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filterPrivacy="1" codeName="ThisWorkbook"/>
  <xr:revisionPtr revIDLastSave="0" documentId="13_ncr:1_{43596088-0250-4877-89A2-6E3B51C4CCE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_base_case" sheetId="79" r:id="rId1"/>
    <sheet name="Selected_units" sheetId="82" r:id="rId2"/>
    <sheet name="Scenarios_definition" sheetId="80" r:id="rId3"/>
    <sheet name="Scenarios_DME" sheetId="95" r:id="rId4"/>
    <sheet name="Scenarios_tests" sheetId="100" r:id="rId5"/>
    <sheet name="Ref_base_case" sheetId="99" r:id="rId6"/>
    <sheet name="Sources" sheetId="97" r:id="rId7"/>
  </sheets>
  <externalReferences>
    <externalReference r:id="rId8"/>
    <externalReference r:id="rId9"/>
  </externalReferences>
  <definedNames>
    <definedName name="CEPCI_ref">[1]Calculations!$C$28</definedName>
    <definedName name="CEPCI2014">[1]Calculations!$C$22</definedName>
    <definedName name="CEPCI2015">[1]Calculations!$C$23</definedName>
    <definedName name="DE2014_">[1]Calculations!$C$8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3" i="95" l="1"/>
  <c r="A23" i="95"/>
  <c r="G22" i="95"/>
  <c r="A22" i="95"/>
  <c r="A21" i="95"/>
  <c r="G21" i="95"/>
  <c r="A20" i="95"/>
  <c r="G20" i="95"/>
  <c r="B87" i="80"/>
  <c r="B88" i="80" s="1"/>
  <c r="B89" i="80" s="1"/>
  <c r="B90" i="80" s="1"/>
  <c r="B91" i="80" s="1"/>
  <c r="B92" i="80" s="1"/>
  <c r="B93" i="80" s="1"/>
  <c r="B94" i="80" s="1"/>
  <c r="B95" i="80" s="1"/>
  <c r="B96" i="80" s="1"/>
  <c r="B97" i="80" s="1"/>
  <c r="B11" i="82"/>
  <c r="B12" i="82"/>
  <c r="B13" i="82"/>
  <c r="B14" i="82"/>
  <c r="B15" i="82"/>
  <c r="H17" i="79"/>
  <c r="H87" i="80"/>
  <c r="F88" i="80"/>
  <c r="H88" i="80"/>
  <c r="H89" i="80"/>
  <c r="F90" i="80"/>
  <c r="H90" i="80"/>
  <c r="F91" i="80"/>
  <c r="H91" i="80"/>
  <c r="F92" i="80"/>
  <c r="H92" i="80"/>
  <c r="F93" i="80"/>
  <c r="H93" i="80"/>
  <c r="F94" i="80"/>
  <c r="H94" i="80"/>
  <c r="F95" i="80"/>
  <c r="H95" i="80"/>
  <c r="F96" i="80"/>
  <c r="H96" i="80"/>
  <c r="H73" i="80"/>
  <c r="F74" i="80"/>
  <c r="H74" i="80"/>
  <c r="F75" i="80"/>
  <c r="H75" i="80"/>
  <c r="F76" i="80"/>
  <c r="H76" i="80"/>
  <c r="F77" i="80"/>
  <c r="H77" i="80"/>
  <c r="F78" i="80"/>
  <c r="H78" i="80"/>
  <c r="F79" i="80"/>
  <c r="H79" i="80"/>
  <c r="F80" i="80"/>
  <c r="H80" i="80"/>
  <c r="F81" i="80"/>
  <c r="F82" i="80"/>
  <c r="F83" i="80"/>
  <c r="F84" i="80"/>
  <c r="A86" i="80"/>
  <c r="H101" i="80"/>
  <c r="F101" i="80"/>
  <c r="H100" i="80"/>
  <c r="F100" i="80"/>
  <c r="H99" i="80"/>
  <c r="F99" i="80"/>
  <c r="H98" i="80"/>
  <c r="F98" i="80"/>
  <c r="H97" i="80"/>
  <c r="F97" i="80"/>
  <c r="H86" i="80"/>
  <c r="G18" i="95"/>
  <c r="A18" i="95"/>
  <c r="A19" i="95"/>
  <c r="G19" i="95"/>
  <c r="H11" i="79"/>
  <c r="B98" i="80" l="1"/>
  <c r="B99" i="80" s="1"/>
  <c r="B100" i="80" s="1"/>
  <c r="B101" i="80" s="1"/>
  <c r="H49" i="80" l="1"/>
  <c r="F49" i="80" s="1"/>
  <c r="H48" i="80"/>
  <c r="F48" i="80" s="1"/>
  <c r="B48" i="80"/>
  <c r="B49" i="80" s="1"/>
  <c r="H28" i="80"/>
  <c r="F28" i="80" s="1"/>
  <c r="H27" i="80"/>
  <c r="F27" i="80" s="1"/>
  <c r="B27" i="80"/>
  <c r="B28" i="80" s="1"/>
  <c r="H7" i="80"/>
  <c r="F7" i="80" s="1"/>
  <c r="H26" i="80"/>
  <c r="H29" i="80"/>
  <c r="H30" i="80"/>
  <c r="H31" i="80"/>
  <c r="H32" i="80"/>
  <c r="H33" i="80"/>
  <c r="H34" i="80"/>
  <c r="H35" i="80"/>
  <c r="H36" i="80"/>
  <c r="H37" i="80"/>
  <c r="H38" i="80"/>
  <c r="H39" i="80"/>
  <c r="H40" i="80"/>
  <c r="H41" i="80"/>
  <c r="H42" i="80"/>
  <c r="H43" i="80"/>
  <c r="H44" i="80"/>
  <c r="H45" i="80"/>
  <c r="H46" i="80"/>
  <c r="H47" i="80"/>
  <c r="H50" i="80"/>
  <c r="H51" i="80"/>
  <c r="H52" i="80"/>
  <c r="H53" i="80"/>
  <c r="H54" i="80"/>
  <c r="H55" i="80"/>
  <c r="H56" i="80"/>
  <c r="H57" i="80"/>
  <c r="H58" i="80"/>
  <c r="H59" i="80"/>
  <c r="H60" i="80"/>
  <c r="H61" i="80"/>
  <c r="H62" i="80"/>
  <c r="H63" i="80"/>
  <c r="H64" i="80"/>
  <c r="H65" i="80"/>
  <c r="H66" i="80"/>
  <c r="H67" i="80"/>
  <c r="H68" i="80"/>
  <c r="H69" i="80"/>
  <c r="H70" i="80"/>
  <c r="H71" i="80"/>
  <c r="H72" i="80"/>
  <c r="H81" i="80"/>
  <c r="H82" i="80"/>
  <c r="H83" i="80"/>
  <c r="H84" i="80"/>
  <c r="H85" i="80"/>
  <c r="H9" i="80"/>
  <c r="H10" i="80"/>
  <c r="H11" i="80"/>
  <c r="H12" i="80"/>
  <c r="H13" i="80"/>
  <c r="H14" i="80"/>
  <c r="H15" i="80"/>
  <c r="H16" i="80"/>
  <c r="H17" i="80"/>
  <c r="H18" i="80"/>
  <c r="H19" i="80"/>
  <c r="H20" i="80"/>
  <c r="H21" i="80"/>
  <c r="H22" i="80"/>
  <c r="H23" i="80"/>
  <c r="H24" i="80"/>
  <c r="H25" i="80"/>
  <c r="H6" i="80"/>
  <c r="F6" i="80" s="1"/>
  <c r="H8" i="80"/>
  <c r="H5" i="80"/>
  <c r="B6" i="80"/>
  <c r="B7" i="80" s="1"/>
  <c r="F29" i="80"/>
  <c r="F33" i="80"/>
  <c r="F35" i="80"/>
  <c r="F36" i="80"/>
  <c r="F37" i="80"/>
  <c r="F38" i="80"/>
  <c r="F39" i="80"/>
  <c r="F40" i="80"/>
  <c r="F41" i="80"/>
  <c r="F42" i="80"/>
  <c r="F43" i="80"/>
  <c r="F44" i="80"/>
  <c r="F45" i="80"/>
  <c r="F46" i="80"/>
  <c r="A26" i="80"/>
  <c r="B8" i="80"/>
  <c r="A68" i="80" l="1"/>
  <c r="A47" i="80"/>
  <c r="G15" i="95"/>
  <c r="A15" i="95"/>
  <c r="G14" i="95"/>
  <c r="A14" i="95"/>
  <c r="F85" i="80"/>
  <c r="F72" i="80"/>
  <c r="F69" i="80"/>
  <c r="B69" i="80"/>
  <c r="B70" i="80" s="1"/>
  <c r="B71" i="80" s="1"/>
  <c r="B72" i="80" s="1"/>
  <c r="F67" i="80"/>
  <c r="F66" i="80"/>
  <c r="F65" i="80"/>
  <c r="F64" i="80"/>
  <c r="F63" i="80"/>
  <c r="F62" i="80"/>
  <c r="F61" i="80"/>
  <c r="F60" i="80"/>
  <c r="F59" i="80"/>
  <c r="F58" i="80"/>
  <c r="F57" i="80"/>
  <c r="F56" i="80"/>
  <c r="F54" i="80"/>
  <c r="F50" i="80"/>
  <c r="B50" i="80"/>
  <c r="B29" i="80"/>
  <c r="F25" i="80"/>
  <c r="F24" i="80"/>
  <c r="F23" i="80"/>
  <c r="F22" i="80"/>
  <c r="F21" i="80"/>
  <c r="F20" i="80"/>
  <c r="F19" i="80"/>
  <c r="F18" i="80"/>
  <c r="F17" i="80"/>
  <c r="F16" i="80"/>
  <c r="F15" i="80"/>
  <c r="F14" i="80"/>
  <c r="F12" i="80"/>
  <c r="F9" i="80"/>
  <c r="B9" i="80"/>
  <c r="B10" i="80" s="1"/>
  <c r="B11" i="80" s="1"/>
  <c r="B12" i="80" s="1"/>
  <c r="B13" i="80" s="1"/>
  <c r="B14" i="80" s="1"/>
  <c r="B15" i="80" s="1"/>
  <c r="B16" i="80" s="1"/>
  <c r="B17" i="80" s="1"/>
  <c r="B18" i="80" s="1"/>
  <c r="B19" i="80" s="1"/>
  <c r="B20" i="80" s="1"/>
  <c r="B21" i="80" s="1"/>
  <c r="B22" i="80" s="1"/>
  <c r="B23" i="80" s="1"/>
  <c r="B24" i="80" s="1"/>
  <c r="B25" i="80" s="1"/>
  <c r="H4" i="80"/>
  <c r="G17" i="95"/>
  <c r="A17" i="95"/>
  <c r="G16" i="95"/>
  <c r="A16" i="95"/>
  <c r="G13" i="95"/>
  <c r="A13" i="95"/>
  <c r="G12" i="95"/>
  <c r="A12" i="95"/>
  <c r="G11" i="95"/>
  <c r="A11" i="95"/>
  <c r="G10" i="95"/>
  <c r="A10" i="95"/>
  <c r="A13" i="82"/>
  <c r="A14" i="82"/>
  <c r="Q16" i="79"/>
  <c r="R16" i="79"/>
  <c r="S16" i="79"/>
  <c r="T16" i="79"/>
  <c r="U16" i="79"/>
  <c r="V16" i="79"/>
  <c r="W16" i="79"/>
  <c r="X16" i="79"/>
  <c r="Y16" i="79"/>
  <c r="P16" i="79"/>
  <c r="I17" i="79"/>
  <c r="I16" i="79"/>
  <c r="E17" i="79"/>
  <c r="E16" i="79"/>
  <c r="V70" i="82"/>
  <c r="V69" i="82"/>
  <c r="V68" i="82"/>
  <c r="V67" i="82"/>
  <c r="V41" i="82"/>
  <c r="V40" i="82"/>
  <c r="V34" i="82"/>
  <c r="V33" i="82"/>
  <c r="V30" i="82"/>
  <c r="V26" i="82"/>
  <c r="V25" i="82"/>
  <c r="V24" i="82"/>
  <c r="V23" i="82"/>
  <c r="V39" i="82" s="1"/>
  <c r="V22" i="82"/>
  <c r="V38" i="82" s="1"/>
  <c r="V21" i="82"/>
  <c r="V37" i="82" s="1"/>
  <c r="V20" i="82"/>
  <c r="V36" i="82" s="1"/>
  <c r="V19" i="82"/>
  <c r="V18" i="82"/>
  <c r="V7" i="82"/>
  <c r="V6" i="82"/>
  <c r="V5" i="82"/>
  <c r="L220" i="80"/>
  <c r="L219" i="80"/>
  <c r="H25" i="79"/>
  <c r="B73" i="80" l="1"/>
  <c r="B74" i="80" s="1"/>
  <c r="B75" i="80" s="1"/>
  <c r="B76" i="80" s="1"/>
  <c r="B77" i="80" s="1"/>
  <c r="B78" i="80" s="1"/>
  <c r="B79" i="80" s="1"/>
  <c r="B80" i="80" s="1"/>
  <c r="B81" i="80" s="1"/>
  <c r="B82" i="80" s="1"/>
  <c r="B83" i="80" s="1"/>
  <c r="B84" i="80" s="1"/>
  <c r="B85" i="80" s="1"/>
  <c r="B52" i="80"/>
  <c r="B53" i="80" s="1"/>
  <c r="B54" i="80" s="1"/>
  <c r="B55" i="80" s="1"/>
  <c r="B56" i="80" s="1"/>
  <c r="B57" i="80" s="1"/>
  <c r="B58" i="80" s="1"/>
  <c r="B59" i="80" s="1"/>
  <c r="B60" i="80" s="1"/>
  <c r="B61" i="80" s="1"/>
  <c r="B62" i="80" s="1"/>
  <c r="B63" i="80" s="1"/>
  <c r="B64" i="80" s="1"/>
  <c r="B65" i="80" s="1"/>
  <c r="B66" i="80" s="1"/>
  <c r="B67" i="80" s="1"/>
  <c r="B51" i="80"/>
  <c r="B31" i="80"/>
  <c r="B32" i="80" s="1"/>
  <c r="B33" i="80" s="1"/>
  <c r="B34" i="80" s="1"/>
  <c r="B35" i="80" s="1"/>
  <c r="B36" i="80" s="1"/>
  <c r="B37" i="80" s="1"/>
  <c r="B38" i="80" s="1"/>
  <c r="B39" i="80" s="1"/>
  <c r="B40" i="80" s="1"/>
  <c r="B41" i="80" s="1"/>
  <c r="B42" i="80" s="1"/>
  <c r="B43" i="80" s="1"/>
  <c r="B44" i="80" s="1"/>
  <c r="B45" i="80" s="1"/>
  <c r="B46" i="80" s="1"/>
  <c r="B30" i="80"/>
  <c r="Y33" i="79" l="1"/>
  <c r="Y34" i="79"/>
  <c r="Y35" i="79"/>
  <c r="Y36" i="79"/>
  <c r="Y37" i="79"/>
  <c r="X37" i="79"/>
  <c r="X36" i="79"/>
  <c r="X35" i="79"/>
  <c r="X34" i="79"/>
  <c r="X33" i="79"/>
  <c r="W33" i="79"/>
  <c r="W34" i="79"/>
  <c r="W35" i="79"/>
  <c r="W36" i="79"/>
  <c r="W37" i="79"/>
  <c r="V37" i="79"/>
  <c r="V36" i="79"/>
  <c r="V35" i="79"/>
  <c r="V34" i="79"/>
  <c r="V33" i="79"/>
  <c r="U33" i="79"/>
  <c r="U34" i="79"/>
  <c r="U35" i="79"/>
  <c r="U36" i="79"/>
  <c r="U37" i="79"/>
  <c r="T37" i="79"/>
  <c r="T36" i="79"/>
  <c r="T35" i="79"/>
  <c r="T34" i="79"/>
  <c r="T33" i="79"/>
  <c r="S33" i="79"/>
  <c r="S34" i="79"/>
  <c r="S35" i="79"/>
  <c r="S36" i="79"/>
  <c r="S37" i="79"/>
  <c r="R37" i="79"/>
  <c r="R36" i="79"/>
  <c r="R35" i="79"/>
  <c r="R34" i="79"/>
  <c r="R33" i="79"/>
  <c r="Q33" i="79"/>
  <c r="Q34" i="79"/>
  <c r="Q35" i="79"/>
  <c r="Q36" i="79"/>
  <c r="Q37" i="79"/>
  <c r="P37" i="79"/>
  <c r="P36" i="79"/>
  <c r="P35" i="79"/>
  <c r="P34" i="79"/>
  <c r="T5" i="82"/>
  <c r="U5" i="82"/>
  <c r="S5" i="82"/>
  <c r="S70" i="82"/>
  <c r="S69" i="82"/>
  <c r="S68" i="82"/>
  <c r="S67" i="82"/>
  <c r="S41" i="82"/>
  <c r="S40" i="82"/>
  <c r="S35" i="82"/>
  <c r="S34" i="82"/>
  <c r="S33" i="82"/>
  <c r="S32" i="82"/>
  <c r="S31" i="82"/>
  <c r="S30" i="82"/>
  <c r="S26" i="82"/>
  <c r="S25" i="82"/>
  <c r="S24" i="82"/>
  <c r="S23" i="82"/>
  <c r="S39" i="82" s="1"/>
  <c r="S22" i="82"/>
  <c r="S38" i="82" s="1"/>
  <c r="S21" i="82"/>
  <c r="S37" i="82" s="1"/>
  <c r="S20" i="82"/>
  <c r="S36" i="82" s="1"/>
  <c r="S19" i="82"/>
  <c r="S18" i="82"/>
  <c r="S7" i="82"/>
  <c r="S6" i="82"/>
  <c r="H12" i="79" l="1"/>
  <c r="I13" i="79"/>
  <c r="Q15" i="79"/>
  <c r="R15" i="79"/>
  <c r="S15" i="79"/>
  <c r="T15" i="79"/>
  <c r="U15" i="79"/>
  <c r="V15" i="79"/>
  <c r="W15" i="79"/>
  <c r="X15" i="79"/>
  <c r="Y15" i="79"/>
  <c r="P15" i="79"/>
  <c r="H13" i="79" s="1"/>
  <c r="A11" i="97"/>
  <c r="A7" i="97"/>
  <c r="A6" i="97"/>
  <c r="A5" i="97"/>
  <c r="A4" i="97"/>
  <c r="EJ3" i="80"/>
  <c r="EI3" i="80"/>
  <c r="EH3" i="80"/>
  <c r="EG3" i="80"/>
  <c r="EF3" i="80"/>
  <c r="EE3" i="80"/>
  <c r="ED3" i="80"/>
  <c r="EC3" i="80"/>
  <c r="EB3" i="80"/>
  <c r="EA3" i="80"/>
  <c r="DZ3" i="80"/>
  <c r="DY3" i="80"/>
  <c r="DX3" i="80"/>
  <c r="DW3" i="80"/>
  <c r="DV3" i="80"/>
  <c r="DU3" i="80"/>
  <c r="DT3" i="80"/>
  <c r="DS3" i="80"/>
  <c r="DR3" i="80"/>
  <c r="DQ3" i="80"/>
  <c r="DP3" i="80"/>
  <c r="DO3" i="80"/>
  <c r="DN3" i="80"/>
  <c r="DM3" i="80"/>
  <c r="DL3" i="80"/>
  <c r="DK3" i="80"/>
  <c r="DJ3" i="80"/>
  <c r="DI3" i="80"/>
  <c r="DH3" i="80"/>
  <c r="DG3" i="80"/>
  <c r="DF3" i="80"/>
  <c r="DE3" i="80"/>
  <c r="DD3" i="80"/>
  <c r="DC3" i="80"/>
  <c r="DB3" i="80"/>
  <c r="DA3" i="80"/>
  <c r="CZ3" i="80"/>
  <c r="CY3" i="80"/>
  <c r="CX3" i="80"/>
  <c r="CW3" i="80"/>
  <c r="CV3" i="80"/>
  <c r="CU3" i="80"/>
  <c r="CT3" i="80"/>
  <c r="CS3" i="80"/>
  <c r="CR3" i="80"/>
  <c r="CQ3" i="80"/>
  <c r="CP3" i="80"/>
  <c r="CO3" i="80"/>
  <c r="CN3" i="80"/>
  <c r="CM3" i="80"/>
  <c r="CL3" i="80"/>
  <c r="CK3" i="80"/>
  <c r="CJ3" i="80"/>
  <c r="CI3" i="80"/>
  <c r="CH3" i="80"/>
  <c r="CG3" i="80"/>
  <c r="CF3" i="80"/>
  <c r="CE3" i="80"/>
  <c r="CD3" i="80"/>
  <c r="CC3" i="80"/>
  <c r="CB3" i="80"/>
  <c r="CA3" i="80"/>
  <c r="BZ3" i="80"/>
  <c r="BY3" i="80"/>
  <c r="BX3" i="80"/>
  <c r="BW3" i="80"/>
  <c r="BV3" i="80"/>
  <c r="BU3" i="80"/>
  <c r="BT3" i="80"/>
  <c r="BS3" i="80"/>
  <c r="BR3" i="80"/>
  <c r="BQ3" i="80"/>
  <c r="BP3" i="80"/>
  <c r="BO3" i="80"/>
  <c r="BN3" i="80"/>
  <c r="BM3" i="80"/>
  <c r="BL3" i="80"/>
  <c r="BK3" i="80"/>
  <c r="BJ3" i="80"/>
  <c r="BI3" i="80"/>
  <c r="BH3" i="80"/>
  <c r="BG3" i="80"/>
  <c r="BF3" i="80"/>
  <c r="BE3" i="80"/>
  <c r="BD3" i="80"/>
  <c r="BC3" i="80"/>
  <c r="BB3" i="80"/>
  <c r="BA3" i="80"/>
  <c r="AZ3" i="80"/>
  <c r="AY3" i="80"/>
  <c r="AX3" i="80"/>
  <c r="AW3" i="80"/>
  <c r="AV3" i="80"/>
  <c r="AU3" i="80"/>
  <c r="AT3" i="80"/>
  <c r="AS3" i="80"/>
  <c r="AR3" i="80"/>
  <c r="AQ3" i="80"/>
  <c r="AP3" i="80"/>
  <c r="AO3" i="80"/>
  <c r="AN3" i="80"/>
  <c r="AM3" i="80"/>
  <c r="AL3" i="80"/>
  <c r="AK3" i="80"/>
  <c r="AJ3" i="80"/>
  <c r="AI3" i="80"/>
  <c r="AH3" i="80"/>
  <c r="AG3" i="80"/>
  <c r="AF3" i="80"/>
  <c r="AE3" i="80"/>
  <c r="AD3" i="80"/>
  <c r="AC3" i="80"/>
  <c r="AB3" i="80"/>
  <c r="AA3" i="80"/>
  <c r="Z3" i="80"/>
  <c r="Y3" i="80"/>
  <c r="X3" i="80"/>
  <c r="W3" i="80"/>
  <c r="V3" i="80"/>
  <c r="U3" i="80"/>
  <c r="T3" i="80"/>
  <c r="S3" i="80"/>
  <c r="R3" i="80"/>
  <c r="Q3" i="80"/>
  <c r="P3" i="80"/>
  <c r="N3" i="80"/>
  <c r="B76" i="82"/>
  <c r="A76" i="82"/>
  <c r="B75" i="82"/>
  <c r="A75" i="82"/>
  <c r="B74" i="82"/>
  <c r="A74" i="82"/>
  <c r="B73" i="82"/>
  <c r="A73" i="82"/>
  <c r="B72" i="82"/>
  <c r="A72" i="82"/>
  <c r="B71" i="82"/>
  <c r="A71" i="82"/>
  <c r="U70" i="82"/>
  <c r="T70" i="82"/>
  <c r="R70" i="82"/>
  <c r="Q70" i="82"/>
  <c r="P70" i="82"/>
  <c r="O70" i="82"/>
  <c r="N70" i="82"/>
  <c r="M70" i="82"/>
  <c r="L70" i="82"/>
  <c r="K70" i="82"/>
  <c r="J70" i="82"/>
  <c r="I70" i="82"/>
  <c r="H70" i="82"/>
  <c r="G70" i="82"/>
  <c r="F70" i="82"/>
  <c r="E70" i="82"/>
  <c r="D70" i="82"/>
  <c r="C70" i="82"/>
  <c r="B70" i="82"/>
  <c r="A70" i="82"/>
  <c r="U69" i="82"/>
  <c r="T69" i="82"/>
  <c r="R69" i="82"/>
  <c r="Q69" i="82"/>
  <c r="P69" i="82"/>
  <c r="O69" i="82"/>
  <c r="N69" i="82"/>
  <c r="M69" i="82"/>
  <c r="L69" i="82"/>
  <c r="K69" i="82"/>
  <c r="J69" i="82"/>
  <c r="I69" i="82"/>
  <c r="H69" i="82"/>
  <c r="G69" i="82"/>
  <c r="F69" i="82"/>
  <c r="E69" i="82"/>
  <c r="D69" i="82"/>
  <c r="C69" i="82"/>
  <c r="B69" i="82"/>
  <c r="A69" i="82"/>
  <c r="U68" i="82"/>
  <c r="T68" i="82"/>
  <c r="R68" i="82"/>
  <c r="Q68" i="82"/>
  <c r="P68" i="82"/>
  <c r="O68" i="82"/>
  <c r="N68" i="82"/>
  <c r="M68" i="82"/>
  <c r="L68" i="82"/>
  <c r="K68" i="82"/>
  <c r="J68" i="82"/>
  <c r="I68" i="82"/>
  <c r="H68" i="82"/>
  <c r="G68" i="82"/>
  <c r="F68" i="82"/>
  <c r="E68" i="82"/>
  <c r="D68" i="82"/>
  <c r="C68" i="82"/>
  <c r="B68" i="82"/>
  <c r="A68" i="82"/>
  <c r="U67" i="82"/>
  <c r="T67" i="82"/>
  <c r="R67" i="82"/>
  <c r="Q67" i="82"/>
  <c r="P67" i="82"/>
  <c r="O67" i="82"/>
  <c r="N67" i="82"/>
  <c r="M67" i="82"/>
  <c r="L67" i="82"/>
  <c r="K67" i="82"/>
  <c r="J67" i="82"/>
  <c r="I67" i="82"/>
  <c r="H67" i="82"/>
  <c r="G67" i="82"/>
  <c r="F67" i="82"/>
  <c r="E67" i="82"/>
  <c r="D67" i="82"/>
  <c r="C67" i="82"/>
  <c r="B67" i="82"/>
  <c r="A67" i="82"/>
  <c r="B66" i="82"/>
  <c r="A66" i="82"/>
  <c r="B65" i="82"/>
  <c r="A65" i="82"/>
  <c r="B64" i="82"/>
  <c r="A64" i="82"/>
  <c r="B63" i="82"/>
  <c r="A63" i="82"/>
  <c r="B62" i="82"/>
  <c r="A62" i="82"/>
  <c r="B61" i="82"/>
  <c r="A61" i="82"/>
  <c r="B60" i="82"/>
  <c r="A60" i="82"/>
  <c r="B59" i="82"/>
  <c r="A59" i="82"/>
  <c r="B58" i="82"/>
  <c r="A58" i="82"/>
  <c r="B57" i="82"/>
  <c r="A57" i="82"/>
  <c r="B56" i="82"/>
  <c r="A56" i="82"/>
  <c r="B55" i="82"/>
  <c r="A55" i="82"/>
  <c r="B54" i="82"/>
  <c r="A54" i="82"/>
  <c r="B53" i="82"/>
  <c r="A53" i="82"/>
  <c r="B52" i="82"/>
  <c r="A52" i="82"/>
  <c r="B51" i="82"/>
  <c r="A51" i="82"/>
  <c r="U50" i="82"/>
  <c r="B50" i="82"/>
  <c r="A50" i="82"/>
  <c r="U49" i="82"/>
  <c r="B49" i="82"/>
  <c r="A49" i="82"/>
  <c r="B48" i="82"/>
  <c r="C48" i="82" s="1"/>
  <c r="A48" i="82"/>
  <c r="B47" i="82"/>
  <c r="A47" i="82"/>
  <c r="B46" i="82"/>
  <c r="A46" i="82"/>
  <c r="B45" i="82"/>
  <c r="V48" i="82" s="1"/>
  <c r="A45" i="82"/>
  <c r="B44" i="82"/>
  <c r="A44" i="82"/>
  <c r="B43" i="82"/>
  <c r="A43" i="82"/>
  <c r="B42" i="82"/>
  <c r="A42" i="82"/>
  <c r="U41" i="82"/>
  <c r="T41" i="82"/>
  <c r="R41" i="82"/>
  <c r="Q41" i="82"/>
  <c r="P41" i="82"/>
  <c r="O41" i="82"/>
  <c r="N41" i="82"/>
  <c r="M41" i="82"/>
  <c r="L41" i="82"/>
  <c r="K41" i="82"/>
  <c r="J41" i="82"/>
  <c r="I41" i="82"/>
  <c r="H41" i="82"/>
  <c r="G41" i="82"/>
  <c r="F41" i="82"/>
  <c r="E41" i="82"/>
  <c r="D41" i="82"/>
  <c r="C41" i="82"/>
  <c r="B41" i="82"/>
  <c r="A41" i="82"/>
  <c r="U40" i="82"/>
  <c r="T40" i="82"/>
  <c r="R40" i="82"/>
  <c r="Q40" i="82"/>
  <c r="P40" i="82"/>
  <c r="O40" i="82"/>
  <c r="N40" i="82"/>
  <c r="M40" i="82"/>
  <c r="L40" i="82"/>
  <c r="K40" i="82"/>
  <c r="J40" i="82"/>
  <c r="I40" i="82"/>
  <c r="H40" i="82"/>
  <c r="G40" i="82"/>
  <c r="F40" i="82"/>
  <c r="E40" i="82"/>
  <c r="D40" i="82"/>
  <c r="C40" i="82"/>
  <c r="B40" i="82"/>
  <c r="A40" i="82"/>
  <c r="P39" i="82"/>
  <c r="B39" i="82"/>
  <c r="A39" i="82"/>
  <c r="B38" i="82"/>
  <c r="A38" i="82"/>
  <c r="B37" i="82"/>
  <c r="A37" i="82"/>
  <c r="J36" i="82"/>
  <c r="B36" i="82"/>
  <c r="A36" i="82"/>
  <c r="T35" i="82"/>
  <c r="R35" i="82"/>
  <c r="Q35" i="82"/>
  <c r="P35" i="82"/>
  <c r="O35" i="82"/>
  <c r="N35" i="82"/>
  <c r="M35" i="82"/>
  <c r="L35" i="82"/>
  <c r="K35" i="82"/>
  <c r="J35" i="82"/>
  <c r="I35" i="82"/>
  <c r="H35" i="82"/>
  <c r="G35" i="82"/>
  <c r="F35" i="82"/>
  <c r="E35" i="82"/>
  <c r="D35" i="82"/>
  <c r="C35" i="82"/>
  <c r="B35" i="82"/>
  <c r="A35" i="82"/>
  <c r="U34" i="82"/>
  <c r="T34" i="82"/>
  <c r="R34" i="82"/>
  <c r="Q34" i="82"/>
  <c r="P34" i="82"/>
  <c r="O34" i="82"/>
  <c r="N34" i="82"/>
  <c r="M34" i="82"/>
  <c r="L34" i="82"/>
  <c r="K34" i="82"/>
  <c r="J34" i="82"/>
  <c r="I34" i="82"/>
  <c r="H34" i="82"/>
  <c r="G34" i="82"/>
  <c r="F34" i="82"/>
  <c r="E34" i="82"/>
  <c r="D34" i="82"/>
  <c r="C34" i="82"/>
  <c r="B34" i="82"/>
  <c r="A34" i="82"/>
  <c r="U33" i="82"/>
  <c r="T33" i="82"/>
  <c r="R33" i="82"/>
  <c r="Q33" i="82"/>
  <c r="P33" i="82"/>
  <c r="O33" i="82"/>
  <c r="N33" i="82"/>
  <c r="M33" i="82"/>
  <c r="L33" i="82"/>
  <c r="K33" i="82"/>
  <c r="J33" i="82"/>
  <c r="I33" i="82"/>
  <c r="H33" i="82"/>
  <c r="G33" i="82"/>
  <c r="F33" i="82"/>
  <c r="E33" i="82"/>
  <c r="D33" i="82"/>
  <c r="C33" i="82"/>
  <c r="B33" i="82"/>
  <c r="A33" i="82"/>
  <c r="U32" i="82"/>
  <c r="T32" i="82"/>
  <c r="R32" i="82"/>
  <c r="Q32" i="82"/>
  <c r="P32" i="82"/>
  <c r="O32" i="82"/>
  <c r="N32" i="82"/>
  <c r="M32" i="82"/>
  <c r="L32" i="82"/>
  <c r="K32" i="82"/>
  <c r="J32" i="82"/>
  <c r="I32" i="82"/>
  <c r="H32" i="82"/>
  <c r="G32" i="82"/>
  <c r="F32" i="82"/>
  <c r="E32" i="82"/>
  <c r="D32" i="82"/>
  <c r="C32" i="82"/>
  <c r="B32" i="82"/>
  <c r="A32" i="82"/>
  <c r="U31" i="82"/>
  <c r="T31" i="82"/>
  <c r="R31" i="82"/>
  <c r="Q31" i="82"/>
  <c r="P31" i="82"/>
  <c r="O31" i="82"/>
  <c r="N31" i="82"/>
  <c r="M31" i="82"/>
  <c r="L31" i="82"/>
  <c r="K31" i="82"/>
  <c r="J31" i="82"/>
  <c r="I31" i="82"/>
  <c r="H31" i="82"/>
  <c r="G31" i="82"/>
  <c r="F31" i="82"/>
  <c r="E31" i="82"/>
  <c r="D31" i="82"/>
  <c r="C31" i="82"/>
  <c r="B31" i="82"/>
  <c r="A31" i="82"/>
  <c r="U30" i="82"/>
  <c r="T30" i="82"/>
  <c r="R30" i="82"/>
  <c r="Q30" i="82"/>
  <c r="P30" i="82"/>
  <c r="O30" i="82"/>
  <c r="N30" i="82"/>
  <c r="M30" i="82"/>
  <c r="L30" i="82"/>
  <c r="K30" i="82"/>
  <c r="J30" i="82"/>
  <c r="I30" i="82"/>
  <c r="H30" i="82"/>
  <c r="G30" i="82"/>
  <c r="F30" i="82"/>
  <c r="E30" i="82"/>
  <c r="D30" i="82"/>
  <c r="C30" i="82"/>
  <c r="B30" i="82"/>
  <c r="A30" i="82"/>
  <c r="B29" i="82"/>
  <c r="A29" i="82"/>
  <c r="B28" i="82"/>
  <c r="A2" i="82" s="1"/>
  <c r="A28" i="82"/>
  <c r="B27" i="82"/>
  <c r="S29" i="82" s="1"/>
  <c r="A27" i="82"/>
  <c r="U26" i="82"/>
  <c r="T26" i="82"/>
  <c r="R26" i="82"/>
  <c r="Q26" i="82"/>
  <c r="P26" i="82"/>
  <c r="O26" i="82"/>
  <c r="N26" i="82"/>
  <c r="M26" i="82"/>
  <c r="L26" i="82"/>
  <c r="K26" i="82"/>
  <c r="J26" i="82"/>
  <c r="I26" i="82"/>
  <c r="H26" i="82"/>
  <c r="G26" i="82"/>
  <c r="F26" i="82"/>
  <c r="E26" i="82"/>
  <c r="D26" i="82"/>
  <c r="C26" i="82"/>
  <c r="B26" i="82"/>
  <c r="A26" i="82"/>
  <c r="U25" i="82"/>
  <c r="T25" i="82"/>
  <c r="R25" i="82"/>
  <c r="Q25" i="82"/>
  <c r="P25" i="82"/>
  <c r="O25" i="82"/>
  <c r="N25" i="82"/>
  <c r="M25" i="82"/>
  <c r="L25" i="82"/>
  <c r="K25" i="82"/>
  <c r="J25" i="82"/>
  <c r="I25" i="82"/>
  <c r="H25" i="82"/>
  <c r="G25" i="82"/>
  <c r="F25" i="82"/>
  <c r="E25" i="82"/>
  <c r="D25" i="82"/>
  <c r="C25" i="82"/>
  <c r="B25" i="82"/>
  <c r="A25" i="82"/>
  <c r="U24" i="82"/>
  <c r="T24" i="82"/>
  <c r="R24" i="82"/>
  <c r="Q24" i="82"/>
  <c r="P24" i="82"/>
  <c r="O24" i="82"/>
  <c r="N24" i="82"/>
  <c r="M24" i="82"/>
  <c r="L24" i="82"/>
  <c r="K24" i="82"/>
  <c r="J24" i="82"/>
  <c r="I24" i="82"/>
  <c r="H24" i="82"/>
  <c r="G24" i="82"/>
  <c r="F24" i="82"/>
  <c r="E24" i="82"/>
  <c r="D24" i="82"/>
  <c r="C24" i="82"/>
  <c r="B24" i="82"/>
  <c r="A24" i="82"/>
  <c r="U23" i="82"/>
  <c r="U39" i="82" s="1"/>
  <c r="T23" i="82"/>
  <c r="T39" i="82" s="1"/>
  <c r="R23" i="82"/>
  <c r="R39" i="82" s="1"/>
  <c r="Q23" i="82"/>
  <c r="Q39" i="82" s="1"/>
  <c r="P23" i="82"/>
  <c r="O23" i="82"/>
  <c r="O39" i="82" s="1"/>
  <c r="N23" i="82"/>
  <c r="N39" i="82" s="1"/>
  <c r="M23" i="82"/>
  <c r="M39" i="82" s="1"/>
  <c r="L23" i="82"/>
  <c r="L39" i="82" s="1"/>
  <c r="K23" i="82"/>
  <c r="K39" i="82" s="1"/>
  <c r="J23" i="82"/>
  <c r="J39" i="82" s="1"/>
  <c r="I23" i="82"/>
  <c r="I39" i="82" s="1"/>
  <c r="H23" i="82"/>
  <c r="H39" i="82" s="1"/>
  <c r="G23" i="82"/>
  <c r="G39" i="82" s="1"/>
  <c r="F23" i="82"/>
  <c r="F39" i="82" s="1"/>
  <c r="E23" i="82"/>
  <c r="E39" i="82" s="1"/>
  <c r="D23" i="82"/>
  <c r="D39" i="82" s="1"/>
  <c r="C23" i="82"/>
  <c r="C39" i="82" s="1"/>
  <c r="B23" i="82"/>
  <c r="A23" i="82"/>
  <c r="U22" i="82"/>
  <c r="U38" i="82" s="1"/>
  <c r="T22" i="82"/>
  <c r="T38" i="82" s="1"/>
  <c r="R22" i="82"/>
  <c r="R38" i="82" s="1"/>
  <c r="Q22" i="82"/>
  <c r="Q38" i="82" s="1"/>
  <c r="P22" i="82"/>
  <c r="P38" i="82" s="1"/>
  <c r="O22" i="82"/>
  <c r="O38" i="82" s="1"/>
  <c r="N22" i="82"/>
  <c r="N38" i="82" s="1"/>
  <c r="M22" i="82"/>
  <c r="M38" i="82" s="1"/>
  <c r="L22" i="82"/>
  <c r="L38" i="82" s="1"/>
  <c r="K22" i="82"/>
  <c r="K38" i="82" s="1"/>
  <c r="J22" i="82"/>
  <c r="J38" i="82" s="1"/>
  <c r="I22" i="82"/>
  <c r="I38" i="82" s="1"/>
  <c r="H22" i="82"/>
  <c r="H38" i="82" s="1"/>
  <c r="G22" i="82"/>
  <c r="G38" i="82" s="1"/>
  <c r="F22" i="82"/>
  <c r="F38" i="82" s="1"/>
  <c r="E22" i="82"/>
  <c r="E38" i="82" s="1"/>
  <c r="D22" i="82"/>
  <c r="D38" i="82" s="1"/>
  <c r="C22" i="82"/>
  <c r="C38" i="82" s="1"/>
  <c r="B22" i="82"/>
  <c r="A22" i="82"/>
  <c r="U21" i="82"/>
  <c r="U37" i="82" s="1"/>
  <c r="T21" i="82"/>
  <c r="T37" i="82" s="1"/>
  <c r="R21" i="82"/>
  <c r="R37" i="82" s="1"/>
  <c r="Q21" i="82"/>
  <c r="Q37" i="82" s="1"/>
  <c r="P21" i="82"/>
  <c r="P37" i="82" s="1"/>
  <c r="O21" i="82"/>
  <c r="O37" i="82" s="1"/>
  <c r="N21" i="82"/>
  <c r="N37" i="82" s="1"/>
  <c r="M21" i="82"/>
  <c r="M37" i="82" s="1"/>
  <c r="L21" i="82"/>
  <c r="L37" i="82" s="1"/>
  <c r="K21" i="82"/>
  <c r="K37" i="82" s="1"/>
  <c r="J21" i="82"/>
  <c r="J37" i="82" s="1"/>
  <c r="I21" i="82"/>
  <c r="I37" i="82" s="1"/>
  <c r="H21" i="82"/>
  <c r="H37" i="82" s="1"/>
  <c r="G21" i="82"/>
  <c r="G37" i="82" s="1"/>
  <c r="F21" i="82"/>
  <c r="F37" i="82" s="1"/>
  <c r="E21" i="82"/>
  <c r="E37" i="82" s="1"/>
  <c r="D21" i="82"/>
  <c r="D37" i="82" s="1"/>
  <c r="C21" i="82"/>
  <c r="C37" i="82" s="1"/>
  <c r="B21" i="82"/>
  <c r="A21" i="82"/>
  <c r="U20" i="82"/>
  <c r="U36" i="82" s="1"/>
  <c r="T20" i="82"/>
  <c r="T36" i="82" s="1"/>
  <c r="R20" i="82"/>
  <c r="R36" i="82" s="1"/>
  <c r="Q20" i="82"/>
  <c r="Q36" i="82" s="1"/>
  <c r="P20" i="82"/>
  <c r="P36" i="82" s="1"/>
  <c r="O20" i="82"/>
  <c r="O36" i="82" s="1"/>
  <c r="N20" i="82"/>
  <c r="N36" i="82" s="1"/>
  <c r="M20" i="82"/>
  <c r="M36" i="82" s="1"/>
  <c r="L20" i="82"/>
  <c r="L36" i="82" s="1"/>
  <c r="K20" i="82"/>
  <c r="K36" i="82" s="1"/>
  <c r="J20" i="82"/>
  <c r="I20" i="82"/>
  <c r="I36" i="82" s="1"/>
  <c r="H20" i="82"/>
  <c r="H36" i="82" s="1"/>
  <c r="G20" i="82"/>
  <c r="G36" i="82" s="1"/>
  <c r="F20" i="82"/>
  <c r="F36" i="82" s="1"/>
  <c r="E20" i="82"/>
  <c r="E36" i="82" s="1"/>
  <c r="D20" i="82"/>
  <c r="D36" i="82" s="1"/>
  <c r="C20" i="82"/>
  <c r="C36" i="82" s="1"/>
  <c r="B20" i="82"/>
  <c r="A20" i="82"/>
  <c r="U19" i="82"/>
  <c r="T19" i="82"/>
  <c r="R19" i="82"/>
  <c r="Q19" i="82"/>
  <c r="P19" i="82"/>
  <c r="O19" i="82"/>
  <c r="N19" i="82"/>
  <c r="M19" i="82"/>
  <c r="L19" i="82"/>
  <c r="K19" i="82"/>
  <c r="J19" i="82"/>
  <c r="I19" i="82"/>
  <c r="H19" i="82"/>
  <c r="G19" i="82"/>
  <c r="B19" i="82"/>
  <c r="A19" i="82"/>
  <c r="U18" i="82"/>
  <c r="T18" i="82"/>
  <c r="R18" i="82"/>
  <c r="Q18" i="82"/>
  <c r="P18" i="82"/>
  <c r="O18" i="82"/>
  <c r="N18" i="82"/>
  <c r="M18" i="82"/>
  <c r="L18" i="82"/>
  <c r="K18" i="82"/>
  <c r="J18" i="82"/>
  <c r="I18" i="82"/>
  <c r="H18" i="82"/>
  <c r="G18" i="82"/>
  <c r="B18" i="82"/>
  <c r="A18" i="82"/>
  <c r="B17" i="82"/>
  <c r="A17" i="82"/>
  <c r="B16" i="82"/>
  <c r="A16" i="82"/>
  <c r="A15" i="82"/>
  <c r="A12" i="82"/>
  <c r="A11" i="82"/>
  <c r="B10" i="82"/>
  <c r="A10" i="82"/>
  <c r="B9" i="82"/>
  <c r="A9" i="82"/>
  <c r="R8" i="82"/>
  <c r="Q8" i="82"/>
  <c r="P8" i="82"/>
  <c r="O8" i="82"/>
  <c r="N8" i="82"/>
  <c r="M8" i="82"/>
  <c r="L8" i="82"/>
  <c r="K8" i="82"/>
  <c r="J8" i="82"/>
  <c r="I8" i="82"/>
  <c r="H8" i="82"/>
  <c r="G8" i="82"/>
  <c r="F8" i="82"/>
  <c r="E8" i="82"/>
  <c r="D8" i="82"/>
  <c r="C8" i="82"/>
  <c r="B8" i="82"/>
  <c r="A8" i="82"/>
  <c r="U7" i="82"/>
  <c r="T7" i="82"/>
  <c r="R7" i="82"/>
  <c r="Q7" i="82"/>
  <c r="P7" i="82"/>
  <c r="O7" i="82"/>
  <c r="N7" i="82"/>
  <c r="M7" i="82"/>
  <c r="L7" i="82"/>
  <c r="K7" i="82"/>
  <c r="J7" i="82"/>
  <c r="I7" i="82"/>
  <c r="H7" i="82"/>
  <c r="G7" i="82"/>
  <c r="F7" i="82"/>
  <c r="E7" i="82"/>
  <c r="D7" i="82"/>
  <c r="C7" i="82"/>
  <c r="B7" i="82"/>
  <c r="A7" i="82"/>
  <c r="U6" i="82"/>
  <c r="T6" i="82"/>
  <c r="R6" i="82"/>
  <c r="Q6" i="82"/>
  <c r="P6" i="82"/>
  <c r="O6" i="82"/>
  <c r="N6" i="82"/>
  <c r="M6" i="82"/>
  <c r="L6" i="82"/>
  <c r="K6" i="82"/>
  <c r="J6" i="82"/>
  <c r="I6" i="82"/>
  <c r="H6" i="82"/>
  <c r="G6" i="82"/>
  <c r="F6" i="82"/>
  <c r="E6" i="82"/>
  <c r="D6" i="82"/>
  <c r="C6" i="82"/>
  <c r="B6" i="82"/>
  <c r="A6" i="82"/>
  <c r="R5" i="82"/>
  <c r="Q5" i="82"/>
  <c r="P5" i="82"/>
  <c r="O5" i="82"/>
  <c r="N5" i="82"/>
  <c r="M5" i="82"/>
  <c r="L5" i="82"/>
  <c r="K5" i="82"/>
  <c r="J5" i="82"/>
  <c r="I5" i="82"/>
  <c r="H5" i="82"/>
  <c r="G5" i="82"/>
  <c r="F5" i="82"/>
  <c r="E5" i="82"/>
  <c r="D5" i="82"/>
  <c r="C5" i="82"/>
  <c r="B66" i="99"/>
  <c r="B65" i="99"/>
  <c r="B64" i="99"/>
  <c r="B63" i="99"/>
  <c r="B62" i="99"/>
  <c r="B61" i="99"/>
  <c r="B60" i="99"/>
  <c r="B59" i="99"/>
  <c r="B58" i="99"/>
  <c r="B57" i="99"/>
  <c r="B56" i="99"/>
  <c r="B55" i="99"/>
  <c r="I46" i="99"/>
  <c r="I35" i="99"/>
  <c r="I34" i="99"/>
  <c r="I33" i="99"/>
  <c r="I32" i="99"/>
  <c r="I31" i="99"/>
  <c r="B30" i="99"/>
  <c r="B29" i="99"/>
  <c r="I27" i="99"/>
  <c r="I26" i="99"/>
  <c r="I25" i="99"/>
  <c r="I24" i="99"/>
  <c r="I23" i="99"/>
  <c r="I22" i="99"/>
  <c r="I21" i="99"/>
  <c r="I20" i="99"/>
  <c r="I19" i="99"/>
  <c r="I18" i="99"/>
  <c r="I17" i="99"/>
  <c r="I16" i="99"/>
  <c r="I14" i="99"/>
  <c r="I13" i="99"/>
  <c r="I12" i="99"/>
  <c r="I11" i="99"/>
  <c r="I10" i="99"/>
  <c r="I9" i="99"/>
  <c r="FS7" i="99"/>
  <c r="FR7" i="99"/>
  <c r="FQ7" i="99"/>
  <c r="FP7" i="99"/>
  <c r="FO7" i="99"/>
  <c r="FN7" i="99"/>
  <c r="FM7" i="99"/>
  <c r="FL7" i="99"/>
  <c r="FK7" i="99"/>
  <c r="FJ7" i="99"/>
  <c r="FI7" i="99"/>
  <c r="FH7" i="99"/>
  <c r="FG7" i="99"/>
  <c r="FF7" i="99"/>
  <c r="FE7" i="99"/>
  <c r="FD7" i="99"/>
  <c r="FC7" i="99"/>
  <c r="FB7" i="99"/>
  <c r="FA7" i="99"/>
  <c r="EZ7" i="99"/>
  <c r="EY7" i="99"/>
  <c r="EX7" i="99"/>
  <c r="EW7" i="99"/>
  <c r="EV7" i="99"/>
  <c r="EU7" i="99"/>
  <c r="ET7" i="99"/>
  <c r="ES7" i="99"/>
  <c r="ER7" i="99"/>
  <c r="EQ7" i="99"/>
  <c r="EP7" i="99"/>
  <c r="EO7" i="99"/>
  <c r="EN7" i="99"/>
  <c r="EM7" i="99"/>
  <c r="EL7" i="99"/>
  <c r="EK7" i="99"/>
  <c r="EJ7" i="99"/>
  <c r="EI7" i="99"/>
  <c r="EH7" i="99"/>
  <c r="EG7" i="99"/>
  <c r="EF7" i="99"/>
  <c r="EE7" i="99"/>
  <c r="ED7" i="99"/>
  <c r="EC7" i="99"/>
  <c r="EB7" i="99"/>
  <c r="EA7" i="99"/>
  <c r="DZ7" i="99"/>
  <c r="DY7" i="99"/>
  <c r="DX7" i="99"/>
  <c r="DW7" i="99"/>
  <c r="DV7" i="99"/>
  <c r="DU7" i="99"/>
  <c r="DT7" i="99"/>
  <c r="DS7" i="99"/>
  <c r="DR7" i="99"/>
  <c r="DQ7" i="99"/>
  <c r="DP7" i="99"/>
  <c r="DO7" i="99"/>
  <c r="DN7" i="99"/>
  <c r="DM7" i="99"/>
  <c r="DL7" i="99"/>
  <c r="DK7" i="99"/>
  <c r="DJ7" i="99"/>
  <c r="DI7" i="99"/>
  <c r="DH7" i="99"/>
  <c r="DG7" i="99"/>
  <c r="DF7" i="99"/>
  <c r="DE7" i="99"/>
  <c r="DD7" i="99"/>
  <c r="DC7" i="99"/>
  <c r="DB7" i="99"/>
  <c r="DA7" i="99"/>
  <c r="CZ7" i="99"/>
  <c r="CY7" i="99"/>
  <c r="CX7" i="99"/>
  <c r="CW7" i="99"/>
  <c r="CV7" i="99"/>
  <c r="CU7" i="99"/>
  <c r="CT7" i="99"/>
  <c r="CS7" i="99"/>
  <c r="CR7" i="99"/>
  <c r="CQ7" i="99"/>
  <c r="CP7" i="99"/>
  <c r="CO7" i="99"/>
  <c r="CN7" i="99"/>
  <c r="CM7" i="99"/>
  <c r="CL7" i="99"/>
  <c r="CK7" i="99"/>
  <c r="CJ7" i="99"/>
  <c r="CI7" i="99"/>
  <c r="CH7" i="99"/>
  <c r="CG7" i="99"/>
  <c r="CF7" i="99"/>
  <c r="CE7" i="99"/>
  <c r="CD7" i="99"/>
  <c r="CC7" i="99"/>
  <c r="CB7" i="99"/>
  <c r="CA7" i="99"/>
  <c r="BZ7" i="99"/>
  <c r="BY7" i="99"/>
  <c r="BX7" i="99"/>
  <c r="BW7" i="99"/>
  <c r="BV7" i="99"/>
  <c r="BU7" i="99"/>
  <c r="BT7" i="99"/>
  <c r="BS7" i="99"/>
  <c r="BR7" i="99"/>
  <c r="BQ7" i="99"/>
  <c r="BP7" i="99"/>
  <c r="BO7" i="99"/>
  <c r="BN7" i="99"/>
  <c r="BM7" i="99"/>
  <c r="BL7" i="99"/>
  <c r="BK7" i="99"/>
  <c r="BJ7" i="99"/>
  <c r="BI7" i="99"/>
  <c r="BH7" i="99"/>
  <c r="BG7" i="99"/>
  <c r="BF7" i="99"/>
  <c r="BE7" i="99"/>
  <c r="BD7" i="99"/>
  <c r="BC7" i="99"/>
  <c r="BB7" i="99"/>
  <c r="BA7" i="99"/>
  <c r="AZ7" i="99"/>
  <c r="AY7" i="99"/>
  <c r="AX7" i="99"/>
  <c r="AW7" i="99"/>
  <c r="AV7" i="99"/>
  <c r="AU7" i="99"/>
  <c r="AT7" i="99"/>
  <c r="AS7" i="99"/>
  <c r="AR7" i="99"/>
  <c r="AQ7" i="99"/>
  <c r="AP7" i="99"/>
  <c r="AO7" i="99"/>
  <c r="AN7" i="99"/>
  <c r="AM7" i="99"/>
  <c r="AL7" i="99"/>
  <c r="AK7" i="99"/>
  <c r="AJ7" i="99"/>
  <c r="AI7" i="99"/>
  <c r="AH7" i="99"/>
  <c r="AG7" i="99"/>
  <c r="AF7" i="99"/>
  <c r="AE7" i="99"/>
  <c r="AD7" i="99"/>
  <c r="AC7" i="99"/>
  <c r="AB7" i="99"/>
  <c r="AA7" i="99"/>
  <c r="Z7" i="99"/>
  <c r="Y7" i="99"/>
  <c r="X7" i="99"/>
  <c r="W7" i="99"/>
  <c r="V7" i="99"/>
  <c r="U7" i="99"/>
  <c r="T7" i="99"/>
  <c r="S7" i="99"/>
  <c r="R7" i="99"/>
  <c r="Q7" i="99"/>
  <c r="P7" i="99"/>
  <c r="O7" i="99"/>
  <c r="N7" i="99"/>
  <c r="M7" i="99"/>
  <c r="L7" i="99"/>
  <c r="K7" i="99"/>
  <c r="J7" i="99"/>
  <c r="I7" i="99"/>
  <c r="H7" i="99"/>
  <c r="F7" i="99"/>
  <c r="G5" i="99"/>
  <c r="G7" i="99" s="1"/>
  <c r="E15" i="79"/>
  <c r="I14" i="79"/>
  <c r="E14" i="79"/>
  <c r="E13" i="79"/>
  <c r="I12" i="79"/>
  <c r="E12" i="79"/>
  <c r="V46" i="82" l="1"/>
  <c r="V47" i="82"/>
  <c r="T27" i="82"/>
  <c r="V29" i="82"/>
  <c r="V27" i="82"/>
  <c r="V28" i="82"/>
  <c r="S27" i="82"/>
  <c r="U28" i="82"/>
  <c r="U27" i="82"/>
  <c r="T28" i="82"/>
  <c r="S28" i="82"/>
  <c r="V49" i="82"/>
  <c r="V50" i="82"/>
  <c r="Q48" i="82"/>
  <c r="Q46" i="82" s="1"/>
  <c r="S48" i="82"/>
  <c r="F51" i="82"/>
  <c r="F50" i="82" s="1"/>
  <c r="S51" i="82"/>
  <c r="N29" i="82"/>
  <c r="Q27" i="82"/>
  <c r="P29" i="82"/>
  <c r="C27" i="82"/>
  <c r="E29" i="82"/>
  <c r="J28" i="82"/>
  <c r="M48" i="82"/>
  <c r="M47" i="82" s="1"/>
  <c r="H51" i="82"/>
  <c r="H50" i="82" s="1"/>
  <c r="U48" i="82"/>
  <c r="U47" i="82" s="1"/>
  <c r="K48" i="82"/>
  <c r="K47" i="82" s="1"/>
  <c r="I51" i="82"/>
  <c r="I50" i="82" s="1"/>
  <c r="N51" i="82"/>
  <c r="J48" i="82"/>
  <c r="J46" i="82" s="1"/>
  <c r="L48" i="82"/>
  <c r="L47" i="82" s="1"/>
  <c r="D48" i="82"/>
  <c r="N48" i="82"/>
  <c r="E48" i="82"/>
  <c r="O48" i="82"/>
  <c r="F48" i="82"/>
  <c r="R48" i="82"/>
  <c r="G48" i="82"/>
  <c r="T48" i="82"/>
  <c r="C47" i="82"/>
  <c r="C46" i="82"/>
  <c r="R27" i="82"/>
  <c r="Q29" i="82"/>
  <c r="I27" i="82"/>
  <c r="P28" i="82"/>
  <c r="H29" i="82"/>
  <c r="O51" i="82"/>
  <c r="J27" i="82"/>
  <c r="C28" i="82"/>
  <c r="Q28" i="82"/>
  <c r="I29" i="82"/>
  <c r="P51" i="82"/>
  <c r="G28" i="82"/>
  <c r="L27" i="82"/>
  <c r="H28" i="82"/>
  <c r="U29" i="82"/>
  <c r="L29" i="82"/>
  <c r="D29" i="82"/>
  <c r="N28" i="82"/>
  <c r="F28" i="82"/>
  <c r="P27" i="82"/>
  <c r="H27" i="82"/>
  <c r="T29" i="82"/>
  <c r="K29" i="82"/>
  <c r="C29" i="82"/>
  <c r="M28" i="82"/>
  <c r="E28" i="82"/>
  <c r="O27" i="82"/>
  <c r="G27" i="82"/>
  <c r="R29" i="82"/>
  <c r="J29" i="82"/>
  <c r="L28" i="82"/>
  <c r="D28" i="82"/>
  <c r="N27" i="82"/>
  <c r="F27" i="82"/>
  <c r="D27" i="82"/>
  <c r="F29" i="82"/>
  <c r="E27" i="82"/>
  <c r="O28" i="82"/>
  <c r="G29" i="82"/>
  <c r="R28" i="82"/>
  <c r="M29" i="82"/>
  <c r="M51" i="82"/>
  <c r="E51" i="82"/>
  <c r="L51" i="82"/>
  <c r="D51" i="82"/>
  <c r="T51" i="82"/>
  <c r="K51" i="82"/>
  <c r="C51" i="82"/>
  <c r="J51" i="82"/>
  <c r="R51" i="82"/>
  <c r="Q51" i="82"/>
  <c r="M27" i="82"/>
  <c r="I28" i="82"/>
  <c r="O29" i="82"/>
  <c r="G51" i="82"/>
  <c r="H48" i="82"/>
  <c r="P48" i="82"/>
  <c r="I48" i="82"/>
  <c r="DE76" i="79"/>
  <c r="DF76" i="79"/>
  <c r="DG76" i="79"/>
  <c r="DH76" i="79"/>
  <c r="DI76" i="79"/>
  <c r="DJ76" i="79"/>
  <c r="DK76" i="79"/>
  <c r="DY76" i="79"/>
  <c r="DZ76" i="79"/>
  <c r="EA76" i="79"/>
  <c r="EB76" i="79"/>
  <c r="EC76" i="79"/>
  <c r="ED76" i="79"/>
  <c r="EE76" i="79"/>
  <c r="FP79" i="79"/>
  <c r="FM27" i="79"/>
  <c r="FN27" i="79"/>
  <c r="FO27" i="79"/>
  <c r="FP27" i="79"/>
  <c r="FQ27" i="79"/>
  <c r="FR27" i="79"/>
  <c r="FS27" i="79"/>
  <c r="FM28" i="79"/>
  <c r="FN28" i="79"/>
  <c r="FO28" i="79"/>
  <c r="FP28" i="79"/>
  <c r="FQ28" i="79"/>
  <c r="FR28" i="79"/>
  <c r="FS28" i="79"/>
  <c r="FM35" i="79"/>
  <c r="FM34" i="79"/>
  <c r="FM33" i="79"/>
  <c r="FO35" i="79"/>
  <c r="FO34" i="79"/>
  <c r="FO33" i="79"/>
  <c r="FO37" i="79" s="1"/>
  <c r="FQ35" i="79"/>
  <c r="FQ34" i="79"/>
  <c r="FQ33" i="79"/>
  <c r="FS35" i="79"/>
  <c r="FS34" i="79"/>
  <c r="FS33" i="79"/>
  <c r="DA35" i="79"/>
  <c r="DA34" i="79"/>
  <c r="DA33" i="79"/>
  <c r="CY35" i="79"/>
  <c r="CY34" i="79"/>
  <c r="CY33" i="79"/>
  <c r="CY37" i="79" s="1"/>
  <c r="CW35" i="79"/>
  <c r="CW34" i="79"/>
  <c r="CW33" i="79"/>
  <c r="CU35" i="79"/>
  <c r="CU34" i="79"/>
  <c r="CU33" i="79"/>
  <c r="CQ37" i="79"/>
  <c r="CQ36" i="79"/>
  <c r="CO37" i="79"/>
  <c r="CO36" i="79"/>
  <c r="I49" i="82" l="1"/>
  <c r="U46" i="82"/>
  <c r="FM36" i="79"/>
  <c r="FQ36" i="79"/>
  <c r="FM37" i="79"/>
  <c r="J47" i="82"/>
  <c r="DA37" i="79"/>
  <c r="Q47" i="82"/>
  <c r="CW37" i="79"/>
  <c r="S49" i="82"/>
  <c r="S50" i="82"/>
  <c r="S47" i="82"/>
  <c r="S46" i="82"/>
  <c r="F49" i="82"/>
  <c r="K46" i="82"/>
  <c r="N47" i="82"/>
  <c r="N46" i="82"/>
  <c r="D47" i="82"/>
  <c r="D46" i="82"/>
  <c r="G47" i="82"/>
  <c r="G46" i="82"/>
  <c r="L46" i="82"/>
  <c r="F47" i="82"/>
  <c r="F46" i="82"/>
  <c r="O47" i="82"/>
  <c r="O46" i="82"/>
  <c r="T47" i="82"/>
  <c r="T46" i="82"/>
  <c r="R46" i="82"/>
  <c r="R47" i="82"/>
  <c r="N50" i="82"/>
  <c r="N49" i="82"/>
  <c r="H49" i="82"/>
  <c r="M46" i="82"/>
  <c r="E47" i="82"/>
  <c r="E46" i="82"/>
  <c r="I46" i="82"/>
  <c r="I47" i="82"/>
  <c r="L49" i="82"/>
  <c r="L50" i="82"/>
  <c r="P46" i="82"/>
  <c r="P47" i="82"/>
  <c r="E49" i="82"/>
  <c r="E50" i="82"/>
  <c r="H46" i="82"/>
  <c r="H47" i="82"/>
  <c r="R49" i="82"/>
  <c r="R50" i="82"/>
  <c r="G50" i="82"/>
  <c r="G49" i="82"/>
  <c r="O50" i="82"/>
  <c r="O49" i="82"/>
  <c r="T49" i="82"/>
  <c r="T50" i="82"/>
  <c r="Q50" i="82"/>
  <c r="Q49" i="82"/>
  <c r="M49" i="82"/>
  <c r="M50" i="82"/>
  <c r="J49" i="82"/>
  <c r="J50" i="82"/>
  <c r="C49" i="82"/>
  <c r="C50" i="82"/>
  <c r="K49" i="82"/>
  <c r="K50" i="82"/>
  <c r="D49" i="82"/>
  <c r="D50" i="82"/>
  <c r="P50" i="82"/>
  <c r="P49" i="82"/>
  <c r="FQ37" i="79"/>
  <c r="CW36" i="79"/>
  <c r="FS36" i="79"/>
  <c r="DA36" i="79"/>
  <c r="CU37" i="79"/>
  <c r="CY36" i="79"/>
  <c r="FS37" i="79"/>
  <c r="FO36" i="79"/>
  <c r="CU36" i="79"/>
  <c r="CK37" i="79"/>
  <c r="CK36" i="79"/>
  <c r="CM37" i="79"/>
  <c r="CM36" i="79"/>
  <c r="EX21" i="79" l="1"/>
  <c r="EN21" i="79"/>
  <c r="EX20" i="79"/>
  <c r="EN20" i="79"/>
  <c r="EX19" i="79"/>
  <c r="EN19" i="79"/>
  <c r="I19" i="79"/>
  <c r="I20" i="79"/>
  <c r="I21" i="79"/>
  <c r="I18" i="79"/>
  <c r="E19" i="79"/>
  <c r="E20" i="79"/>
  <c r="E21" i="79"/>
  <c r="EX18" i="79"/>
  <c r="EN18" i="79"/>
  <c r="E18" i="79"/>
  <c r="DC23" i="79" l="1"/>
  <c r="DD23" i="79"/>
  <c r="DE23" i="79"/>
  <c r="DF23" i="79"/>
  <c r="DG23" i="79"/>
  <c r="DH23" i="79"/>
  <c r="DI23" i="79"/>
  <c r="DJ23" i="79"/>
  <c r="DK23" i="79"/>
  <c r="DC24" i="79"/>
  <c r="DD24" i="79"/>
  <c r="DE24" i="79"/>
  <c r="DF24" i="79"/>
  <c r="DG24" i="79"/>
  <c r="DH24" i="79"/>
  <c r="DI24" i="79"/>
  <c r="DJ24" i="79"/>
  <c r="DK24" i="79"/>
  <c r="DC25" i="79"/>
  <c r="DD25" i="79"/>
  <c r="DE25" i="79"/>
  <c r="DF25" i="79"/>
  <c r="DG25" i="79"/>
  <c r="DH25" i="79"/>
  <c r="DI25" i="79"/>
  <c r="DJ25" i="79"/>
  <c r="DK25" i="79"/>
  <c r="DC26" i="79"/>
  <c r="DD26" i="79"/>
  <c r="DE26" i="79"/>
  <c r="DF26" i="79"/>
  <c r="DG26" i="79"/>
  <c r="DH26" i="79"/>
  <c r="DI26" i="79"/>
  <c r="DJ26" i="79"/>
  <c r="DK26" i="79"/>
  <c r="DB26" i="79"/>
  <c r="DB25" i="79"/>
  <c r="DB24" i="79"/>
  <c r="DB23" i="79"/>
  <c r="I22" i="79" l="1"/>
  <c r="E22" i="79"/>
  <c r="EX79" i="79" l="1"/>
  <c r="DA79" i="79"/>
  <c r="CZ79" i="79"/>
  <c r="CY79" i="79"/>
  <c r="CW79" i="79"/>
  <c r="CV79" i="79"/>
  <c r="CU79" i="79"/>
  <c r="CT79" i="79"/>
  <c r="CS79" i="79"/>
  <c r="CR79" i="79"/>
  <c r="CN79" i="79"/>
  <c r="CX79" i="79" s="1"/>
  <c r="E79" i="79"/>
  <c r="EX78" i="79"/>
  <c r="EN78" i="79"/>
  <c r="CD78" i="79"/>
  <c r="O78" i="79"/>
  <c r="E78" i="79"/>
  <c r="EX77" i="79"/>
  <c r="EN77" i="79"/>
  <c r="CD77" i="79"/>
  <c r="O77" i="79"/>
  <c r="E77" i="79"/>
  <c r="EN76" i="79"/>
  <c r="EL76" i="79"/>
  <c r="EJ76" i="79"/>
  <c r="EH76" i="79"/>
  <c r="EG76" i="79"/>
  <c r="EF76" i="79"/>
  <c r="DX76" i="79"/>
  <c r="DW76" i="79"/>
  <c r="DV76" i="79"/>
  <c r="DD76" i="79"/>
  <c r="DC76" i="79"/>
  <c r="DB76" i="79"/>
  <c r="CQ76" i="79"/>
  <c r="CP76" i="79"/>
  <c r="CO76" i="79"/>
  <c r="CN76" i="79"/>
  <c r="CM76" i="79"/>
  <c r="CL76" i="79"/>
  <c r="CK76" i="79"/>
  <c r="CJ76" i="79"/>
  <c r="CI76" i="79"/>
  <c r="CH76" i="79"/>
  <c r="E76" i="79"/>
  <c r="EX75" i="79"/>
  <c r="EN75" i="79"/>
  <c r="E75" i="79"/>
  <c r="EX74" i="79"/>
  <c r="EV74" i="79"/>
  <c r="ET74" i="79"/>
  <c r="ER74" i="79"/>
  <c r="EQ74" i="79"/>
  <c r="EP74" i="79"/>
  <c r="EN74" i="79"/>
  <c r="O74" i="79"/>
  <c r="E74" i="79"/>
  <c r="O73" i="79"/>
  <c r="E73" i="79"/>
  <c r="CL72" i="79"/>
  <c r="O72" i="79"/>
  <c r="E72" i="79"/>
  <c r="O71" i="79"/>
  <c r="E71" i="79"/>
  <c r="O70" i="79"/>
  <c r="E70" i="79"/>
  <c r="EN69" i="79"/>
  <c r="EL69" i="79"/>
  <c r="EJ69" i="79"/>
  <c r="EH69" i="79"/>
  <c r="EG69" i="79"/>
  <c r="EF69" i="79"/>
  <c r="DK69" i="79"/>
  <c r="DJ69" i="79"/>
  <c r="DI69" i="79"/>
  <c r="DH69" i="79"/>
  <c r="DG69" i="79"/>
  <c r="DF69" i="79"/>
  <c r="DE69" i="79"/>
  <c r="DD69" i="79"/>
  <c r="DC69" i="79"/>
  <c r="DB69" i="79"/>
  <c r="O69" i="79"/>
  <c r="E69" i="79"/>
  <c r="EX68" i="79"/>
  <c r="EN68" i="79"/>
  <c r="O68" i="79"/>
  <c r="E68" i="79"/>
  <c r="B68" i="79"/>
  <c r="EX67" i="79"/>
  <c r="EN67" i="79"/>
  <c r="O67" i="79"/>
  <c r="E67" i="79"/>
  <c r="B67" i="79"/>
  <c r="EX66" i="79"/>
  <c r="EN66" i="79"/>
  <c r="O66" i="79"/>
  <c r="E66" i="79"/>
  <c r="B66" i="79"/>
  <c r="EX65" i="79"/>
  <c r="EN65" i="79"/>
  <c r="O65" i="79"/>
  <c r="E65" i="79"/>
  <c r="B65" i="79"/>
  <c r="EX64" i="79"/>
  <c r="EN64" i="79"/>
  <c r="O64" i="79"/>
  <c r="E64" i="79"/>
  <c r="B64" i="79"/>
  <c r="EX63" i="79"/>
  <c r="EN63" i="79"/>
  <c r="O63" i="79"/>
  <c r="E63" i="79"/>
  <c r="B63" i="79"/>
  <c r="EX62" i="79"/>
  <c r="EN62" i="79"/>
  <c r="O62" i="79"/>
  <c r="E62" i="79"/>
  <c r="B62" i="79"/>
  <c r="EX61" i="79"/>
  <c r="EN61" i="79"/>
  <c r="O61" i="79"/>
  <c r="E61" i="79"/>
  <c r="B61" i="79"/>
  <c r="EX60" i="79"/>
  <c r="EN60" i="79"/>
  <c r="O60" i="79"/>
  <c r="E60" i="79"/>
  <c r="B60" i="79"/>
  <c r="EX59" i="79"/>
  <c r="EN59" i="79"/>
  <c r="O59" i="79"/>
  <c r="E59" i="79"/>
  <c r="B59" i="79"/>
  <c r="EX58" i="79"/>
  <c r="EN58" i="79"/>
  <c r="O58" i="79"/>
  <c r="E58" i="79"/>
  <c r="B58" i="79"/>
  <c r="EX57" i="79"/>
  <c r="EN57" i="79"/>
  <c r="O57" i="79"/>
  <c r="E57" i="79"/>
  <c r="B57" i="79"/>
  <c r="EX56" i="79"/>
  <c r="EN56" i="79"/>
  <c r="O56" i="79"/>
  <c r="E56" i="79"/>
  <c r="EX55" i="79"/>
  <c r="EN55" i="79"/>
  <c r="E55" i="79"/>
  <c r="EN54" i="79"/>
  <c r="DA54" i="79"/>
  <c r="CZ54" i="79"/>
  <c r="CY54" i="79"/>
  <c r="CX54" i="79"/>
  <c r="CW54" i="79"/>
  <c r="CV54" i="79"/>
  <c r="CU54" i="79"/>
  <c r="CT54" i="79"/>
  <c r="CS54" i="79"/>
  <c r="CR54" i="79"/>
  <c r="E54" i="79"/>
  <c r="O53" i="79"/>
  <c r="E53" i="79"/>
  <c r="E52" i="79"/>
  <c r="EX51" i="79"/>
  <c r="EN51" i="79"/>
  <c r="CZ51" i="79"/>
  <c r="CV51" i="79"/>
  <c r="CT51" i="79"/>
  <c r="CS51" i="79"/>
  <c r="CR51" i="79"/>
  <c r="CN51" i="79"/>
  <c r="CX51" i="79" s="1"/>
  <c r="E51" i="79"/>
  <c r="EX50" i="79"/>
  <c r="EN50" i="79"/>
  <c r="O50" i="79"/>
  <c r="E50" i="79"/>
  <c r="EX49" i="79"/>
  <c r="EN49" i="79"/>
  <c r="E49" i="79"/>
  <c r="EX48" i="79"/>
  <c r="EN48" i="79"/>
  <c r="O48" i="79"/>
  <c r="I48" i="79"/>
  <c r="E48" i="79"/>
  <c r="EX47" i="79"/>
  <c r="EN47" i="79"/>
  <c r="O47" i="79"/>
  <c r="E47" i="79"/>
  <c r="EX46" i="79"/>
  <c r="EN46" i="79"/>
  <c r="O46" i="79"/>
  <c r="E46" i="79"/>
  <c r="EX45" i="79"/>
  <c r="EN45" i="79"/>
  <c r="O45" i="79"/>
  <c r="E45" i="79"/>
  <c r="E44" i="79"/>
  <c r="EX43" i="79"/>
  <c r="EN43" i="79"/>
  <c r="O43" i="79"/>
  <c r="E43" i="79"/>
  <c r="EX42" i="79"/>
  <c r="EN42" i="79"/>
  <c r="E42" i="79"/>
  <c r="EX41" i="79"/>
  <c r="EN41" i="79"/>
  <c r="E41" i="79"/>
  <c r="EX40" i="79"/>
  <c r="EN40" i="79"/>
  <c r="E40" i="79"/>
  <c r="EX39" i="79"/>
  <c r="EN39" i="79"/>
  <c r="E39" i="79"/>
  <c r="EX38" i="79"/>
  <c r="EN38" i="79"/>
  <c r="O38" i="79"/>
  <c r="O39" i="79" s="1"/>
  <c r="O40" i="79" s="1"/>
  <c r="O41" i="79" s="1"/>
  <c r="O42" i="79" s="1"/>
  <c r="E38" i="79"/>
  <c r="FI37" i="79"/>
  <c r="FH37" i="79"/>
  <c r="FG37" i="79"/>
  <c r="FF37" i="79"/>
  <c r="FE37" i="79"/>
  <c r="FD37" i="79"/>
  <c r="FC37" i="79"/>
  <c r="FB37" i="79"/>
  <c r="FA37" i="79"/>
  <c r="EZ37" i="79"/>
  <c r="ER37" i="79"/>
  <c r="EQ37" i="79"/>
  <c r="EP37" i="79"/>
  <c r="EH37" i="79"/>
  <c r="EG37" i="79"/>
  <c r="EF37" i="79"/>
  <c r="ED37" i="79"/>
  <c r="EB37" i="79"/>
  <c r="DZ37" i="79"/>
  <c r="DX37" i="79"/>
  <c r="DW37" i="79"/>
  <c r="DV37" i="79"/>
  <c r="DT37" i="79"/>
  <c r="DR37" i="79"/>
  <c r="DP37" i="79"/>
  <c r="DN37" i="79"/>
  <c r="DM37" i="79"/>
  <c r="DL37" i="79"/>
  <c r="DJ37" i="79"/>
  <c r="DH37" i="79"/>
  <c r="DF37" i="79"/>
  <c r="DD37" i="79"/>
  <c r="DC37" i="79"/>
  <c r="DB37" i="79"/>
  <c r="CP37" i="79"/>
  <c r="CL37" i="79"/>
  <c r="CJ37" i="79"/>
  <c r="CI37" i="79"/>
  <c r="CH37" i="79"/>
  <c r="CG37" i="79"/>
  <c r="CF37" i="79"/>
  <c r="CE37" i="79"/>
  <c r="CC37" i="79"/>
  <c r="CB37" i="79"/>
  <c r="CA37" i="79"/>
  <c r="BZ37" i="79"/>
  <c r="BY37" i="79"/>
  <c r="BX37" i="79"/>
  <c r="AS37" i="79"/>
  <c r="AR37" i="79"/>
  <c r="AQ37" i="79"/>
  <c r="AP37" i="79"/>
  <c r="AO37" i="79"/>
  <c r="AN37" i="79"/>
  <c r="AM37" i="79"/>
  <c r="AL37" i="79"/>
  <c r="AK37" i="79"/>
  <c r="AJ37" i="79"/>
  <c r="AI37" i="79"/>
  <c r="AH37" i="79"/>
  <c r="AG37" i="79"/>
  <c r="AF37" i="79"/>
  <c r="AE37" i="79"/>
  <c r="AD37" i="79"/>
  <c r="AC37" i="79"/>
  <c r="AB37" i="79"/>
  <c r="AA37" i="79"/>
  <c r="Z37" i="79"/>
  <c r="I37" i="79"/>
  <c r="E37" i="79"/>
  <c r="FI36" i="79"/>
  <c r="FH36" i="79"/>
  <c r="FG36" i="79"/>
  <c r="FF36" i="79"/>
  <c r="FE36" i="79"/>
  <c r="FD36" i="79"/>
  <c r="FC36" i="79"/>
  <c r="FB36" i="79"/>
  <c r="FA36" i="79"/>
  <c r="EZ36" i="79"/>
  <c r="ER36" i="79"/>
  <c r="EQ36" i="79"/>
  <c r="EP36" i="79"/>
  <c r="EH36" i="79"/>
  <c r="EG36" i="79"/>
  <c r="EF36" i="79"/>
  <c r="ED36" i="79"/>
  <c r="EB36" i="79"/>
  <c r="DZ36" i="79"/>
  <c r="DX36" i="79"/>
  <c r="DW36" i="79"/>
  <c r="DV36" i="79"/>
  <c r="DT36" i="79"/>
  <c r="DR36" i="79"/>
  <c r="DP36" i="79"/>
  <c r="DN36" i="79"/>
  <c r="DM36" i="79"/>
  <c r="DL36" i="79"/>
  <c r="DJ36" i="79"/>
  <c r="DH36" i="79"/>
  <c r="DF36" i="79"/>
  <c r="DD36" i="79"/>
  <c r="DC36" i="79"/>
  <c r="DB36" i="79"/>
  <c r="CP36" i="79"/>
  <c r="CL36" i="79"/>
  <c r="CJ36" i="79"/>
  <c r="CI36" i="79"/>
  <c r="CH36" i="79"/>
  <c r="CG36" i="79"/>
  <c r="CF36" i="79"/>
  <c r="CE36" i="79"/>
  <c r="CC36" i="79"/>
  <c r="CB36" i="79"/>
  <c r="CA36" i="79"/>
  <c r="BZ36" i="79"/>
  <c r="BY36" i="79"/>
  <c r="BX36" i="79"/>
  <c r="AS36" i="79"/>
  <c r="AR36" i="79"/>
  <c r="AQ36" i="79"/>
  <c r="AP36" i="79"/>
  <c r="AO36" i="79"/>
  <c r="AN36" i="79"/>
  <c r="AM36" i="79"/>
  <c r="AL36" i="79"/>
  <c r="AK36" i="79"/>
  <c r="AJ36" i="79"/>
  <c r="AI36" i="79"/>
  <c r="AH36" i="79"/>
  <c r="AG36" i="79"/>
  <c r="AF36" i="79"/>
  <c r="AE36" i="79"/>
  <c r="AD36" i="79"/>
  <c r="AC36" i="79"/>
  <c r="AB36" i="79"/>
  <c r="AA36" i="79"/>
  <c r="Z36" i="79"/>
  <c r="I36" i="79"/>
  <c r="E36" i="79"/>
  <c r="FR35" i="79"/>
  <c r="FP35" i="79"/>
  <c r="FN35" i="79"/>
  <c r="FL35" i="79"/>
  <c r="FK35" i="79"/>
  <c r="FJ35" i="79"/>
  <c r="EX35" i="79"/>
  <c r="EN35" i="79"/>
  <c r="CZ35" i="79"/>
  <c r="CV35" i="79"/>
  <c r="CT35" i="79"/>
  <c r="CS35" i="79"/>
  <c r="CR35" i="79"/>
  <c r="CN35" i="79"/>
  <c r="CX35" i="79" s="1"/>
  <c r="CD35" i="79"/>
  <c r="I35" i="79"/>
  <c r="E35" i="79"/>
  <c r="FR34" i="79"/>
  <c r="FP34" i="79"/>
  <c r="FN34" i="79"/>
  <c r="FL34" i="79"/>
  <c r="FK34" i="79"/>
  <c r="FJ34" i="79"/>
  <c r="EX34" i="79"/>
  <c r="EN34" i="79"/>
  <c r="CZ34" i="79"/>
  <c r="CV34" i="79"/>
  <c r="CT34" i="79"/>
  <c r="CS34" i="79"/>
  <c r="CR34" i="79"/>
  <c r="CN34" i="79"/>
  <c r="CX34" i="79" s="1"/>
  <c r="O34" i="79"/>
  <c r="O44" i="79" s="1"/>
  <c r="I34" i="79"/>
  <c r="E34" i="79"/>
  <c r="FR33" i="79"/>
  <c r="FP33" i="79"/>
  <c r="FP36" i="79" s="1"/>
  <c r="FN33" i="79"/>
  <c r="FN36" i="79" s="1"/>
  <c r="FL33" i="79"/>
  <c r="FK33" i="79"/>
  <c r="FJ33" i="79"/>
  <c r="EX33" i="79"/>
  <c r="EN33" i="79"/>
  <c r="CZ33" i="79"/>
  <c r="CV33" i="79"/>
  <c r="CT33" i="79"/>
  <c r="CS33" i="79"/>
  <c r="CR33" i="79"/>
  <c r="CN33" i="79"/>
  <c r="CX33" i="79" s="1"/>
  <c r="CD33" i="79"/>
  <c r="CD36" i="79" s="1"/>
  <c r="P33" i="79"/>
  <c r="I33" i="79"/>
  <c r="E33" i="79"/>
  <c r="EX32" i="79"/>
  <c r="EN32" i="79"/>
  <c r="DA32" i="79"/>
  <c r="CZ32" i="79"/>
  <c r="CY32" i="79"/>
  <c r="CX32" i="79"/>
  <c r="CW32" i="79"/>
  <c r="CV32" i="79"/>
  <c r="CU32" i="79"/>
  <c r="CT32" i="79"/>
  <c r="CS32" i="79"/>
  <c r="CR32" i="79"/>
  <c r="CG32" i="79"/>
  <c r="CF32" i="79"/>
  <c r="CE32" i="79"/>
  <c r="CD32" i="79"/>
  <c r="CC32" i="79"/>
  <c r="CA32" i="79"/>
  <c r="BZ32" i="79"/>
  <c r="BX32" i="79"/>
  <c r="E32" i="79"/>
  <c r="B32" i="79"/>
  <c r="EX31" i="79"/>
  <c r="EN31" i="79"/>
  <c r="DA31" i="79"/>
  <c r="CZ31" i="79"/>
  <c r="CY31" i="79"/>
  <c r="CX31" i="79"/>
  <c r="CW31" i="79"/>
  <c r="CV31" i="79"/>
  <c r="CU31" i="79"/>
  <c r="CT31" i="79"/>
  <c r="CS31" i="79"/>
  <c r="CR31" i="79"/>
  <c r="E31" i="79"/>
  <c r="B31" i="79"/>
  <c r="EX30" i="79"/>
  <c r="EN30" i="79"/>
  <c r="DA30" i="79"/>
  <c r="CZ30" i="79"/>
  <c r="CY30" i="79"/>
  <c r="CX30" i="79"/>
  <c r="CW30" i="79"/>
  <c r="CV30" i="79"/>
  <c r="CU30" i="79"/>
  <c r="CT30" i="79"/>
  <c r="CS30" i="79"/>
  <c r="CR30" i="79"/>
  <c r="E30" i="79"/>
  <c r="I29" i="79"/>
  <c r="H29" i="79"/>
  <c r="E29" i="79"/>
  <c r="FL28" i="79"/>
  <c r="FK28" i="79"/>
  <c r="FJ28" i="79"/>
  <c r="EX28" i="79"/>
  <c r="EN28" i="79"/>
  <c r="DA28" i="79"/>
  <c r="CZ28" i="79"/>
  <c r="CY28" i="79"/>
  <c r="CW28" i="79"/>
  <c r="CV28" i="79"/>
  <c r="CU28" i="79"/>
  <c r="CT28" i="79"/>
  <c r="CS28" i="79"/>
  <c r="CR28" i="79"/>
  <c r="CN28" i="79"/>
  <c r="CX28" i="79" s="1"/>
  <c r="Y28" i="79"/>
  <c r="X28" i="79"/>
  <c r="W28" i="79"/>
  <c r="V28" i="79"/>
  <c r="U28" i="79"/>
  <c r="T28" i="79"/>
  <c r="S28" i="79"/>
  <c r="R28" i="79"/>
  <c r="Q28" i="79"/>
  <c r="P28" i="79"/>
  <c r="O28" i="79"/>
  <c r="O29" i="79" s="1"/>
  <c r="I28" i="79"/>
  <c r="H28" i="79"/>
  <c r="E28" i="79"/>
  <c r="FL27" i="79"/>
  <c r="FK27" i="79"/>
  <c r="FJ27" i="79"/>
  <c r="EX27" i="79"/>
  <c r="EN27" i="79"/>
  <c r="DA27" i="79"/>
  <c r="CZ27" i="79"/>
  <c r="CY27" i="79"/>
  <c r="CX27" i="79"/>
  <c r="CW27" i="79"/>
  <c r="CV27" i="79"/>
  <c r="CU27" i="79"/>
  <c r="CT27" i="79"/>
  <c r="CS27" i="79"/>
  <c r="CR27" i="79"/>
  <c r="CN27" i="79"/>
  <c r="Y27" i="79"/>
  <c r="X27" i="79"/>
  <c r="W27" i="79"/>
  <c r="V27" i="79"/>
  <c r="U27" i="79"/>
  <c r="T27" i="79"/>
  <c r="S27" i="79"/>
  <c r="R27" i="79"/>
  <c r="Q27" i="79"/>
  <c r="P27" i="79"/>
  <c r="I27" i="79"/>
  <c r="H27" i="79"/>
  <c r="E27" i="79"/>
  <c r="I26" i="79"/>
  <c r="H26" i="79"/>
  <c r="E26" i="79"/>
  <c r="I25" i="79"/>
  <c r="E25" i="79"/>
  <c r="I24" i="79"/>
  <c r="H24" i="79"/>
  <c r="E24" i="79"/>
  <c r="O23" i="79"/>
  <c r="O24" i="79" s="1"/>
  <c r="O25" i="79" s="1"/>
  <c r="O26" i="79" s="1"/>
  <c r="I23" i="79"/>
  <c r="H23" i="79"/>
  <c r="E23" i="79"/>
  <c r="EX11" i="79"/>
  <c r="EN11" i="79"/>
  <c r="CT11" i="79"/>
  <c r="CS11" i="79"/>
  <c r="CR11" i="79"/>
  <c r="CQ11" i="79"/>
  <c r="DA11" i="79" s="1"/>
  <c r="CP11" i="79"/>
  <c r="CZ11" i="79" s="1"/>
  <c r="CO11" i="79"/>
  <c r="CY11" i="79" s="1"/>
  <c r="CM11" i="79"/>
  <c r="CW11" i="79" s="1"/>
  <c r="CL11" i="79"/>
  <c r="CV11" i="79" s="1"/>
  <c r="CK11" i="79"/>
  <c r="CU11" i="79" s="1"/>
  <c r="I11" i="79"/>
  <c r="E11" i="79"/>
  <c r="EX10" i="79"/>
  <c r="EN10" i="79"/>
  <c r="EB10" i="79"/>
  <c r="O10" i="79"/>
  <c r="O22" i="79" s="1"/>
  <c r="I10" i="79"/>
  <c r="E10" i="79"/>
  <c r="EX9" i="79"/>
  <c r="EN9" i="79"/>
  <c r="I9" i="79"/>
  <c r="E9" i="79"/>
  <c r="FS8" i="79"/>
  <c r="FR8" i="79"/>
  <c r="FQ8" i="79"/>
  <c r="FP8" i="79"/>
  <c r="FO8" i="79"/>
  <c r="FN8" i="79"/>
  <c r="FM8" i="79"/>
  <c r="FL8" i="79"/>
  <c r="FK8" i="79"/>
  <c r="FJ8" i="79"/>
  <c r="FI8" i="79"/>
  <c r="FH8" i="79"/>
  <c r="FG8" i="79"/>
  <c r="FF8" i="79"/>
  <c r="FE8" i="79"/>
  <c r="FD8" i="79"/>
  <c r="FC8" i="79"/>
  <c r="FB8" i="79"/>
  <c r="FA8" i="79"/>
  <c r="EZ8" i="79"/>
  <c r="EY8" i="79"/>
  <c r="EX8" i="79"/>
  <c r="EW8" i="79"/>
  <c r="EV8" i="79"/>
  <c r="EU8" i="79"/>
  <c r="ET8" i="79"/>
  <c r="ES8" i="79"/>
  <c r="ER8" i="79"/>
  <c r="EQ8" i="79"/>
  <c r="EP8" i="79"/>
  <c r="EO8" i="79"/>
  <c r="EN8" i="79"/>
  <c r="EM8" i="79"/>
  <c r="EL8" i="79"/>
  <c r="EK8" i="79"/>
  <c r="EJ8" i="79"/>
  <c r="EI8" i="79"/>
  <c r="EH8" i="79"/>
  <c r="EG8" i="79"/>
  <c r="EF8" i="79"/>
  <c r="EE8" i="79"/>
  <c r="ED8" i="79"/>
  <c r="EC8" i="79"/>
  <c r="EB8" i="79"/>
  <c r="EA8" i="79"/>
  <c r="DZ8" i="79"/>
  <c r="DY8" i="79"/>
  <c r="DX8" i="79"/>
  <c r="DW8" i="79"/>
  <c r="DV8" i="79"/>
  <c r="DU8" i="79"/>
  <c r="DT8" i="79"/>
  <c r="DS8" i="79"/>
  <c r="DR8" i="79"/>
  <c r="DQ8" i="79"/>
  <c r="DP8" i="79"/>
  <c r="DO8" i="79"/>
  <c r="DN8" i="79"/>
  <c r="DM8" i="79"/>
  <c r="DL8" i="79"/>
  <c r="DK8" i="79"/>
  <c r="DJ8" i="79"/>
  <c r="DI8" i="79"/>
  <c r="DH8" i="79"/>
  <c r="DG8" i="79"/>
  <c r="DF8" i="79"/>
  <c r="DE8" i="79"/>
  <c r="DD8" i="79"/>
  <c r="DC8" i="79"/>
  <c r="DB8" i="79"/>
  <c r="DA8" i="79"/>
  <c r="CZ8" i="79"/>
  <c r="CY8" i="79"/>
  <c r="CX8" i="79"/>
  <c r="CW8" i="79"/>
  <c r="CV8" i="79"/>
  <c r="CU8" i="79"/>
  <c r="CT8" i="79"/>
  <c r="CS8" i="79"/>
  <c r="CR8" i="79"/>
  <c r="CQ8" i="79"/>
  <c r="CP8" i="79"/>
  <c r="CO8" i="79"/>
  <c r="CN8" i="79"/>
  <c r="CM8" i="79"/>
  <c r="CL8" i="79"/>
  <c r="CK8" i="79"/>
  <c r="CJ8" i="79"/>
  <c r="CI8" i="79"/>
  <c r="CH8" i="79"/>
  <c r="CG8" i="79"/>
  <c r="CF8" i="79"/>
  <c r="CE8" i="79"/>
  <c r="CD8" i="79"/>
  <c r="CC8" i="79"/>
  <c r="CB8" i="79"/>
  <c r="CA8" i="79"/>
  <c r="BZ8" i="79"/>
  <c r="BY8" i="79"/>
  <c r="BX8" i="79"/>
  <c r="BW8" i="79"/>
  <c r="BV8" i="79"/>
  <c r="BU8" i="79"/>
  <c r="BT8" i="79"/>
  <c r="BS8" i="79"/>
  <c r="BR8" i="79"/>
  <c r="BQ8" i="79"/>
  <c r="BP8" i="79"/>
  <c r="BO8" i="79"/>
  <c r="BN8" i="79"/>
  <c r="BM8" i="79"/>
  <c r="BL8" i="79"/>
  <c r="BK8" i="79"/>
  <c r="BJ8" i="79"/>
  <c r="BI8" i="79"/>
  <c r="BH8" i="79"/>
  <c r="BG8" i="79"/>
  <c r="BF8" i="79"/>
  <c r="BE8" i="79"/>
  <c r="BD8" i="79"/>
  <c r="BC8" i="79"/>
  <c r="BB8" i="79"/>
  <c r="BA8" i="79"/>
  <c r="AZ8" i="79"/>
  <c r="AY8" i="79"/>
  <c r="AX8" i="79"/>
  <c r="AW8" i="79"/>
  <c r="AV8" i="79"/>
  <c r="AU8" i="79"/>
  <c r="AT8" i="79"/>
  <c r="AS8" i="79"/>
  <c r="AR8" i="79"/>
  <c r="AQ8" i="79"/>
  <c r="AP8" i="79"/>
  <c r="AO8" i="79"/>
  <c r="AN8" i="79"/>
  <c r="AM8" i="79"/>
  <c r="AL8" i="79"/>
  <c r="AK8" i="79"/>
  <c r="AJ8" i="79"/>
  <c r="AI8" i="79"/>
  <c r="AH8" i="79"/>
  <c r="AG8" i="79"/>
  <c r="AF8" i="79"/>
  <c r="AE8" i="79"/>
  <c r="AD8" i="79"/>
  <c r="AC8" i="79"/>
  <c r="AB8" i="79"/>
  <c r="AA8" i="79"/>
  <c r="Z8" i="79"/>
  <c r="Y8" i="79"/>
  <c r="X8" i="79"/>
  <c r="W8" i="79"/>
  <c r="V8" i="79"/>
  <c r="U8" i="79"/>
  <c r="T8" i="79"/>
  <c r="S8" i="79"/>
  <c r="R8" i="79"/>
  <c r="Q8" i="79"/>
  <c r="P8" i="79"/>
  <c r="O8" i="79"/>
  <c r="N8" i="79"/>
  <c r="M8" i="79"/>
  <c r="L8" i="79"/>
  <c r="K8" i="79"/>
  <c r="J8" i="79"/>
  <c r="I8" i="79"/>
  <c r="H8" i="79"/>
  <c r="G8" i="79"/>
  <c r="F8" i="79"/>
  <c r="FS7" i="79"/>
  <c r="FR7" i="79"/>
  <c r="FQ7" i="79"/>
  <c r="FP7" i="79"/>
  <c r="FO7" i="79"/>
  <c r="FN7" i="79"/>
  <c r="FM7" i="79"/>
  <c r="FL7" i="79"/>
  <c r="FK7" i="79"/>
  <c r="FJ7" i="79"/>
  <c r="FI7" i="79"/>
  <c r="FH7" i="79"/>
  <c r="FG7" i="79"/>
  <c r="FF7" i="79"/>
  <c r="FE7" i="79"/>
  <c r="FD7" i="79"/>
  <c r="FC7" i="79"/>
  <c r="FB7" i="79"/>
  <c r="FA7" i="79"/>
  <c r="EZ7" i="79"/>
  <c r="EY7" i="79"/>
  <c r="EX7" i="79"/>
  <c r="EW7" i="79"/>
  <c r="EV7" i="79"/>
  <c r="EU7" i="79"/>
  <c r="ET7" i="79"/>
  <c r="ES7" i="79"/>
  <c r="ER7" i="79"/>
  <c r="EQ7" i="79"/>
  <c r="EP7" i="79"/>
  <c r="EO7" i="79"/>
  <c r="EN7" i="79"/>
  <c r="EM7" i="79"/>
  <c r="EL7" i="79"/>
  <c r="EK7" i="79"/>
  <c r="EJ7" i="79"/>
  <c r="EI7" i="79"/>
  <c r="EH7" i="79"/>
  <c r="EG7" i="79"/>
  <c r="EF7" i="79"/>
  <c r="EE7" i="79"/>
  <c r="ED7" i="79"/>
  <c r="EC7" i="79"/>
  <c r="EB7" i="79"/>
  <c r="EA7" i="79"/>
  <c r="DZ7" i="79"/>
  <c r="DY7" i="79"/>
  <c r="DX7" i="79"/>
  <c r="DW7" i="79"/>
  <c r="DV7" i="79"/>
  <c r="DU7" i="79"/>
  <c r="DT7" i="79"/>
  <c r="DS7" i="79"/>
  <c r="DR7" i="79"/>
  <c r="DQ7" i="79"/>
  <c r="DP7" i="79"/>
  <c r="DO7" i="79"/>
  <c r="DN7" i="79"/>
  <c r="DM7" i="79"/>
  <c r="DL7" i="79"/>
  <c r="DK7" i="79"/>
  <c r="DJ7" i="79"/>
  <c r="DI7" i="79"/>
  <c r="DH7" i="79"/>
  <c r="DG7" i="79"/>
  <c r="DF7" i="79"/>
  <c r="DE7" i="79"/>
  <c r="DD7" i="79"/>
  <c r="DC7" i="79"/>
  <c r="DB7" i="79"/>
  <c r="DA7" i="79"/>
  <c r="CZ7" i="79"/>
  <c r="CY7" i="79"/>
  <c r="CX7" i="79"/>
  <c r="CW7" i="79"/>
  <c r="CV7" i="79"/>
  <c r="CU7" i="79"/>
  <c r="CT7" i="79"/>
  <c r="CS7" i="79"/>
  <c r="CR7" i="79"/>
  <c r="CQ7" i="79"/>
  <c r="CP7" i="79"/>
  <c r="CO7" i="79"/>
  <c r="CN7" i="79"/>
  <c r="CM7" i="79"/>
  <c r="CL7" i="79"/>
  <c r="CK7" i="79"/>
  <c r="CJ7" i="79"/>
  <c r="CI7" i="79"/>
  <c r="CH7" i="79"/>
  <c r="CG7" i="79"/>
  <c r="CF7" i="79"/>
  <c r="CE7" i="79"/>
  <c r="CD7" i="79"/>
  <c r="CC7" i="79"/>
  <c r="CB7" i="79"/>
  <c r="CA7" i="79"/>
  <c r="BZ7" i="79"/>
  <c r="BY7" i="79"/>
  <c r="BX7" i="79"/>
  <c r="BW7" i="79"/>
  <c r="BV7" i="79"/>
  <c r="BU7" i="79"/>
  <c r="BT7" i="79"/>
  <c r="BS7" i="79"/>
  <c r="BR7" i="79"/>
  <c r="BQ7" i="79"/>
  <c r="BP7" i="79"/>
  <c r="BO7" i="79"/>
  <c r="BN7" i="79"/>
  <c r="BM7" i="79"/>
  <c r="BL7" i="79"/>
  <c r="BK7" i="79"/>
  <c r="BJ7" i="79"/>
  <c r="BI7" i="79"/>
  <c r="BH7" i="79"/>
  <c r="BG7" i="79"/>
  <c r="BF7" i="79"/>
  <c r="BE7" i="79"/>
  <c r="BD7" i="79"/>
  <c r="BC7" i="79"/>
  <c r="BB7" i="79"/>
  <c r="BA7" i="79"/>
  <c r="AZ7" i="79"/>
  <c r="AY7" i="79"/>
  <c r="AX7" i="79"/>
  <c r="AW7" i="79"/>
  <c r="AV7" i="79"/>
  <c r="AU7" i="79"/>
  <c r="AT7" i="79"/>
  <c r="AS7" i="79"/>
  <c r="AR7" i="79"/>
  <c r="AQ7" i="79"/>
  <c r="AP7" i="79"/>
  <c r="AO7" i="79"/>
  <c r="AN7" i="79"/>
  <c r="AM7" i="79"/>
  <c r="AL7" i="79"/>
  <c r="AK7" i="79"/>
  <c r="AJ7" i="79"/>
  <c r="AI7" i="79"/>
  <c r="AH7" i="79"/>
  <c r="AG7" i="79"/>
  <c r="AF7" i="79"/>
  <c r="AE7" i="79"/>
  <c r="AD7" i="79"/>
  <c r="AC7" i="79"/>
  <c r="AB7" i="79"/>
  <c r="AA7" i="79"/>
  <c r="Z7" i="79"/>
  <c r="Y7" i="79"/>
  <c r="X7" i="79"/>
  <c r="W7" i="79"/>
  <c r="V7" i="79"/>
  <c r="U7" i="79"/>
  <c r="T7" i="79"/>
  <c r="S7" i="79"/>
  <c r="R7" i="79"/>
  <c r="Q7" i="79"/>
  <c r="P7" i="79"/>
  <c r="O7" i="79"/>
  <c r="N7" i="79"/>
  <c r="M7" i="79"/>
  <c r="L7" i="79"/>
  <c r="K7" i="79"/>
  <c r="J7" i="79"/>
  <c r="I7" i="79"/>
  <c r="H7" i="79"/>
  <c r="F7" i="79"/>
  <c r="G5" i="79"/>
  <c r="C3" i="79"/>
  <c r="B3" i="79"/>
  <c r="CX37" i="79" l="1"/>
  <c r="G7" i="79"/>
  <c r="O3" i="80"/>
  <c r="CV37" i="79"/>
  <c r="FK36" i="79"/>
  <c r="ET66" i="79"/>
  <c r="ET20" i="79"/>
  <c r="EJ19" i="79"/>
  <c r="ET21" i="79"/>
  <c r="EJ20" i="79"/>
  <c r="ET18" i="79"/>
  <c r="EJ21" i="79"/>
  <c r="ET19" i="79"/>
  <c r="EJ18" i="79"/>
  <c r="CZ37" i="79"/>
  <c r="FR37" i="79"/>
  <c r="EV75" i="79"/>
  <c r="EL19" i="79"/>
  <c r="EV21" i="79"/>
  <c r="EL20" i="79"/>
  <c r="EV18" i="79"/>
  <c r="EL21" i="79"/>
  <c r="EV19" i="79"/>
  <c r="EL18" i="79"/>
  <c r="EV20" i="79"/>
  <c r="EN37" i="79"/>
  <c r="FP37" i="79"/>
  <c r="BY32" i="79"/>
  <c r="CN36" i="79"/>
  <c r="CR36" i="79"/>
  <c r="FJ36" i="79"/>
  <c r="CS36" i="79"/>
  <c r="FK37" i="79"/>
  <c r="CT36" i="79"/>
  <c r="FL36" i="79"/>
  <c r="CT37" i="79"/>
  <c r="EX37" i="79"/>
  <c r="ET9" i="79"/>
  <c r="EL10" i="79"/>
  <c r="EJ27" i="79"/>
  <c r="ET28" i="79"/>
  <c r="EJ30" i="79"/>
  <c r="ET32" i="79"/>
  <c r="EL33" i="79"/>
  <c r="EL34" i="79"/>
  <c r="EJ35" i="79"/>
  <c r="CV36" i="79"/>
  <c r="EX36" i="79"/>
  <c r="FR36" i="79"/>
  <c r="CD37" i="79"/>
  <c r="CN37" i="79"/>
  <c r="FJ37" i="79"/>
  <c r="EJ38" i="79"/>
  <c r="EJ39" i="79"/>
  <c r="EJ40" i="79"/>
  <c r="EJ41" i="79"/>
  <c r="EJ42" i="79"/>
  <c r="EJ43" i="79"/>
  <c r="EV47" i="79"/>
  <c r="ET48" i="79"/>
  <c r="EV49" i="79"/>
  <c r="EV50" i="79"/>
  <c r="EV58" i="79"/>
  <c r="ET59" i="79"/>
  <c r="EL61" i="79"/>
  <c r="EJ62" i="79"/>
  <c r="EV66" i="79"/>
  <c r="ET67" i="79"/>
  <c r="EV9" i="79"/>
  <c r="EJ11" i="79"/>
  <c r="EL27" i="79"/>
  <c r="EV28" i="79"/>
  <c r="EL30" i="79"/>
  <c r="EV32" i="79"/>
  <c r="EL35" i="79"/>
  <c r="CX36" i="79"/>
  <c r="EL38" i="79"/>
  <c r="EL39" i="79"/>
  <c r="EL40" i="79"/>
  <c r="EL41" i="79"/>
  <c r="EL42" i="79"/>
  <c r="EL43" i="79"/>
  <c r="EV48" i="79"/>
  <c r="EV59" i="79"/>
  <c r="ET60" i="79"/>
  <c r="EL62" i="79"/>
  <c r="EJ63" i="79"/>
  <c r="EV67" i="79"/>
  <c r="ET68" i="79"/>
  <c r="EJ74" i="79"/>
  <c r="EJ77" i="79"/>
  <c r="ET10" i="79"/>
  <c r="EL11" i="79"/>
  <c r="EJ31" i="79"/>
  <c r="ET33" i="79"/>
  <c r="ET34" i="79"/>
  <c r="CZ36" i="79"/>
  <c r="EN36" i="79"/>
  <c r="CR37" i="79"/>
  <c r="FL37" i="79"/>
  <c r="EJ45" i="79"/>
  <c r="EJ46" i="79"/>
  <c r="EJ51" i="79"/>
  <c r="EJ55" i="79"/>
  <c r="EJ56" i="79"/>
  <c r="EV60" i="79"/>
  <c r="ET61" i="79"/>
  <c r="EL63" i="79"/>
  <c r="EJ64" i="79"/>
  <c r="EV68" i="79"/>
  <c r="EL74" i="79"/>
  <c r="EL77" i="79"/>
  <c r="EJ78" i="79"/>
  <c r="EV10" i="79"/>
  <c r="CN11" i="79"/>
  <c r="CX11" i="79" s="1"/>
  <c r="ET27" i="79"/>
  <c r="ET30" i="79"/>
  <c r="EL31" i="79"/>
  <c r="EV33" i="79"/>
  <c r="EV34" i="79"/>
  <c r="ET35" i="79"/>
  <c r="CS37" i="79"/>
  <c r="FN37" i="79"/>
  <c r="ET38" i="79"/>
  <c r="ET39" i="79"/>
  <c r="ET40" i="79"/>
  <c r="ET41" i="79"/>
  <c r="ET42" i="79"/>
  <c r="ET43" i="79"/>
  <c r="EL45" i="79"/>
  <c r="EL46" i="79"/>
  <c r="EL51" i="79"/>
  <c r="EL55" i="79"/>
  <c r="EL56" i="79"/>
  <c r="EJ57" i="79"/>
  <c r="EV61" i="79"/>
  <c r="ET62" i="79"/>
  <c r="EL64" i="79"/>
  <c r="EJ65" i="79"/>
  <c r="EJ75" i="79"/>
  <c r="EL78" i="79"/>
  <c r="ET11" i="79"/>
  <c r="EV27" i="79"/>
  <c r="EV30" i="79"/>
  <c r="EV35" i="79"/>
  <c r="EV38" i="79"/>
  <c r="EV39" i="79"/>
  <c r="EV40" i="79"/>
  <c r="EV41" i="79"/>
  <c r="EV42" i="79"/>
  <c r="EV43" i="79"/>
  <c r="EJ47" i="79"/>
  <c r="EJ49" i="79"/>
  <c r="EJ50" i="79"/>
  <c r="EL57" i="79"/>
  <c r="EJ58" i="79"/>
  <c r="EV62" i="79"/>
  <c r="ET63" i="79"/>
  <c r="EL65" i="79"/>
  <c r="EJ66" i="79"/>
  <c r="EL75" i="79"/>
  <c r="ET77" i="79"/>
  <c r="ET79" i="79"/>
  <c r="EJ9" i="79"/>
  <c r="EV11" i="79"/>
  <c r="EJ28" i="79"/>
  <c r="ET31" i="79"/>
  <c r="EJ32" i="79"/>
  <c r="O35" i="79"/>
  <c r="O37" i="79" s="1"/>
  <c r="ET45" i="79"/>
  <c r="ET46" i="79"/>
  <c r="EL47" i="79"/>
  <c r="EJ48" i="79"/>
  <c r="EL49" i="79"/>
  <c r="EL50" i="79"/>
  <c r="ET51" i="79"/>
  <c r="ET55" i="79"/>
  <c r="ET56" i="79"/>
  <c r="EL58" i="79"/>
  <c r="EJ59" i="79"/>
  <c r="EV63" i="79"/>
  <c r="ET64" i="79"/>
  <c r="EL66" i="79"/>
  <c r="EJ67" i="79"/>
  <c r="EV77" i="79"/>
  <c r="ET78" i="79"/>
  <c r="EV79" i="79"/>
  <c r="EL9" i="79"/>
  <c r="EL28" i="79"/>
  <c r="EV31" i="79"/>
  <c r="EL32" i="79"/>
  <c r="O36" i="79"/>
  <c r="EV45" i="79"/>
  <c r="EV46" i="79"/>
  <c r="EL48" i="79"/>
  <c r="EV51" i="79"/>
  <c r="EJ54" i="79"/>
  <c r="EV55" i="79"/>
  <c r="EV56" i="79"/>
  <c r="ET57" i="79"/>
  <c r="EL59" i="79"/>
  <c r="EJ60" i="79"/>
  <c r="EV64" i="79"/>
  <c r="ET65" i="79"/>
  <c r="EL67" i="79"/>
  <c r="EJ68" i="79"/>
  <c r="ET75" i="79"/>
  <c r="EV78" i="79"/>
  <c r="EJ10" i="79"/>
  <c r="EJ33" i="79"/>
  <c r="EJ34" i="79"/>
  <c r="ET47" i="79"/>
  <c r="ET49" i="79"/>
  <c r="ET50" i="79"/>
  <c r="EL54" i="79"/>
  <c r="EV57" i="79"/>
  <c r="ET58" i="79"/>
  <c r="EL60" i="79"/>
  <c r="EJ61" i="79"/>
  <c r="EV65" i="79"/>
  <c r="EL68" i="79"/>
  <c r="EJ37" i="79" l="1"/>
  <c r="EJ36" i="79"/>
  <c r="EL37" i="79"/>
  <c r="EL36" i="79"/>
  <c r="EV36" i="79"/>
  <c r="EV37" i="79"/>
  <c r="ET36" i="79"/>
  <c r="ET37" i="79"/>
  <c r="I25" i="100" l="1"/>
  <c r="G25" i="100"/>
  <c r="A25" i="100"/>
  <c r="I24" i="100"/>
  <c r="G24" i="100"/>
  <c r="A24" i="100"/>
  <c r="I23" i="100"/>
  <c r="G23" i="100"/>
  <c r="A23" i="100"/>
  <c r="I22" i="100"/>
  <c r="G22" i="100"/>
  <c r="A22" i="100"/>
  <c r="I21" i="100"/>
  <c r="G21" i="100"/>
  <c r="A21" i="100"/>
  <c r="I20" i="100"/>
  <c r="G20" i="100"/>
  <c r="A20" i="100"/>
  <c r="I19" i="100"/>
  <c r="G19" i="100"/>
  <c r="A19" i="100"/>
  <c r="I18" i="100"/>
  <c r="G18" i="100"/>
  <c r="A18" i="100"/>
  <c r="I17" i="100"/>
  <c r="G17" i="100"/>
  <c r="A17" i="100"/>
  <c r="I16" i="100"/>
  <c r="G16" i="100"/>
  <c r="A16" i="100"/>
  <c r="I15" i="100"/>
  <c r="G15" i="100"/>
  <c r="A15" i="100"/>
  <c r="I14" i="100"/>
  <c r="G14" i="100"/>
  <c r="A14" i="100"/>
  <c r="I13" i="100"/>
  <c r="G13" i="100"/>
  <c r="A13" i="100"/>
  <c r="I12" i="100"/>
  <c r="G12" i="100"/>
  <c r="A12" i="100"/>
  <c r="I11" i="100"/>
  <c r="G11" i="100"/>
  <c r="A11" i="100"/>
  <c r="I10" i="100"/>
  <c r="G10" i="100"/>
  <c r="A10" i="100"/>
  <c r="I9" i="100"/>
  <c r="G9" i="100"/>
  <c r="A9" i="100"/>
  <c r="I8" i="100"/>
  <c r="G8" i="100"/>
  <c r="A8" i="100"/>
  <c r="I127" i="100" l="1"/>
  <c r="G127" i="100"/>
  <c r="A127" i="100"/>
  <c r="I126" i="100"/>
  <c r="G126" i="100"/>
  <c r="A126" i="100"/>
  <c r="I125" i="100"/>
  <c r="G125" i="100"/>
  <c r="A125" i="100"/>
  <c r="I124" i="100"/>
  <c r="G124" i="100"/>
  <c r="A124" i="100"/>
  <c r="I123" i="100"/>
  <c r="G123" i="100"/>
  <c r="A123" i="100"/>
  <c r="I122" i="100"/>
  <c r="G122" i="100"/>
  <c r="A122" i="100"/>
  <c r="I121" i="100"/>
  <c r="G121" i="100"/>
  <c r="A121" i="100"/>
  <c r="I120" i="100"/>
  <c r="G120" i="100"/>
  <c r="A120" i="100"/>
  <c r="I119" i="100"/>
  <c r="G119" i="100"/>
  <c r="A119" i="100"/>
  <c r="I118" i="100"/>
  <c r="G118" i="100"/>
  <c r="A118" i="100"/>
  <c r="I117" i="100"/>
  <c r="G117" i="100"/>
  <c r="A117" i="100"/>
  <c r="I116" i="100"/>
  <c r="G116" i="100"/>
  <c r="A116" i="100"/>
  <c r="I115" i="100"/>
  <c r="G115" i="100"/>
  <c r="A115" i="100"/>
  <c r="I114" i="100"/>
  <c r="G114" i="100"/>
  <c r="A114" i="100"/>
  <c r="I113" i="100"/>
  <c r="G113" i="100"/>
  <c r="A113" i="100"/>
  <c r="I112" i="100"/>
  <c r="G112" i="100"/>
  <c r="A112" i="100"/>
  <c r="I111" i="100"/>
  <c r="G111" i="100"/>
  <c r="A111" i="100"/>
  <c r="I110" i="100"/>
  <c r="G110" i="100"/>
  <c r="A110" i="100"/>
  <c r="I109" i="100"/>
  <c r="G109" i="100"/>
  <c r="A109" i="100"/>
  <c r="I108" i="100"/>
  <c r="G108" i="100"/>
  <c r="A108" i="100"/>
  <c r="I107" i="100"/>
  <c r="G107" i="100"/>
  <c r="A107" i="100"/>
  <c r="I106" i="100"/>
  <c r="G106" i="100"/>
  <c r="A106" i="100"/>
  <c r="I105" i="100"/>
  <c r="G105" i="100"/>
  <c r="A105" i="100"/>
  <c r="I104" i="100"/>
  <c r="G104" i="100"/>
  <c r="A104" i="100"/>
  <c r="I103" i="100"/>
  <c r="G103" i="100"/>
  <c r="A103" i="100"/>
  <c r="I102" i="100"/>
  <c r="G102" i="100"/>
  <c r="A102" i="100"/>
  <c r="I101" i="100"/>
  <c r="G101" i="100"/>
  <c r="A101" i="100"/>
  <c r="I100" i="100"/>
  <c r="G100" i="100"/>
  <c r="A100" i="100"/>
  <c r="I99" i="100"/>
  <c r="G99" i="100"/>
  <c r="A99" i="100"/>
  <c r="I98" i="100"/>
  <c r="G98" i="100"/>
  <c r="A98" i="100"/>
  <c r="I97" i="100"/>
  <c r="G97" i="100"/>
  <c r="A97" i="100"/>
  <c r="I96" i="100"/>
  <c r="G96" i="100"/>
  <c r="A96" i="100"/>
  <c r="I95" i="100"/>
  <c r="G95" i="100"/>
  <c r="A95" i="100"/>
  <c r="I94" i="100"/>
  <c r="G94" i="100"/>
  <c r="A94" i="100"/>
  <c r="I93" i="100"/>
  <c r="G93" i="100"/>
  <c r="A93" i="100"/>
  <c r="I92" i="100"/>
  <c r="G92" i="100"/>
  <c r="A92" i="100"/>
  <c r="I91" i="100" l="1"/>
  <c r="G91" i="100"/>
  <c r="A91" i="100"/>
  <c r="I90" i="100"/>
  <c r="G90" i="100"/>
  <c r="A90" i="100"/>
  <c r="I89" i="100"/>
  <c r="G89" i="100"/>
  <c r="A89" i="100"/>
  <c r="I88" i="100"/>
  <c r="G88" i="100"/>
  <c r="A88" i="100"/>
  <c r="I87" i="100"/>
  <c r="G87" i="100"/>
  <c r="A87" i="100"/>
  <c r="I86" i="100"/>
  <c r="G86" i="100"/>
  <c r="A86" i="100"/>
  <c r="I85" i="100"/>
  <c r="G85" i="100"/>
  <c r="A85" i="100"/>
  <c r="I84" i="100"/>
  <c r="G84" i="100"/>
  <c r="A84" i="100"/>
  <c r="I83" i="100"/>
  <c r="G83" i="100"/>
  <c r="A83" i="100"/>
  <c r="I82" i="100"/>
  <c r="G82" i="100"/>
  <c r="A82" i="100"/>
  <c r="I81" i="100"/>
  <c r="G81" i="100"/>
  <c r="A81" i="100"/>
  <c r="I80" i="100"/>
  <c r="G80" i="100"/>
  <c r="A80" i="100"/>
  <c r="I79" i="100"/>
  <c r="G79" i="100"/>
  <c r="A79" i="100"/>
  <c r="I78" i="100"/>
  <c r="G78" i="100"/>
  <c r="A78" i="100"/>
  <c r="I77" i="100"/>
  <c r="G77" i="100"/>
  <c r="A77" i="100"/>
  <c r="I76" i="100"/>
  <c r="G76" i="100"/>
  <c r="A76" i="100"/>
  <c r="I75" i="100"/>
  <c r="G75" i="100"/>
  <c r="A75" i="100"/>
  <c r="I74" i="100"/>
  <c r="G74" i="100"/>
  <c r="A74" i="100"/>
  <c r="I73" i="100"/>
  <c r="G73" i="100"/>
  <c r="A73" i="100"/>
  <c r="I72" i="100"/>
  <c r="G72" i="100"/>
  <c r="A72" i="100"/>
  <c r="I71" i="100"/>
  <c r="G71" i="100"/>
  <c r="A71" i="100"/>
  <c r="I70" i="100"/>
  <c r="G70" i="100"/>
  <c r="A70" i="100"/>
  <c r="I69" i="100"/>
  <c r="G69" i="100"/>
  <c r="A69" i="100"/>
  <c r="I68" i="100"/>
  <c r="G68" i="100"/>
  <c r="A68" i="100"/>
  <c r="I67" i="100"/>
  <c r="G67" i="100"/>
  <c r="A67" i="100"/>
  <c r="I66" i="100"/>
  <c r="G66" i="100"/>
  <c r="A66" i="100"/>
  <c r="I65" i="100"/>
  <c r="G65" i="100"/>
  <c r="A65" i="100"/>
  <c r="I64" i="100"/>
  <c r="G64" i="100"/>
  <c r="A64" i="100"/>
  <c r="I63" i="100"/>
  <c r="G63" i="100"/>
  <c r="A63" i="100"/>
  <c r="I62" i="100"/>
  <c r="G62" i="100"/>
  <c r="A62" i="100"/>
  <c r="I61" i="100"/>
  <c r="G61" i="100"/>
  <c r="A61" i="100"/>
  <c r="I60" i="100"/>
  <c r="G60" i="100"/>
  <c r="A60" i="100"/>
  <c r="I59" i="100"/>
  <c r="G59" i="100"/>
  <c r="A59" i="100"/>
  <c r="I58" i="100"/>
  <c r="G58" i="100"/>
  <c r="A58" i="100"/>
  <c r="I57" i="100"/>
  <c r="G57" i="100"/>
  <c r="A57" i="100"/>
  <c r="I56" i="100"/>
  <c r="G56" i="100"/>
  <c r="A56" i="100"/>
  <c r="M55" i="100" l="1"/>
  <c r="M47" i="100"/>
  <c r="M39" i="100"/>
  <c r="O54" i="100" l="1"/>
  <c r="O53" i="100"/>
  <c r="O51" i="100"/>
  <c r="O50" i="100"/>
  <c r="O46" i="100"/>
  <c r="O45" i="100"/>
  <c r="O43" i="100"/>
  <c r="O42" i="100"/>
  <c r="O38" i="100"/>
  <c r="O37" i="100"/>
  <c r="O35" i="100"/>
  <c r="O34" i="100"/>
  <c r="I55" i="100" l="1"/>
  <c r="G55" i="100"/>
  <c r="A55" i="100"/>
  <c r="I47" i="100"/>
  <c r="G47" i="100"/>
  <c r="A47" i="100"/>
  <c r="I39" i="100"/>
  <c r="G39" i="100"/>
  <c r="A39" i="100"/>
  <c r="I54" i="100"/>
  <c r="G54" i="100"/>
  <c r="A54" i="100"/>
  <c r="I53" i="100"/>
  <c r="G53" i="100"/>
  <c r="A53" i="100"/>
  <c r="I52" i="100"/>
  <c r="G52" i="100"/>
  <c r="A52" i="100"/>
  <c r="I51" i="100"/>
  <c r="G51" i="100"/>
  <c r="A51" i="100"/>
  <c r="I50" i="100"/>
  <c r="G50" i="100"/>
  <c r="A50" i="100"/>
  <c r="I49" i="100"/>
  <c r="G49" i="100"/>
  <c r="A49" i="100"/>
  <c r="I48" i="100"/>
  <c r="G48" i="100"/>
  <c r="A48" i="100"/>
  <c r="I46" i="100"/>
  <c r="G46" i="100"/>
  <c r="A46" i="100"/>
  <c r="I45" i="100"/>
  <c r="G45" i="100"/>
  <c r="A45" i="100"/>
  <c r="I44" i="100"/>
  <c r="G44" i="100"/>
  <c r="A44" i="100"/>
  <c r="I43" i="100"/>
  <c r="G43" i="100"/>
  <c r="A43" i="100"/>
  <c r="I42" i="100"/>
  <c r="G42" i="100"/>
  <c r="A42" i="100"/>
  <c r="I41" i="100"/>
  <c r="G41" i="100"/>
  <c r="A41" i="100"/>
  <c r="I40" i="100"/>
  <c r="G40" i="100"/>
  <c r="A40" i="100"/>
  <c r="I38" i="100"/>
  <c r="G38" i="100"/>
  <c r="A38" i="100"/>
  <c r="I37" i="100"/>
  <c r="G37" i="100"/>
  <c r="A37" i="100"/>
  <c r="I36" i="100"/>
  <c r="G36" i="100"/>
  <c r="A36" i="100"/>
  <c r="I35" i="100"/>
  <c r="G35" i="100"/>
  <c r="A35" i="100"/>
  <c r="I34" i="100"/>
  <c r="G34" i="100"/>
  <c r="A34" i="100"/>
  <c r="I33" i="100"/>
  <c r="G33" i="100"/>
  <c r="A33" i="100"/>
  <c r="I32" i="100"/>
  <c r="G32" i="100"/>
  <c r="A32" i="100"/>
  <c r="I31" i="100"/>
  <c r="G31" i="100"/>
  <c r="A31" i="100"/>
  <c r="I30" i="100"/>
  <c r="G30" i="100"/>
  <c r="A30" i="100"/>
  <c r="I29" i="100"/>
  <c r="G29" i="100"/>
  <c r="A29" i="100"/>
  <c r="I28" i="100"/>
  <c r="G28" i="100"/>
  <c r="A28" i="100"/>
  <c r="I27" i="100"/>
  <c r="G27" i="100"/>
  <c r="A27" i="100"/>
  <c r="I26" i="100"/>
  <c r="G26" i="100"/>
  <c r="A26" i="10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P9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9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9" authorId="0" shapeId="0" xr:uid="{00000000-0006-0000-0000-00000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9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9" authorId="0" shapeId="0" xr:uid="{00000000-0006-0000-00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9" authorId="0" shapeId="0" xr:uid="{00000000-0006-0000-00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9" authorId="0" shapeId="0" xr:uid="{00000000-0006-0000-00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9" authorId="0" shapeId="0" xr:uid="{00000000-0006-0000-00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9" authorId="0" shapeId="0" xr:uid="{00000000-0006-0000-00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P10" authorId="0" shapeId="0" xr:uid="{00000000-0006-0000-00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0" authorId="0" shapeId="0" xr:uid="{00000000-0006-0000-00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0" authorId="0" shapeId="0" xr:uid="{00000000-0006-0000-00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0" authorId="0" shapeId="0" xr:uid="{00000000-0006-0000-00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0" authorId="0" shapeId="0" xr:uid="{00000000-0006-0000-00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0" authorId="0" shapeId="0" xr:uid="{00000000-0006-0000-00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0" authorId="0" shapeId="0" xr:uid="{00000000-0006-0000-00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0" authorId="0" shapeId="0" xr:uid="{00000000-0006-0000-00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0" authorId="0" shapeId="0" xr:uid="{00000000-0006-0000-00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0" authorId="0" shapeId="0" xr:uid="{00000000-0006-0000-00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DV10" authorId="0" shapeId="0" xr:uid="{00000000-0006-0000-00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W10" authorId="0" shapeId="0" xr:uid="{00000000-0006-0000-00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X10" authorId="0" shapeId="0" xr:uid="{00000000-0006-0000-00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Y10" authorId="0" shapeId="0" xr:uid="{00000000-0006-0000-0000-00001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DZ10" authorId="0" shapeId="0" xr:uid="{00000000-0006-0000-0000-00001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A10" authorId="0" shapeId="0" xr:uid="{00000000-0006-0000-0000-00001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B10" authorId="0" shapeId="0" xr:uid="{00000000-0006-0000-0000-00001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C10" authorId="0" shapeId="0" xr:uid="{00000000-0006-0000-0000-00001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D10" authorId="0" shapeId="0" xr:uid="{00000000-0006-0000-0000-00001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EE10" authorId="0" shapeId="0" xr:uid="{00000000-0006-0000-0000-00001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Estimate from MMZCS2023, on the high bound for CO2 extracted from a biogas plant</t>
        </r>
      </text>
    </comment>
    <comment ref="P11" authorId="0" shapeId="0" xr:uid="{00000000-0006-0000-0000-00001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11" authorId="0" shapeId="0" xr:uid="{00000000-0006-0000-0000-00002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R11" authorId="0" shapeId="0" xr:uid="{00000000-0006-0000-0000-00002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11" authorId="0" shapeId="0" xr:uid="{00000000-0006-0000-0000-00002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11" authorId="0" shapeId="0" xr:uid="{00000000-0006-0000-0000-00002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11" authorId="0" shapeId="0" xr:uid="{00000000-0006-0000-0000-00002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11" authorId="0" shapeId="0" xr:uid="{00000000-0006-0000-0000-00002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11" authorId="0" shapeId="0" xr:uid="{00000000-0006-0000-0000-00002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11" authorId="0" shapeId="0" xr:uid="{00000000-0006-0000-0000-00002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11" authorId="0" shapeId="0" xr:uid="{00000000-0006-0000-0000-00002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11" authorId="0" shapeId="0" xr:uid="{00000000-0006-0000-0000-00002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1" authorId="0" shapeId="0" xr:uid="{00000000-0006-0000-0000-00002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1" authorId="0" shapeId="0" xr:uid="{00000000-0006-0000-0000-00002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1" authorId="0" shapeId="0" xr:uid="{00000000-0006-0000-0000-00002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1" authorId="0" shapeId="0" xr:uid="{00000000-0006-0000-0000-00002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1" authorId="0" shapeId="0" xr:uid="{00000000-0006-0000-0000-00002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1" authorId="0" shapeId="0" xr:uid="{00000000-0006-0000-0000-00002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1" authorId="0" shapeId="0" xr:uid="{00000000-0006-0000-0000-00003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1" authorId="0" shapeId="0" xr:uid="{00000000-0006-0000-0000-00003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1" authorId="0" shapeId="0" xr:uid="{00000000-0006-0000-0000-00003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1" authorId="0" shapeId="0" xr:uid="{00000000-0006-0000-0000-00003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1" authorId="0" shapeId="0" xr:uid="{00000000-0006-0000-0000-00003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1" authorId="0" shapeId="0" xr:uid="{00000000-0006-0000-0000-00003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1" authorId="0" shapeId="0" xr:uid="{00000000-0006-0000-0000-00003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1" authorId="0" shapeId="0" xr:uid="{00000000-0006-0000-0000-00003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1" authorId="0" shapeId="0" xr:uid="{00000000-0006-0000-0000-00003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1" authorId="0" shapeId="0" xr:uid="{00000000-0006-0000-0000-00003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1" authorId="0" shapeId="0" xr:uid="{00000000-0006-0000-0000-00003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1" authorId="0" shapeId="0" xr:uid="{00000000-0006-0000-0000-00003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1" authorId="0" shapeId="0" xr:uid="{00000000-0006-0000-0000-00003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1" authorId="0" shapeId="0" xr:uid="{00000000-0006-0000-0000-00003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1" authorId="0" shapeId="0" xr:uid="{00000000-0006-0000-0000-00003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1" authorId="0" shapeId="0" xr:uid="{00000000-0006-0000-0000-00003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1" authorId="0" shapeId="0" xr:uid="{00000000-0006-0000-0000-00004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1" authorId="0" shapeId="0" xr:uid="{00000000-0006-0000-0000-00004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1" authorId="0" shapeId="0" xr:uid="{00000000-0006-0000-0000-00004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1" authorId="0" shapeId="0" xr:uid="{00000000-0006-0000-0000-00004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1" authorId="0" shapeId="0" xr:uid="{00000000-0006-0000-0000-00004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1" authorId="0" shapeId="0" xr:uid="{00000000-0006-0000-0000-00004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1" authorId="0" shapeId="0" xr:uid="{00000000-0006-0000-0000-00004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1" authorId="0" shapeId="0" xr:uid="{00000000-0006-0000-0000-00004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11" authorId="0" shapeId="0" xr:uid="{00000000-0006-0000-0000-00004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11" authorId="0" shapeId="0" xr:uid="{00000000-0006-0000-0000-00004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11" authorId="0" shapeId="0" xr:uid="{00000000-0006-0000-0000-00004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11" authorId="0" shapeId="0" xr:uid="{00000000-0006-0000-0000-00004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11" authorId="0" shapeId="0" xr:uid="{00000000-0006-0000-0000-00004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11" authorId="0" shapeId="0" xr:uid="{00000000-0006-0000-0000-00004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11" authorId="0" shapeId="0" xr:uid="{00000000-0006-0000-0000-00004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11" authorId="0" shapeId="0" xr:uid="{00000000-0006-0000-0000-00004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11" authorId="0" shapeId="0" xr:uid="{00000000-0006-0000-0000-00005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1" authorId="0" shapeId="0" xr:uid="{00000000-0006-0000-0000-00005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I11" authorId="0" shapeId="0" xr:uid="{00000000-0006-0000-0000-00005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J11" authorId="0" shapeId="0" xr:uid="{00000000-0006-0000-0000-00005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6.7 t$_{MeOH}$/h plant capacity based on MMZCS2023</t>
        </r>
      </text>
    </comment>
    <comment ref="CK11" authorId="0" shapeId="0" xr:uid="{00000000-0006-0000-0000-00005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L11" authorId="0" shapeId="0" xr:uid="{00000000-0006-0000-0000-00005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M11" authorId="0" shapeId="0" xr:uid="{00000000-0006-0000-0000-00005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medium-scale 13.3 t$_{MeOH}$/h plant capacity based on MMZCS2023</t>
        </r>
      </text>
    </comment>
    <comment ref="CO11" authorId="0" shapeId="0" xr:uid="{00000000-0006-0000-0000-00005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P11" authorId="0" shapeId="0" xr:uid="{00000000-0006-0000-0000-00005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Q11" authorId="0" shapeId="0" xr:uid="{00000000-0006-0000-0000-00005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133.3 t$_{MeOH}$/h plant capacity based on MMZCS2023</t>
        </r>
      </text>
    </comment>
    <comment ref="CR11" authorId="0" shapeId="0" xr:uid="{00000000-0006-0000-0000-00005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11" authorId="0" shapeId="0" xr:uid="{00000000-0006-0000-0000-00005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11" authorId="0" shapeId="0" xr:uid="{00000000-0006-0000-0000-00005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11" authorId="0" shapeId="0" xr:uid="{00000000-0006-0000-0000-00005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11" authorId="0" shapeId="0" xr:uid="{00000000-0006-0000-0000-00005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11" authorId="0" shapeId="0" xr:uid="{00000000-0006-0000-0000-00005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11" authorId="0" shapeId="0" xr:uid="{00000000-0006-0000-0000-00006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11" authorId="0" shapeId="0" xr:uid="{00000000-0006-0000-0000-00006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11" authorId="0" shapeId="0" xr:uid="{00000000-0006-0000-0000-00006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11" authorId="0" shapeId="0" xr:uid="{00000000-0006-0000-0000-00006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H12" authorId="0" shapeId="0" xr:uid="{CE8C6ABD-9912-4F95-80FD-1376C34C9C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WP1. Calculated from the biogas resource.</t>
        </r>
      </text>
    </comment>
    <comment ref="P12" authorId="0" shapeId="0" xr:uid="{8F4C1B56-44FE-4AE2-94C9-1961B65B92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Q12" authorId="0" shapeId="0" xr:uid="{55CA8E0D-0167-48BE-A789-91DA7F38F3A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R12" authorId="0" shapeId="0" xr:uid="{3E5BE9B5-52F2-4298-A703-87B4F8270E1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S12" authorId="0" shapeId="0" xr:uid="{327DFF14-80B2-4D5D-8907-185368C85FC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T12" authorId="0" shapeId="0" xr:uid="{611B9455-A25C-43F9-AAA9-8454248A67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U12" authorId="0" shapeId="0" xr:uid="{AD9B1D45-FBEA-4BAB-B57F-85129E40B5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V12" authorId="0" shapeId="0" xr:uid="{8A86C4B0-4649-44CD-974F-EDE3648990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W12" authorId="0" shapeId="0" xr:uid="{06F56A14-E826-4C93-AEDB-C75DB799AB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X12" authorId="0" shapeId="0" xr:uid="{6D7E4C66-EDA0-433E-A37F-4704DF51195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Y12" authorId="0" shapeId="0" xr:uid="{7BAB1BD2-D5F1-4384-9A97-501EA41EE1B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</t>
        </r>
      </text>
    </comment>
    <comment ref="AT12" authorId="0" shapeId="0" xr:uid="{D7F1A477-875C-42F4-8B2B-87A27F3107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2" authorId="0" shapeId="0" xr:uid="{882A5B5B-02FA-4688-B2D0-838BACE8E7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2" authorId="0" shapeId="0" xr:uid="{1CE3A8C7-F7AE-4E57-9099-93E85E791F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2" authorId="0" shapeId="0" xr:uid="{8344224F-7696-4417-A9F7-29568EE8D3A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2" authorId="0" shapeId="0" xr:uid="{20AA5C68-0105-4AC4-A391-C64008D33DA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2" authorId="0" shapeId="0" xr:uid="{6FF566F7-458A-4C0B-91BD-7800E16363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2" authorId="0" shapeId="0" xr:uid="{966B961C-4A53-47C5-ACE0-45C57392EFA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2" authorId="0" shapeId="0" xr:uid="{AC8A0B3B-D2C9-4961-A0CA-42C2DBD40D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2" authorId="0" shapeId="0" xr:uid="{55E71B4F-C09A-4D55-A447-51CA269EBB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2" authorId="0" shapeId="0" xr:uid="{226F4645-2E21-4011-84BF-AF1EE036806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2" authorId="0" shapeId="0" xr:uid="{785789D4-27C5-49FC-9606-7FE225E269C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2" authorId="0" shapeId="0" xr:uid="{E65C2EC6-D106-41DE-B7D3-56FE6E46AB0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2" authorId="0" shapeId="0" xr:uid="{216E4CCB-6B77-465A-B233-5C96D9C347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2" authorId="0" shapeId="0" xr:uid="{4FC9080E-BF92-4D5D-AAF7-E5B41429DA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2" authorId="0" shapeId="0" xr:uid="{E4389408-34E9-444F-9B38-A90871B84B5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2" authorId="0" shapeId="0" xr:uid="{36BA9B0D-5B18-483E-9910-34B2327C9B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2" authorId="0" shapeId="0" xr:uid="{C183243E-DD42-4343-8CA9-64C464763A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2" authorId="0" shapeId="0" xr:uid="{5CAFA0A9-6721-426D-B167-4F33609170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2" authorId="0" shapeId="0" xr:uid="{F815D269-D00E-413A-8CCB-0B25BDF61C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2" authorId="0" shapeId="0" xr:uid="{ABBF864F-E014-46E7-8435-2533C2AFAA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2" authorId="0" shapeId="0" xr:uid="{C3C83A8B-CBA2-4BBC-9D5B-E2D1BE4500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2" authorId="0" shapeId="0" xr:uid="{C91ED40C-DB15-477B-AC1A-4CBFF45397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2" authorId="0" shapeId="0" xr:uid="{02D0E3D0-DACB-4388-92C1-8F829F4940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2" authorId="0" shapeId="0" xr:uid="{3D189A8A-DF0C-487A-A9E7-8D5D080923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2" authorId="0" shapeId="0" xr:uid="{017F6CD3-AFF5-4DC3-83DD-9F7E3F72D21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2" authorId="0" shapeId="0" xr:uid="{F54A93E7-162E-4AB4-8912-11B20D6082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2" authorId="0" shapeId="0" xr:uid="{FC22AFAC-8B9A-42C7-9CD6-2A8772EC42E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2" authorId="0" shapeId="0" xr:uid="{62EBDA8B-DDF4-40CB-AFD0-D9A51BADAB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2" authorId="0" shapeId="0" xr:uid="{F0C3003A-FC73-4F53-88BF-6A49528CFF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2" authorId="0" shapeId="0" xr:uid="{7CBCCAEA-484E-445F-82F6-51873EA640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2" authorId="0" shapeId="0" xr:uid="{9042A0D5-4099-4F07-913D-10F0818627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I12" authorId="0" shapeId="0" xr:uid="{99FC3FC5-4E04-494B-9199-378DC3D291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J12" authorId="0" shapeId="0" xr:uid="{6AC36E62-1C21-4AA6-A04E-6D62119F6F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K12" authorId="0" shapeId="0" xr:uid="{362B4082-F273-48B7-A04C-A013DD7393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L12" authorId="0" shapeId="0" xr:uid="{EB9514D8-C25E-4EF2-85F8-64A5F0F4BB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M12" authorId="0" shapeId="0" xr:uid="{A1E41180-6E1F-4EFC-B1CB-1A4D19D7E9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N12" authorId="0" shapeId="0" xr:uid="{A188F2BC-4D6B-4B12-922D-7E2B12C872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O12" authorId="0" shapeId="0" xr:uid="{B8E12552-545B-4F8D-A1E6-2B67F96737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P12" authorId="0" shapeId="0" xr:uid="{1B34ECB6-5BB0-4A3F-A8A4-FA3544535A1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Q12" authorId="0" shapeId="0" xr:uid="{E031039E-37D3-444B-96A1-1D2FC29998E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R12" authorId="0" shapeId="0" xr:uid="{FAC29691-7ECB-434A-9397-555425E196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S12" authorId="0" shapeId="0" xr:uid="{7B9FA33F-C68E-4553-B0CB-AB6F02F844F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T12" authorId="0" shapeId="0" xr:uid="{4994DAA6-9AA8-4FE4-A000-B3F33EF8EAF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U12" authorId="0" shapeId="0" xr:uid="{89FA7E7C-6DDC-4486-902A-534777244DF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V12" authorId="0" shapeId="0" xr:uid="{44D27A55-E2FA-4EA1-81CF-DF09C37FCE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W12" authorId="0" shapeId="0" xr:uid="{B7E55C7A-43E7-4201-90B3-3E16C0B134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X12" authorId="0" shapeId="0" xr:uid="{C93A7142-ED13-49C1-8C06-86C8B18C5A7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Y12" authorId="0" shapeId="0" xr:uid="{1A5D83E7-B077-41E0-A7B9-E7E34C2377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CZ12" authorId="0" shapeId="0" xr:uid="{52F1F644-5B5B-4917-BCAA-A904D2CB68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DA12" authorId="0" shapeId="0" xr:uid="{2CD46D97-670E-4450-9EC4-3CCA4CAA136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1b.</t>
        </r>
      </text>
    </comment>
    <comment ref="H13" authorId="0" shapeId="0" xr:uid="{D57C361E-B9DE-4DD8-B1EF-ABF194B18D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 Calculated from the biogas resource.</t>
        </r>
      </text>
    </comment>
    <comment ref="P13" authorId="0" shapeId="0" xr:uid="{916A3DF2-FA84-4123-8CB5-3FB79C07A2F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Q13" authorId="0" shapeId="0" xr:uid="{ED5FCE69-439B-4658-AB80-B982EAE490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R13" authorId="0" shapeId="0" xr:uid="{5CAC2FB2-90C3-436F-BA26-71F28552ECF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S13" authorId="0" shapeId="0" xr:uid="{9AEF2F6D-B239-47A7-A201-F9142962F4E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T13" authorId="0" shapeId="0" xr:uid="{84C9E8D1-8371-49C3-ABF3-322F131CE25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U13" authorId="0" shapeId="0" xr:uid="{3BBED4E9-9535-486D-B205-AC78BB966A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V13" authorId="0" shapeId="0" xr:uid="{3D5F66DE-B727-4F0B-9CCE-BBB357E2F1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W13" authorId="0" shapeId="0" xr:uid="{B3FF7AA5-4AE8-4283-830B-4713FF46039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X13" authorId="0" shapeId="0" xr:uid="{2F344372-8318-49B6-A795-6E573DC740A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Y13" authorId="0" shapeId="0" xr:uid="{2F9DAC63-B5DA-4668-991C-0876C4DF22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2. Assuming biogas use as seen in Moioli2022.</t>
        </r>
      </text>
    </comment>
    <comment ref="Z13" authorId="0" shapeId="0" xr:uid="{5E6725BF-D9C2-4858-942B-1FB72F416C6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A13" authorId="0" shapeId="0" xr:uid="{31080028-527E-41F8-931C-C6AA49B77B0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B13" authorId="0" shapeId="0" xr:uid="{65C7E49D-9CC7-43D9-9267-09CDC55A59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C13" authorId="0" shapeId="0" xr:uid="{663E6BFD-FA5E-4FE3-BAC4-A74D50832A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D13" authorId="0" shapeId="0" xr:uid="{E794C2F0-CD69-4865-8E60-4B4EDDAB394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E13" authorId="0" shapeId="0" xr:uid="{9858EB5B-F589-4B1C-9BDB-BE7287303A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F13" authorId="0" shapeId="0" xr:uid="{B519EB06-E6F1-4DB5-9BA4-115F0A0D85E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G13" authorId="0" shapeId="0" xr:uid="{ADF22C8E-AC13-4445-B445-7F67B8D39A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H13" authorId="0" shapeId="0" xr:uid="{96285D23-E52A-4F8E-9B5C-9F9EE8EC51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I13" authorId="0" shapeId="0" xr:uid="{09A5A4AB-1562-4D2E-B211-07244FD7A65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case 2</t>
        </r>
      </text>
    </comment>
    <comment ref="AT13" authorId="0" shapeId="0" xr:uid="{D309A57B-A702-4595-ABCD-5DAB91F2C45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3" authorId="0" shapeId="0" xr:uid="{515088EA-90DF-4F48-94DF-C721AB3AEED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3" authorId="0" shapeId="0" xr:uid="{33471E1D-B123-47A1-B6D2-4738566EAF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3" authorId="0" shapeId="0" xr:uid="{0D87DDB7-C47A-4E1B-A0DA-48AFBDB763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3" authorId="0" shapeId="0" xr:uid="{3561EE74-0606-4F5F-BF65-AFABCF638DF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3" authorId="0" shapeId="0" xr:uid="{7A7FEFA5-5FE1-4FAF-A9DE-5F7456EDC7A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3" authorId="0" shapeId="0" xr:uid="{98A206B2-5514-4C7E-BE0F-85BB362ED3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3" authorId="0" shapeId="0" xr:uid="{0DB0D966-8D8F-449E-B2C2-071222B241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3" authorId="0" shapeId="0" xr:uid="{C57A9AD8-57B9-4872-BA3C-64261B2C19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3" authorId="0" shapeId="0" xr:uid="{9FD018A2-A1A9-4B59-BB53-31CB4451CB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3" authorId="0" shapeId="0" xr:uid="{FBB4B7B0-9AAA-4E5B-8BA2-4C4C8472BFD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3" authorId="0" shapeId="0" xr:uid="{304661A7-12EF-422B-BA00-865CF08EA5E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3" authorId="0" shapeId="0" xr:uid="{0F4BCCDD-945D-4113-913C-2E291797BC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3" authorId="0" shapeId="0" xr:uid="{BC231685-6138-4880-AC36-F199E8D08C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3" authorId="0" shapeId="0" xr:uid="{979AEA10-E00C-4A1C-A769-88C1473EDD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3" authorId="0" shapeId="0" xr:uid="{D1C4FDB8-A20A-47AA-AA4D-6E149A67F67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3" authorId="0" shapeId="0" xr:uid="{FF51D940-9A9C-4F76-96E9-740519FE4D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3" authorId="0" shapeId="0" xr:uid="{FB15706F-2E5A-4156-B83C-4E890D76416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3" authorId="0" shapeId="0" xr:uid="{83CCA4F3-32CC-4DD1-AAA8-9F76476EB8B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3" authorId="0" shapeId="0" xr:uid="{776739D8-48B6-484A-A10E-783756C0679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3" authorId="0" shapeId="0" xr:uid="{6671B30B-410A-4C6F-A3F4-BAE1E05B50B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3" authorId="0" shapeId="0" xr:uid="{4DBF30BC-9C1E-4613-BB89-BF910CB0DC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3" authorId="0" shapeId="0" xr:uid="{85253D23-939E-49CC-890B-AE080633C2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3" authorId="0" shapeId="0" xr:uid="{FE4A3D39-6A0D-43A7-A475-F912CC4B93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3" authorId="0" shapeId="0" xr:uid="{41C725CD-F7FD-418D-833A-8187E50924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3" authorId="0" shapeId="0" xr:uid="{31CD9843-B630-4BF9-AE29-E6B60CCA731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3" authorId="0" shapeId="0" xr:uid="{57B1961B-A452-40AB-B712-FA3C4747A9F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3" authorId="0" shapeId="0" xr:uid="{D35713CC-8587-4A8F-8181-BED3650EF5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3" authorId="0" shapeId="0" xr:uid="{2D98CEFA-6BBB-4F22-8945-6E447753F93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3" authorId="0" shapeId="0" xr:uid="{46044133-6FDF-484C-9950-DCDE80535B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X13" authorId="0" shapeId="0" xr:uid="{B9BC9E2A-5854-4BD3-B2A5-EB4AF5B7C24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BY13" authorId="0" shapeId="0" xr:uid="{3C5DB128-0E55-4FE4-8F63-C10D263DEB1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BZ13" authorId="0" shapeId="0" xr:uid="{CBCF4F92-F47A-4B96-8094-AB6C89F59A4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A13" authorId="0" shapeId="0" xr:uid="{177133B3-B14A-4934-A096-FC73C39C0E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B13" authorId="0" shapeId="0" xr:uid="{FF162629-1F8F-4916-B737-A75A818CBD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C13" authorId="0" shapeId="0" xr:uid="{805D5CB7-3629-4CB8-9BA6-89CED03E12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D13" authorId="0" shapeId="0" xr:uid="{3AA124B2-2176-42AC-98AB-681FBEAABAD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E13" authorId="0" shapeId="0" xr:uid="{39AF748E-FA30-456F-8FF4-9E39CFD534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F13" authorId="0" shapeId="0" xr:uid="{EDD1B009-FB91-482F-9953-B3240131C1D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G13" authorId="0" shapeId="0" xr:uid="{117D95E2-F87B-45E9-800E-6C0DE3008C1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Ghosh2019. Power generation is from turbines utilizing excess energy from combustion of biogas processes.</t>
        </r>
      </text>
    </comment>
    <comment ref="CH13" authorId="0" shapeId="0" xr:uid="{D428F7EB-7688-4C1F-AC92-A6288CB3E10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I13" authorId="0" shapeId="0" xr:uid="{2451294C-8A9E-4E0F-92BC-917A5725BF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J13" authorId="0" shapeId="0" xr:uid="{BDEB1112-CE6A-4435-A1CB-20F1980B33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K13" authorId="0" shapeId="0" xr:uid="{2243C2AF-BDC1-48AF-BA5E-220C07448D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L13" authorId="0" shapeId="0" xr:uid="{685B1CD1-88DB-43AA-917A-E9CC701383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M13" authorId="0" shapeId="0" xr:uid="{9C2FFEBD-CCD6-4752-8473-480B1E18E71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N13" authorId="0" shapeId="0" xr:uid="{E3F8C1B1-4517-4931-B0E6-5B4066B7068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O13" authorId="0" shapeId="0" xr:uid="{091432EB-D281-41E7-92F4-CDB142F1D33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P13" authorId="0" shapeId="0" xr:uid="{E87191E0-1B43-4743-970D-F5739C8663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Q13" authorId="0" shapeId="0" xr:uid="{D2C3CE48-27AD-4D90-9E32-2F7B090D436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R13" authorId="0" shapeId="0" xr:uid="{A22750B1-F912-47CB-A2C9-99D51423C9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S13" authorId="0" shapeId="0" xr:uid="{E07EC7EC-FBB8-41B7-BF8E-5FE58C3D6DF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T13" authorId="0" shapeId="0" xr:uid="{49D0A897-59AD-47D7-B093-F97000758C3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U13" authorId="0" shapeId="0" xr:uid="{90F86D51-F115-447D-B3C8-F09CF1CDF4F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V13" authorId="0" shapeId="0" xr:uid="{2643D12C-24C2-4343-8DEA-9D1F1B8C8D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W13" authorId="0" shapeId="0" xr:uid="{E2A1FD32-75F9-4CD6-869A-7FE6D58C34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X13" authorId="0" shapeId="0" xr:uid="{C9F258C4-2DFF-4463-88F9-A4E215D97BE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Y13" authorId="0" shapeId="0" xr:uid="{7E552603-A012-463C-9F3A-D05889C0460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Z13" authorId="0" shapeId="0" xr:uid="{EA5EA2AD-56F3-40E9-9ECC-F5340419822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DA13" authorId="0" shapeId="0" xr:uid="{85A64F9F-4F11-4B54-9333-FF7D451FBB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EP13" authorId="0" shapeId="0" xr:uid="{CFCA277A-58F7-412C-8FAF-62BC45E92AC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Q13" authorId="0" shapeId="0" xr:uid="{9471939F-A5BD-493C-B204-078A5B46C4D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R13" authorId="0" shapeId="0" xr:uid="{92052D43-89E6-4836-9641-814FFEB07D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S13" authorId="0" shapeId="0" xr:uid="{03676B41-B36F-4687-8A06-23E759B89E3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T13" authorId="0" shapeId="0" xr:uid="{3E6D0F1C-BF28-4742-B714-0F0ADBC86A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U13" authorId="0" shapeId="0" xr:uid="{3EEC7B15-F017-4E57-B2BE-CDA2DA7B642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V13" authorId="0" shapeId="0" xr:uid="{77C0A2BE-8225-4CF6-9078-8AF4F39DEEC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W13" authorId="0" shapeId="0" xr:uid="{1CE62C7A-A932-4BCE-88AE-ADF6ED13AA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X13" authorId="0" shapeId="0" xr:uid="{F50F0FE7-B7F7-435D-A8A6-A65D9D928DE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EY13" authorId="0" shapeId="0" xr:uid="{361316DF-54AF-40D8-B4D3-A2C7D70B76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Ghosh2019 - is CO2 sourced from biogas so not a net addition to the carbon cycle.</t>
        </r>
      </text>
    </comment>
    <comment ref="H14" authorId="0" shapeId="0" xr:uid="{436A8E3A-E0CF-4BE7-9258-E6D142551B2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WP1.</t>
        </r>
      </text>
    </comment>
    <comment ref="P14" authorId="0" shapeId="0" xr:uid="{C526969B-602D-4CD0-9DCD-D481F2E71EE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Q14" authorId="0" shapeId="0" xr:uid="{391A5968-7C77-4D19-A791-D2FC07B77DC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R14" authorId="0" shapeId="0" xr:uid="{C936D616-5E38-4D38-BE5D-9D9DE8274E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S14" authorId="0" shapeId="0" xr:uid="{67830528-714E-4EDF-8A02-847EEE5A6F9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T14" authorId="0" shapeId="0" xr:uid="{C7DEF3C5-7584-41C4-8990-5513513686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U14" authorId="0" shapeId="0" xr:uid="{BC3EA70A-CA0A-4962-9E5E-114F3B98744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V14" authorId="0" shapeId="0" xr:uid="{E58B25D2-5440-4641-B73D-D00898394C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W14" authorId="0" shapeId="0" xr:uid="{A2595901-3314-4D20-9063-0C6E8731558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X14" authorId="0" shapeId="0" xr:uid="{39EEFFF1-3487-4787-8A79-877DD04E739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Y14" authorId="0" shapeId="0" xr:uid="{86BCE238-84B9-4081-B86E-D414D76FDD2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
</t>
        </r>
      </text>
    </comment>
    <comment ref="DV14" authorId="0" shapeId="0" xr:uid="{0BCC1CAC-3BE0-41C1-909F-BFF7469808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4" authorId="0" shapeId="0" xr:uid="{096D8933-287F-4059-8FA5-21F4BB1B04C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4" authorId="0" shapeId="0" xr:uid="{614F398A-B10A-46AA-B524-B376F9784E2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4" authorId="0" shapeId="0" xr:uid="{502E7F3B-7163-4D37-B738-264658A4235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4" authorId="0" shapeId="0" xr:uid="{83F64101-8329-4D48-A26F-AE31FEED61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4" authorId="0" shapeId="0" xr:uid="{DE9FCA80-EF3A-471E-913C-6221FE1FA2D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4" authorId="0" shapeId="0" xr:uid="{BEC086AD-ACD9-4C34-B85F-C3D21FD71A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C14" authorId="0" shapeId="0" xr:uid="{BFCBCE50-5CEC-49DB-B8EE-EB4BC3D212F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4" authorId="0" shapeId="0" xr:uid="{0C0B988C-D39C-4A37-843B-EEE9EEF9B88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4" authorId="0" shapeId="0" xr:uid="{A2A662DF-60AF-4177-99EF-72BB6F4B5F8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H15" authorId="0" shapeId="0" xr:uid="{6092ECF4-4386-480A-8329-AD062A3785E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WP1.</t>
        </r>
      </text>
    </comment>
    <comment ref="DV15" authorId="0" shapeId="0" xr:uid="{56EC61EB-C17B-42F7-836E-3D450950AB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5" authorId="0" shapeId="0" xr:uid="{091C63B1-B5B2-4B2B-B315-4B6ECD9856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5" authorId="0" shapeId="0" xr:uid="{0526E0B6-09BD-4A8D-B400-A81831DF7C4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5" authorId="0" shapeId="0" xr:uid="{78D68F38-0B5B-468C-9618-D88107F270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5" authorId="0" shapeId="0" xr:uid="{519AF68C-6947-48CF-AA17-DD2F99A2E8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5" authorId="0" shapeId="0" xr:uid="{18B40BF8-DAC2-4231-90D1-C489661895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5" authorId="0" shapeId="0" xr:uid="{9F6A9B39-CBFA-4FA2-935E-E358E8509C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C15" authorId="0" shapeId="0" xr:uid="{C2295B0F-7621-4A9F-9FEF-35569384D43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5" authorId="0" shapeId="0" xr:uid="{C83BD886-1F0B-4589-8EF7-71168623BD5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5" authorId="0" shapeId="0" xr:uid="{E51B7337-DB0A-458E-AF20-582BD022137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AT16" authorId="0" shapeId="0" xr:uid="{2D04A93B-2115-411E-A6AA-A9D0B50CE8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16" authorId="0" shapeId="0" xr:uid="{3D6DD7BF-6942-47D0-AD18-AB6AC8CAC68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16" authorId="0" shapeId="0" xr:uid="{DF466C61-CBFC-4018-A694-322D2088AA4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16" authorId="0" shapeId="0" xr:uid="{5D400474-7849-4F09-B513-039B7C84598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16" authorId="0" shapeId="0" xr:uid="{2C81DF0B-CB55-4754-96DB-CD358013B11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16" authorId="0" shapeId="0" xr:uid="{4C35335A-0C6B-48C9-B6D0-E205EE7F3B4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16" authorId="0" shapeId="0" xr:uid="{CB5BE964-E691-4433-A6BA-E209AEFA63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16" authorId="0" shapeId="0" xr:uid="{7C9FAF56-32B1-4CE7-BB4E-A82FE1E66B0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16" authorId="0" shapeId="0" xr:uid="{D9A9BB81-A600-4211-8226-ADF2D186B37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16" authorId="0" shapeId="0" xr:uid="{BD0E395C-701E-4E28-A99C-807B09D0586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16" authorId="0" shapeId="0" xr:uid="{763D653F-0A6F-495E-B084-F83CF297586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E16" authorId="0" shapeId="0" xr:uid="{AD14C6D3-A28A-44DE-A926-5DA7F25494C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F16" authorId="0" shapeId="0" xr:uid="{0D58B0C2-9CFD-41A7-91BE-1D0DED7F52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G16" authorId="0" shapeId="0" xr:uid="{692174BB-0DE5-43A7-9424-EC05C145E28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16" authorId="0" shapeId="0" xr:uid="{2B16DB70-7F0E-420D-A31A-A75F674BDBC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16" authorId="0" shapeId="0" xr:uid="{35C7093C-0C75-4543-B033-E62634BB37E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16" authorId="0" shapeId="0" xr:uid="{0A9FE888-C313-48CF-A6BA-8A30F4F7D45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K16" authorId="0" shapeId="0" xr:uid="{32907A9C-5437-438A-BFEC-DB477968F8A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L16" authorId="0" shapeId="0" xr:uid="{3874D415-98B6-40CD-81F1-D7F856D5BC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M16" authorId="0" shapeId="0" xr:uid="{D9CEFEFD-FEA1-4BC1-AE40-FF4F19D9DD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N16" authorId="0" shapeId="0" xr:uid="{9BAC361F-5CB3-4AFA-BA1C-E27938EE200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O16" authorId="0" shapeId="0" xr:uid="{17F81709-EA9E-4423-9479-8A6F6E08B6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P16" authorId="0" shapeId="0" xr:uid="{6C72D8E7-7FC0-40F2-8948-DC636F474C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Assumed to be similar to an ammonia plant. Ramp rate for an ammonia plant is from Armijo2020</t>
        </r>
      </text>
    </comment>
    <comment ref="BQ16" authorId="0" shapeId="0" xr:uid="{70A70F9B-A3B6-4F12-94C4-CC6D909FC55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16" authorId="0" shapeId="0" xr:uid="{729C3A72-F290-4FF3-887C-2765EBF6EE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16" authorId="0" shapeId="0" xr:uid="{F468667A-EA35-4A5C-89F3-D8B47C0B8D9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16" authorId="0" shapeId="0" xr:uid="{8FEA28AD-0107-4EF8-B23C-94A001EEA1D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U16" authorId="0" shapeId="0" xr:uid="{01850D9C-6C57-4738-9FB4-77189E2A554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V16" authorId="0" shapeId="0" xr:uid="{2C65775C-E46F-4F84-9B24-62E6DAF6C2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W16" authorId="0" shapeId="0" xr:uid="{18DE2222-BD79-4711-92D6-A84A71922ED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16" authorId="0" shapeId="0" xr:uid="{155CF5B6-70BD-4F1A-931D-66A5ED48EAC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I16" authorId="0" shapeId="0" xr:uid="{F54A0D97-569B-4F7C-BA99-58FC4FA0FF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J16" authorId="0" shapeId="0" xr:uid="{27892EF2-0D68-48C5-9119-A910FA35CD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K16" authorId="0" shapeId="0" xr:uid="{BDEF4059-4E41-4116-9FE8-E524190F45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L16" authorId="0" shapeId="0" xr:uid="{970C6539-88F6-4590-87A6-09460429EC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M16" authorId="0" shapeId="0" xr:uid="{45DFDEEB-9305-456B-90E3-85FBA3224F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N16" authorId="0" shapeId="0" xr:uid="{D3A9D549-7341-44A7-A152-670C5AAE96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O16" authorId="0" shapeId="0" xr:uid="{56E605C5-520F-4EF9-8C2E-96D2B2FF558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P16" authorId="0" shapeId="0" xr:uid="{70CCEC4C-BC02-4946-8013-28802D841B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Q16" authorId="0" shapeId="0" xr:uid="{754DDC25-1DEF-40B8-8B2E-97B7F4000AE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R16" authorId="0" shapeId="0" xr:uid="{B0FF8135-C5FA-4618-BF72-29C89C278E5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S16" authorId="0" shapeId="0" xr:uid="{B5EA0E12-0E60-4594-87E0-3C39176E7C3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T16" authorId="0" shapeId="0" xr:uid="{587D7639-19EA-444A-973E-68AF2B6959B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U16" authorId="0" shapeId="0" xr:uid="{AB80CD17-B03F-4D9D-9A90-E3F9DE84EF4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V16" authorId="0" shapeId="0" xr:uid="{F2605919-9A49-45F7-B443-FD517ECF816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W16" authorId="0" shapeId="0" xr:uid="{E69FD4B8-51D7-4B71-85C9-45A30E3E6A7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X16" authorId="0" shapeId="0" xr:uid="{24B929E5-739B-4B08-816A-B72DA5F802D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Y16" authorId="0" shapeId="0" xr:uid="{E60F572F-C7A2-487C-B821-69C329B7D13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CZ16" authorId="0" shapeId="0" xr:uid="{98906D0B-C7AA-4B09-95DE-86CA678C5C1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DA16" authorId="0" shapeId="0" xr:uid="{D0B48AC3-5A05-4B55-9183-6E9826C5A1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Moioli2022 case 1a.</t>
        </r>
      </text>
    </comment>
    <comment ref="DV17" authorId="0" shapeId="0" xr:uid="{291F4BDC-494B-4A2A-B6ED-E1DCA5D982B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W17" authorId="0" shapeId="0" xr:uid="{95BB28BA-D814-43D1-A29B-5D2ED533056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DX17" authorId="0" shapeId="0" xr:uid="{5D5B9971-81B8-4FBE-9DF8-71BD131C50C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DY17" authorId="0" shapeId="0" xr:uid="{1D555AAF-B1CD-4624-A8D2-46F44315D65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DZ17" authorId="0" shapeId="0" xr:uid="{DE3CDC89-2EC9-476D-962F-6EA8E097958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A17" authorId="0" shapeId="0" xr:uid="{424F9709-6A79-4D7F-B241-CB6A9216EFE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EB17" authorId="0" shapeId="0" xr:uid="{45B2E949-D984-4564-AE3C-4004E66F026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C17" authorId="0" shapeId="0" xr:uid="{E5182BBC-6339-4838-894A-45934B5D88D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Higher range of biogas price estimate.</t>
        </r>
      </text>
    </comment>
    <comment ref="ED17" authorId="0" shapeId="0" xr:uid="{B7F183CC-963E-4AAD-9097-5C1F4BAB1D4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Average price level of biogas.</t>
        </r>
      </text>
    </comment>
    <comment ref="EE17" authorId="0" shapeId="0" xr:uid="{E17AEA1B-728E-47E3-A878-B11BB53284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ENS2014. Lower range of biogas price estimate.</t>
        </r>
      </text>
    </comment>
    <comment ref="P18" authorId="0" shapeId="0" xr:uid="{00000000-0006-0000-0000-00006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8" authorId="0" shapeId="0" xr:uid="{00000000-0006-0000-0000-00006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8" authorId="0" shapeId="0" xr:uid="{00000000-0006-0000-0000-00006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8" authorId="0" shapeId="0" xr:uid="{00000000-0006-0000-0000-00006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8" authorId="0" shapeId="0" xr:uid="{00000000-0006-0000-0000-00006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8" authorId="0" shapeId="0" xr:uid="{00000000-0006-0000-0000-00006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8" authorId="0" shapeId="0" xr:uid="{00000000-0006-0000-0000-00006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8" authorId="0" shapeId="0" xr:uid="{00000000-0006-0000-0000-00006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8" authorId="0" shapeId="0" xr:uid="{00000000-0006-0000-0000-00006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8" authorId="0" shapeId="0" xr:uid="{00000000-0006-0000-0000-00006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19" authorId="0" shapeId="0" xr:uid="{00000000-0006-0000-0000-00006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19" authorId="0" shapeId="0" xr:uid="{00000000-0006-0000-0000-00006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19" authorId="0" shapeId="0" xr:uid="{00000000-0006-0000-0000-00007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19" authorId="0" shapeId="0" xr:uid="{00000000-0006-0000-0000-00007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19" authorId="0" shapeId="0" xr:uid="{00000000-0006-0000-0000-00007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19" authorId="0" shapeId="0" xr:uid="{00000000-0006-0000-0000-00007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19" authorId="0" shapeId="0" xr:uid="{00000000-0006-0000-0000-00007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19" authorId="0" shapeId="0" xr:uid="{00000000-0006-0000-0000-00007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19" authorId="0" shapeId="0" xr:uid="{00000000-0006-0000-0000-00007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19" authorId="0" shapeId="0" xr:uid="{00000000-0006-0000-0000-00007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0" authorId="0" shapeId="0" xr:uid="{00000000-0006-0000-0000-00007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0" authorId="0" shapeId="0" xr:uid="{00000000-0006-0000-0000-00007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0" authorId="0" shapeId="0" xr:uid="{00000000-0006-0000-0000-00007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0" authorId="0" shapeId="0" xr:uid="{00000000-0006-0000-0000-00007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0" authorId="0" shapeId="0" xr:uid="{00000000-0006-0000-0000-00007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0" authorId="0" shapeId="0" xr:uid="{00000000-0006-0000-0000-00007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0" authorId="0" shapeId="0" xr:uid="{00000000-0006-0000-0000-00007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0" authorId="0" shapeId="0" xr:uid="{00000000-0006-0000-0000-00007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0" authorId="0" shapeId="0" xr:uid="{00000000-0006-0000-0000-00008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0" authorId="0" shapeId="0" xr:uid="{00000000-0006-0000-0000-00008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1" authorId="0" shapeId="0" xr:uid="{00000000-0006-0000-0000-00008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1" authorId="0" shapeId="0" xr:uid="{00000000-0006-0000-0000-00008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1" authorId="0" shapeId="0" xr:uid="{00000000-0006-0000-0000-00008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1" authorId="0" shapeId="0" xr:uid="{00000000-0006-0000-0000-00008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1" authorId="0" shapeId="0" xr:uid="{00000000-0006-0000-0000-00008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1" authorId="0" shapeId="0" xr:uid="{00000000-0006-0000-0000-00008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1" authorId="0" shapeId="0" xr:uid="{00000000-0006-0000-0000-00008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1" authorId="0" shapeId="0" xr:uid="{00000000-0006-0000-0000-00008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1" authorId="0" shapeId="0" xr:uid="{00000000-0006-0000-0000-00008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1" authorId="0" shapeId="0" xr:uid="{00000000-0006-0000-0000-00008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2" authorId="0" shapeId="0" xr:uid="{00000000-0006-0000-0000-00008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2" authorId="0" shapeId="0" xr:uid="{00000000-0006-0000-0000-00008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2" authorId="0" shapeId="0" xr:uid="{00000000-0006-0000-0000-00008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2" authorId="0" shapeId="0" xr:uid="{00000000-0006-0000-0000-00008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2" authorId="0" shapeId="0" xr:uid="{00000000-0006-0000-0000-00009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2" authorId="0" shapeId="0" xr:uid="{00000000-0006-0000-0000-00009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2" authorId="0" shapeId="0" xr:uid="{00000000-0006-0000-0000-00009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2" authorId="0" shapeId="0" xr:uid="{00000000-0006-0000-0000-00009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2" authorId="0" shapeId="0" xr:uid="{00000000-0006-0000-0000-00009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2" authorId="0" shapeId="0" xr:uid="{00000000-0006-0000-0000-00009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3" authorId="0" shapeId="0" xr:uid="{00000000-0006-0000-0000-00009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3" authorId="0" shapeId="0" xr:uid="{00000000-0006-0000-0000-00009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3" authorId="0" shapeId="0" xr:uid="{00000000-0006-0000-0000-00009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3" authorId="0" shapeId="0" xr:uid="{00000000-0006-0000-0000-00009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3" authorId="0" shapeId="0" xr:uid="{00000000-0006-0000-0000-00009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3" authorId="0" shapeId="0" xr:uid="{00000000-0006-0000-0000-00009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3" authorId="0" shapeId="0" xr:uid="{00000000-0006-0000-0000-00009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3" authorId="0" shapeId="0" xr:uid="{00000000-0006-0000-0000-00009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3" authorId="0" shapeId="0" xr:uid="{00000000-0006-0000-0000-00009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3" authorId="0" shapeId="0" xr:uid="{00000000-0006-0000-0000-00009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3" authorId="0" shapeId="0" xr:uid="{00000000-0006-0000-0000-0000A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3" authorId="0" shapeId="0" xr:uid="{00000000-0006-0000-0000-0000A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3" authorId="0" shapeId="0" xr:uid="{00000000-0006-0000-0000-0000A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3" authorId="0" shapeId="0" xr:uid="{00000000-0006-0000-0000-0000A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3" authorId="0" shapeId="0" xr:uid="{00000000-0006-0000-0000-0000A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3" authorId="0" shapeId="0" xr:uid="{00000000-0006-0000-0000-0000A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3" authorId="0" shapeId="0" xr:uid="{00000000-0006-0000-0000-0000A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3" authorId="0" shapeId="0" xr:uid="{00000000-0006-0000-0000-0000A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3" authorId="0" shapeId="0" xr:uid="{00000000-0006-0000-0000-0000A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3" authorId="0" shapeId="0" xr:uid="{00000000-0006-0000-0000-0000A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3" authorId="0" shapeId="0" xr:uid="{00000000-0006-0000-0000-0000A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3" authorId="0" shapeId="0" xr:uid="{00000000-0006-0000-0000-0000A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3" authorId="0" shapeId="0" xr:uid="{00000000-0006-0000-0000-0000A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3" authorId="0" shapeId="0" xr:uid="{00000000-0006-0000-0000-0000A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3" authorId="0" shapeId="0" xr:uid="{00000000-0006-0000-0000-0000A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3" authorId="0" shapeId="0" xr:uid="{00000000-0006-0000-0000-0000A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3" authorId="0" shapeId="0" xr:uid="{00000000-0006-0000-0000-0000B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3" authorId="0" shapeId="0" xr:uid="{00000000-0006-0000-0000-0000B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3" authorId="0" shapeId="0" xr:uid="{00000000-0006-0000-0000-0000B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3" authorId="0" shapeId="0" xr:uid="{00000000-0006-0000-0000-0000B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3" authorId="0" shapeId="0" xr:uid="{00000000-0006-0000-0000-0000B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3" authorId="0" shapeId="0" xr:uid="{00000000-0006-0000-0000-0000B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3" authorId="0" shapeId="0" xr:uid="{00000000-0006-0000-0000-0000B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3" authorId="0" shapeId="0" xr:uid="{00000000-0006-0000-0000-0000B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3" authorId="0" shapeId="0" xr:uid="{00000000-0006-0000-0000-0000B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3" authorId="0" shapeId="0" xr:uid="{00000000-0006-0000-0000-0000B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3" authorId="0" shapeId="0" xr:uid="{00000000-0006-0000-0000-0000B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3" authorId="0" shapeId="0" xr:uid="{00000000-0006-0000-0000-0000B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3" authorId="0" shapeId="0" xr:uid="{00000000-0006-0000-0000-0000B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3" authorId="0" shapeId="0" xr:uid="{00000000-0006-0000-0000-0000B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3" authorId="0" shapeId="0" xr:uid="{00000000-0006-0000-0000-0000B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3" authorId="0" shapeId="0" xr:uid="{00000000-0006-0000-0000-0000B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3" authorId="0" shapeId="0" xr:uid="{00000000-0006-0000-0000-0000C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3" authorId="0" shapeId="0" xr:uid="{00000000-0006-0000-0000-0000C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3" authorId="0" shapeId="0" xr:uid="{00000000-0006-0000-0000-0000C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3" authorId="0" shapeId="0" xr:uid="{00000000-0006-0000-0000-0000C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3" authorId="0" shapeId="0" xr:uid="{00000000-0006-0000-0000-0000C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3" authorId="0" shapeId="0" xr:uid="{00000000-0006-0000-0000-0000C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3" authorId="0" shapeId="0" xr:uid="{00000000-0006-0000-0000-0000C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3" authorId="0" shapeId="0" xr:uid="{00000000-0006-0000-0000-0000C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3" authorId="0" shapeId="0" xr:uid="{00000000-0006-0000-0000-0000C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3" authorId="0" shapeId="0" xr:uid="{00000000-0006-0000-0000-0000C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3" authorId="0" shapeId="0" xr:uid="{00000000-0006-0000-0000-0000C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3" authorId="0" shapeId="0" xr:uid="{00000000-0006-0000-0000-0000C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3" authorId="0" shapeId="0" xr:uid="{00000000-0006-0000-0000-0000C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3" authorId="0" shapeId="0" xr:uid="{00000000-0006-0000-0000-0000C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3" authorId="0" shapeId="0" xr:uid="{00000000-0006-0000-0000-0000C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3" authorId="0" shapeId="0" xr:uid="{00000000-0006-0000-0000-0000C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3" authorId="0" shapeId="0" xr:uid="{00000000-0006-0000-0000-0000D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3" authorId="0" shapeId="0" xr:uid="{00000000-0006-0000-0000-0000D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3" authorId="0" shapeId="0" xr:uid="{00000000-0006-0000-0000-0000D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3" authorId="0" shapeId="0" xr:uid="{00000000-0006-0000-0000-0000D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3" authorId="0" shapeId="0" xr:uid="{00000000-0006-0000-0000-0000D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3" authorId="0" shapeId="0" xr:uid="{00000000-0006-0000-0000-0000D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3" authorId="0" shapeId="0" xr:uid="{00000000-0006-0000-0000-0000D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3" authorId="0" shapeId="0" xr:uid="{00000000-0006-0000-0000-0000D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3" authorId="0" shapeId="0" xr:uid="{00000000-0006-0000-0000-0000D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3" authorId="0" shapeId="0" xr:uid="{00000000-0006-0000-0000-0000D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3" authorId="0" shapeId="0" xr:uid="{00000000-0006-0000-0000-0000D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3" authorId="0" shapeId="0" xr:uid="{00000000-0006-0000-0000-0000D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3" authorId="0" shapeId="0" xr:uid="{00000000-0006-0000-0000-0000D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3" authorId="0" shapeId="0" xr:uid="{00000000-0006-0000-0000-0000D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3" authorId="0" shapeId="0" xr:uid="{00000000-0006-0000-0000-0000D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3" authorId="0" shapeId="0" xr:uid="{00000000-0006-0000-0000-0000D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3" authorId="0" shapeId="0" xr:uid="{00000000-0006-0000-0000-0000E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3" authorId="0" shapeId="0" xr:uid="{00000000-0006-0000-0000-0000E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3" authorId="0" shapeId="0" xr:uid="{00000000-0006-0000-0000-0000E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3" authorId="0" shapeId="0" xr:uid="{00000000-0006-0000-0000-0000E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3" authorId="0" shapeId="0" xr:uid="{00000000-0006-0000-0000-0000E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3" authorId="0" shapeId="0" xr:uid="{00000000-0006-0000-0000-0000E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3" authorId="0" shapeId="0" xr:uid="{00000000-0006-0000-0000-0000E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3" authorId="0" shapeId="0" xr:uid="{00000000-0006-0000-0000-0000E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3" authorId="0" shapeId="0" xr:uid="{00000000-0006-0000-0000-0000E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3" authorId="0" shapeId="0" xr:uid="{00000000-0006-0000-0000-0000E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3" authorId="0" shapeId="0" xr:uid="{00000000-0006-0000-0000-0000E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3" authorId="0" shapeId="0" xr:uid="{00000000-0006-0000-0000-0000E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3" authorId="0" shapeId="0" xr:uid="{00000000-0006-0000-0000-0000E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3" authorId="0" shapeId="0" xr:uid="{00000000-0006-0000-0000-0000E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3" authorId="0" shapeId="0" xr:uid="{00000000-0006-0000-0000-0000E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3" authorId="0" shapeId="0" xr:uid="{00000000-0006-0000-0000-0000E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3" authorId="0" shapeId="0" xr:uid="{00000000-0006-0000-0000-0000F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3" authorId="0" shapeId="0" xr:uid="{00000000-0006-0000-0000-0000F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3" authorId="0" shapeId="0" xr:uid="{00000000-0006-0000-0000-0000F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3" authorId="0" shapeId="0" xr:uid="{00000000-0006-0000-0000-0000F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3" authorId="0" shapeId="0" xr:uid="{00000000-0006-0000-0000-0000F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3" authorId="0" shapeId="0" xr:uid="{00000000-0006-0000-0000-0000F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3" authorId="0" shapeId="0" xr:uid="{00000000-0006-0000-0000-0000F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3" authorId="0" shapeId="0" xr:uid="{00000000-0006-0000-0000-0000F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3" authorId="0" shapeId="0" xr:uid="{00000000-0006-0000-0000-0000F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3" authorId="0" shapeId="0" xr:uid="{00000000-0006-0000-0000-0000F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3" authorId="0" shapeId="0" xr:uid="{00000000-0006-0000-0000-0000F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3" authorId="0" shapeId="0" xr:uid="{00000000-0006-0000-0000-0000F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3" authorId="0" shapeId="0" xr:uid="{00000000-0006-0000-0000-0000F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3" authorId="0" shapeId="0" xr:uid="{00000000-0006-0000-0000-0000F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3" authorId="0" shapeId="0" xr:uid="{00000000-0006-0000-0000-0000F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3" authorId="0" shapeId="0" xr:uid="{00000000-0006-0000-0000-0000F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3" authorId="0" shapeId="0" xr:uid="{00000000-0006-0000-0000-00000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3" authorId="0" shapeId="0" xr:uid="{00000000-0006-0000-0000-00000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3" authorId="0" shapeId="0" xr:uid="{00000000-0006-0000-0000-00000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3" authorId="0" shapeId="0" xr:uid="{00000000-0006-0000-0000-00000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3" authorId="0" shapeId="0" xr:uid="{00000000-0006-0000-0000-00000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3" authorId="0" shapeId="0" xr:uid="{00000000-0006-0000-0000-00000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3" authorId="0" shapeId="0" xr:uid="{00000000-0006-0000-0000-00000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3" authorId="0" shapeId="0" xr:uid="{00000000-0006-0000-0000-00000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3" authorId="0" shapeId="0" xr:uid="{00000000-0006-0000-0000-00000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3" authorId="0" shapeId="0" xr:uid="{00000000-0006-0000-0000-00000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3" authorId="0" shapeId="0" xr:uid="{00000000-0006-0000-0000-00000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3" authorId="0" shapeId="0" xr:uid="{00000000-0006-0000-0000-00000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3" authorId="0" shapeId="0" xr:uid="{00000000-0006-0000-0000-00000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3" authorId="0" shapeId="0" xr:uid="{00000000-0006-0000-0000-00000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3" authorId="0" shapeId="0" xr:uid="{00000000-0006-0000-0000-00000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3" authorId="0" shapeId="0" xr:uid="{00000000-0006-0000-0000-00000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3" authorId="0" shapeId="0" xr:uid="{00000000-0006-0000-0000-00001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3" authorId="0" shapeId="0" xr:uid="{00000000-0006-0000-0000-00001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3" authorId="0" shapeId="0" xr:uid="{00000000-0006-0000-0000-00001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3" authorId="0" shapeId="0" xr:uid="{00000000-0006-0000-0000-00001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3" authorId="0" shapeId="0" xr:uid="{00000000-0006-0000-0000-00001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3" authorId="0" shapeId="0" xr:uid="{00000000-0006-0000-0000-00001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3" authorId="0" shapeId="0" xr:uid="{00000000-0006-0000-0000-00001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3" authorId="0" shapeId="0" xr:uid="{00000000-0006-0000-0000-00001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3" authorId="0" shapeId="0" xr:uid="{00000000-0006-0000-0000-00001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3" authorId="0" shapeId="0" xr:uid="{00000000-0006-0000-0000-00001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3" authorId="0" shapeId="0" xr:uid="{00000000-0006-0000-0000-00001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3" authorId="0" shapeId="0" xr:uid="{00000000-0006-0000-0000-00001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3" authorId="0" shapeId="0" xr:uid="{00000000-0006-0000-0000-00001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3" authorId="0" shapeId="0" xr:uid="{00000000-0006-0000-0000-00001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3" authorId="0" shapeId="0" xr:uid="{00000000-0006-0000-0000-00001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3" authorId="0" shapeId="0" xr:uid="{00000000-0006-0000-0000-00001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3" authorId="0" shapeId="0" xr:uid="{00000000-0006-0000-0000-00002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3" authorId="0" shapeId="0" xr:uid="{00000000-0006-0000-0000-00002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3" authorId="0" shapeId="0" xr:uid="{00000000-0006-0000-0000-00002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3" authorId="0" shapeId="0" xr:uid="{00000000-0006-0000-0000-00002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3" authorId="0" shapeId="0" xr:uid="{00000000-0006-0000-0000-00002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3" authorId="0" shapeId="0" xr:uid="{00000000-0006-0000-0000-00002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3" authorId="0" shapeId="0" xr:uid="{00000000-0006-0000-0000-00002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3" authorId="0" shapeId="0" xr:uid="{00000000-0006-0000-0000-00002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3" authorId="0" shapeId="0" xr:uid="{00000000-0006-0000-0000-00002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3" authorId="0" shapeId="0" xr:uid="{00000000-0006-0000-0000-00002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3" authorId="0" shapeId="0" xr:uid="{00000000-0006-0000-0000-00002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3" authorId="0" shapeId="0" xr:uid="{00000000-0006-0000-0000-00002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3" authorId="0" shapeId="0" xr:uid="{00000000-0006-0000-0000-00002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3" authorId="0" shapeId="0" xr:uid="{00000000-0006-0000-0000-00002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3" authorId="0" shapeId="0" xr:uid="{00000000-0006-0000-0000-00002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3" authorId="0" shapeId="0" xr:uid="{00000000-0006-0000-0000-00002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3" authorId="0" shapeId="0" xr:uid="{00000000-0006-0000-0000-00003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3" authorId="0" shapeId="0" xr:uid="{00000000-0006-0000-0000-00003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3" authorId="0" shapeId="0" xr:uid="{00000000-0006-0000-0000-00003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3" authorId="0" shapeId="0" xr:uid="{00000000-0006-0000-0000-00003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3" authorId="0" shapeId="0" xr:uid="{00000000-0006-0000-0000-00003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3" authorId="0" shapeId="0" xr:uid="{00000000-0006-0000-0000-00003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4" authorId="0" shapeId="0" xr:uid="{00000000-0006-0000-0000-00003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4" authorId="0" shapeId="0" xr:uid="{00000000-0006-0000-0000-00003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4" authorId="0" shapeId="0" xr:uid="{00000000-0006-0000-0000-00003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4" authorId="0" shapeId="0" xr:uid="{00000000-0006-0000-0000-00003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4" authorId="0" shapeId="0" xr:uid="{00000000-0006-0000-0000-00003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4" authorId="0" shapeId="0" xr:uid="{00000000-0006-0000-0000-00003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4" authorId="0" shapeId="0" xr:uid="{00000000-0006-0000-0000-00003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4" authorId="0" shapeId="0" xr:uid="{00000000-0006-0000-0000-00003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4" authorId="0" shapeId="0" xr:uid="{00000000-0006-0000-0000-00003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4" authorId="0" shapeId="0" xr:uid="{00000000-0006-0000-0000-00003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4" authorId="0" shapeId="0" xr:uid="{00000000-0006-0000-0000-00004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4" authorId="0" shapeId="0" xr:uid="{00000000-0006-0000-0000-00004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4" authorId="0" shapeId="0" xr:uid="{00000000-0006-0000-0000-00004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4" authorId="0" shapeId="0" xr:uid="{00000000-0006-0000-0000-00004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4" authorId="0" shapeId="0" xr:uid="{00000000-0006-0000-0000-00004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4" authorId="0" shapeId="0" xr:uid="{00000000-0006-0000-0000-00004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4" authorId="0" shapeId="0" xr:uid="{00000000-0006-0000-0000-00004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4" authorId="0" shapeId="0" xr:uid="{00000000-0006-0000-0000-00004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4" authorId="0" shapeId="0" xr:uid="{00000000-0006-0000-0000-00004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4" authorId="0" shapeId="0" xr:uid="{00000000-0006-0000-0000-00004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4" authorId="0" shapeId="0" xr:uid="{00000000-0006-0000-0000-00004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4" authorId="0" shapeId="0" xr:uid="{00000000-0006-0000-0000-00004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4" authorId="0" shapeId="0" xr:uid="{00000000-0006-0000-0000-00004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4" authorId="0" shapeId="0" xr:uid="{00000000-0006-0000-0000-00004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4" authorId="0" shapeId="0" xr:uid="{00000000-0006-0000-0000-00004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4" authorId="0" shapeId="0" xr:uid="{00000000-0006-0000-0000-00004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4" authorId="0" shapeId="0" xr:uid="{00000000-0006-0000-0000-00005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4" authorId="0" shapeId="0" xr:uid="{00000000-0006-0000-0000-00005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4" authorId="0" shapeId="0" xr:uid="{00000000-0006-0000-0000-00005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4" authorId="0" shapeId="0" xr:uid="{00000000-0006-0000-0000-00005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4" authorId="0" shapeId="0" xr:uid="{00000000-0006-0000-0000-00005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4" authorId="0" shapeId="0" xr:uid="{00000000-0006-0000-0000-00005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4" authorId="0" shapeId="0" xr:uid="{00000000-0006-0000-0000-00005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4" authorId="0" shapeId="0" xr:uid="{00000000-0006-0000-0000-00005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4" authorId="0" shapeId="0" xr:uid="{00000000-0006-0000-0000-00005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4" authorId="0" shapeId="0" xr:uid="{00000000-0006-0000-0000-00005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4" authorId="0" shapeId="0" xr:uid="{00000000-0006-0000-0000-00005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4" authorId="0" shapeId="0" xr:uid="{00000000-0006-0000-0000-00005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4" authorId="0" shapeId="0" xr:uid="{00000000-0006-0000-0000-00005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4" authorId="0" shapeId="0" xr:uid="{00000000-0006-0000-0000-00005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4" authorId="0" shapeId="0" xr:uid="{00000000-0006-0000-0000-00005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4" authorId="0" shapeId="0" xr:uid="{00000000-0006-0000-0000-00005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4" authorId="0" shapeId="0" xr:uid="{00000000-0006-0000-0000-00006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4" authorId="0" shapeId="0" xr:uid="{00000000-0006-0000-0000-00006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4" authorId="0" shapeId="0" xr:uid="{00000000-0006-0000-0000-00006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4" authorId="0" shapeId="0" xr:uid="{00000000-0006-0000-0000-00006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4" authorId="0" shapeId="0" xr:uid="{00000000-0006-0000-0000-00006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4" authorId="0" shapeId="0" xr:uid="{00000000-0006-0000-0000-00006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4" authorId="0" shapeId="0" xr:uid="{00000000-0006-0000-0000-00006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4" authorId="0" shapeId="0" xr:uid="{00000000-0006-0000-0000-00006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4" authorId="0" shapeId="0" xr:uid="{00000000-0006-0000-0000-00006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4" authorId="0" shapeId="0" xr:uid="{00000000-0006-0000-0000-00006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4" authorId="0" shapeId="0" xr:uid="{00000000-0006-0000-0000-00006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4" authorId="0" shapeId="0" xr:uid="{00000000-0006-0000-0000-00006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4" authorId="0" shapeId="0" xr:uid="{00000000-0006-0000-0000-00006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4" authorId="0" shapeId="0" xr:uid="{00000000-0006-0000-0000-00006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4" authorId="0" shapeId="0" xr:uid="{00000000-0006-0000-0000-00006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4" authorId="0" shapeId="0" xr:uid="{00000000-0006-0000-0000-00006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4" authorId="0" shapeId="0" xr:uid="{00000000-0006-0000-0000-00007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4" authorId="0" shapeId="0" xr:uid="{00000000-0006-0000-0000-00007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4" authorId="0" shapeId="0" xr:uid="{00000000-0006-0000-0000-00007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4" authorId="0" shapeId="0" xr:uid="{00000000-0006-0000-0000-00007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4" authorId="0" shapeId="0" xr:uid="{00000000-0006-0000-0000-00007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4" authorId="0" shapeId="0" xr:uid="{00000000-0006-0000-0000-00007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4" authorId="0" shapeId="0" xr:uid="{00000000-0006-0000-0000-00007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4" authorId="0" shapeId="0" xr:uid="{00000000-0006-0000-0000-00007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4" authorId="0" shapeId="0" xr:uid="{00000000-0006-0000-0000-00007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4" authorId="0" shapeId="0" xr:uid="{00000000-0006-0000-0000-00007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4" authorId="0" shapeId="0" xr:uid="{00000000-0006-0000-0000-00007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4" authorId="0" shapeId="0" xr:uid="{00000000-0006-0000-0000-00007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4" authorId="0" shapeId="0" xr:uid="{00000000-0006-0000-0000-00007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4" authorId="0" shapeId="0" xr:uid="{00000000-0006-0000-0000-00007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4" authorId="0" shapeId="0" xr:uid="{00000000-0006-0000-0000-00007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4" authorId="0" shapeId="0" xr:uid="{00000000-0006-0000-0000-00007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4" authorId="0" shapeId="0" xr:uid="{00000000-0006-0000-0000-00008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4" authorId="0" shapeId="0" xr:uid="{00000000-0006-0000-0000-00008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4" authorId="0" shapeId="0" xr:uid="{00000000-0006-0000-0000-00008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4" authorId="0" shapeId="0" xr:uid="{00000000-0006-0000-0000-00008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4" authorId="0" shapeId="0" xr:uid="{00000000-0006-0000-0000-00008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4" authorId="0" shapeId="0" xr:uid="{00000000-0006-0000-0000-00008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4" authorId="0" shapeId="0" xr:uid="{00000000-0006-0000-0000-00008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4" authorId="0" shapeId="0" xr:uid="{00000000-0006-0000-0000-00008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4" authorId="0" shapeId="0" xr:uid="{00000000-0006-0000-0000-00008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4" authorId="0" shapeId="0" xr:uid="{00000000-0006-0000-0000-00008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4" authorId="0" shapeId="0" xr:uid="{00000000-0006-0000-0000-00008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4" authorId="0" shapeId="0" xr:uid="{00000000-0006-0000-0000-00008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4" authorId="0" shapeId="0" xr:uid="{00000000-0006-0000-0000-00008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4" authorId="0" shapeId="0" xr:uid="{00000000-0006-0000-0000-00008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4" authorId="0" shapeId="0" xr:uid="{00000000-0006-0000-0000-00008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4" authorId="0" shapeId="0" xr:uid="{00000000-0006-0000-0000-00008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4" authorId="0" shapeId="0" xr:uid="{00000000-0006-0000-0000-00009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4" authorId="0" shapeId="0" xr:uid="{00000000-0006-0000-0000-00009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4" authorId="0" shapeId="0" xr:uid="{00000000-0006-0000-0000-00009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4" authorId="0" shapeId="0" xr:uid="{00000000-0006-0000-0000-00009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4" authorId="0" shapeId="0" xr:uid="{00000000-0006-0000-0000-00009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4" authorId="0" shapeId="0" xr:uid="{00000000-0006-0000-0000-00009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4" authorId="0" shapeId="0" xr:uid="{00000000-0006-0000-0000-00009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4" authorId="0" shapeId="0" xr:uid="{00000000-0006-0000-0000-00009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4" authorId="0" shapeId="0" xr:uid="{00000000-0006-0000-0000-00009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4" authorId="0" shapeId="0" xr:uid="{00000000-0006-0000-0000-00009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4" authorId="0" shapeId="0" xr:uid="{00000000-0006-0000-0000-00009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4" authorId="0" shapeId="0" xr:uid="{00000000-0006-0000-0000-00009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4" authorId="0" shapeId="0" xr:uid="{00000000-0006-0000-0000-00009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4" authorId="0" shapeId="0" xr:uid="{00000000-0006-0000-0000-00009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4" authorId="0" shapeId="0" xr:uid="{00000000-0006-0000-0000-00009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4" authorId="0" shapeId="0" xr:uid="{00000000-0006-0000-0000-00009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4" authorId="0" shapeId="0" xr:uid="{00000000-0006-0000-0000-0000A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4" authorId="0" shapeId="0" xr:uid="{00000000-0006-0000-0000-0000A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4" authorId="0" shapeId="0" xr:uid="{00000000-0006-0000-0000-0000A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4" authorId="0" shapeId="0" xr:uid="{00000000-0006-0000-0000-0000A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4" authorId="0" shapeId="0" xr:uid="{00000000-0006-0000-0000-0000A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4" authorId="0" shapeId="0" xr:uid="{00000000-0006-0000-0000-0000A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4" authorId="0" shapeId="0" xr:uid="{00000000-0006-0000-0000-0000A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4" authorId="0" shapeId="0" xr:uid="{00000000-0006-0000-0000-0000A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4" authorId="0" shapeId="0" xr:uid="{00000000-0006-0000-0000-0000A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4" authorId="0" shapeId="0" xr:uid="{00000000-0006-0000-0000-0000A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4" authorId="0" shapeId="0" xr:uid="{00000000-0006-0000-0000-0000A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4" authorId="0" shapeId="0" xr:uid="{00000000-0006-0000-0000-0000A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4" authorId="0" shapeId="0" xr:uid="{00000000-0006-0000-0000-0000A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4" authorId="0" shapeId="0" xr:uid="{00000000-0006-0000-0000-0000A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4" authorId="0" shapeId="0" xr:uid="{00000000-0006-0000-0000-0000A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4" authorId="0" shapeId="0" xr:uid="{00000000-0006-0000-0000-0000A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4" authorId="0" shapeId="0" xr:uid="{00000000-0006-0000-0000-0000B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4" authorId="0" shapeId="0" xr:uid="{00000000-0006-0000-0000-0000B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4" authorId="0" shapeId="0" xr:uid="{00000000-0006-0000-0000-0000B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4" authorId="0" shapeId="0" xr:uid="{00000000-0006-0000-0000-0000B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4" authorId="0" shapeId="0" xr:uid="{00000000-0006-0000-0000-0000B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4" authorId="0" shapeId="0" xr:uid="{00000000-0006-0000-0000-0000B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4" authorId="0" shapeId="0" xr:uid="{00000000-0006-0000-0000-0000B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4" authorId="0" shapeId="0" xr:uid="{00000000-0006-0000-0000-0000B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4" authorId="0" shapeId="0" xr:uid="{00000000-0006-0000-0000-0000B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4" authorId="0" shapeId="0" xr:uid="{00000000-0006-0000-0000-0000B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4" authorId="0" shapeId="0" xr:uid="{00000000-0006-0000-0000-0000B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4" authorId="0" shapeId="0" xr:uid="{00000000-0006-0000-0000-0000B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4" authorId="0" shapeId="0" xr:uid="{00000000-0006-0000-0000-0000B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4" authorId="0" shapeId="0" xr:uid="{00000000-0006-0000-0000-0000B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4" authorId="0" shapeId="0" xr:uid="{00000000-0006-0000-0000-0000B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4" authorId="0" shapeId="0" xr:uid="{00000000-0006-0000-0000-0000B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4" authorId="0" shapeId="0" xr:uid="{00000000-0006-0000-0000-0000C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4" authorId="0" shapeId="0" xr:uid="{00000000-0006-0000-0000-0000C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4" authorId="0" shapeId="0" xr:uid="{00000000-0006-0000-0000-0000C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4" authorId="0" shapeId="0" xr:uid="{00000000-0006-0000-0000-0000C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4" authorId="0" shapeId="0" xr:uid="{00000000-0006-0000-0000-0000C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4" authorId="0" shapeId="0" xr:uid="{00000000-0006-0000-0000-0000C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4" authorId="0" shapeId="0" xr:uid="{00000000-0006-0000-0000-0000C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4" authorId="0" shapeId="0" xr:uid="{00000000-0006-0000-0000-0000C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4" authorId="0" shapeId="0" xr:uid="{00000000-0006-0000-0000-0000C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4" authorId="0" shapeId="0" xr:uid="{00000000-0006-0000-0000-0000C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4" authorId="0" shapeId="0" xr:uid="{00000000-0006-0000-0000-0000C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4" authorId="0" shapeId="0" xr:uid="{00000000-0006-0000-0000-0000C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4" authorId="0" shapeId="0" xr:uid="{00000000-0006-0000-0000-0000C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4" authorId="0" shapeId="0" xr:uid="{00000000-0006-0000-0000-0000C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4" authorId="0" shapeId="0" xr:uid="{00000000-0006-0000-0000-0000C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4" authorId="0" shapeId="0" xr:uid="{00000000-0006-0000-0000-0000C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4" authorId="0" shapeId="0" xr:uid="{00000000-0006-0000-0000-0000D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4" authorId="0" shapeId="0" xr:uid="{00000000-0006-0000-0000-0000D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4" authorId="0" shapeId="0" xr:uid="{00000000-0006-0000-0000-0000D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4" authorId="0" shapeId="0" xr:uid="{00000000-0006-0000-0000-0000D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4" authorId="0" shapeId="0" xr:uid="{00000000-0006-0000-0000-0000D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4" authorId="0" shapeId="0" xr:uid="{00000000-0006-0000-0000-0000D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5" authorId="0" shapeId="0" xr:uid="{00000000-0006-0000-0000-0000D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5" authorId="0" shapeId="0" xr:uid="{00000000-0006-0000-0000-0000D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5" authorId="0" shapeId="0" xr:uid="{00000000-0006-0000-0000-0000D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5" authorId="0" shapeId="0" xr:uid="{00000000-0006-0000-0000-0000D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5" authorId="0" shapeId="0" xr:uid="{00000000-0006-0000-0000-0000D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5" authorId="0" shapeId="0" xr:uid="{00000000-0006-0000-0000-0000D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5" authorId="0" shapeId="0" xr:uid="{00000000-0006-0000-0000-0000D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5" authorId="0" shapeId="0" xr:uid="{00000000-0006-0000-0000-0000D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5" authorId="0" shapeId="0" xr:uid="{00000000-0006-0000-0000-0000D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5" authorId="0" shapeId="0" xr:uid="{00000000-0006-0000-0000-0000D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5" authorId="0" shapeId="0" xr:uid="{00000000-0006-0000-0000-0000E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5" authorId="0" shapeId="0" xr:uid="{00000000-0006-0000-0000-0000E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5" authorId="0" shapeId="0" xr:uid="{00000000-0006-0000-0000-0000E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5" authorId="0" shapeId="0" xr:uid="{00000000-0006-0000-0000-0000E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5" authorId="0" shapeId="0" xr:uid="{00000000-0006-0000-0000-0000E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5" authorId="0" shapeId="0" xr:uid="{00000000-0006-0000-0000-0000E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5" authorId="0" shapeId="0" xr:uid="{00000000-0006-0000-0000-0000E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5" authorId="0" shapeId="0" xr:uid="{00000000-0006-0000-0000-0000E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5" authorId="0" shapeId="0" xr:uid="{00000000-0006-0000-0000-0000E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5" authorId="0" shapeId="0" xr:uid="{00000000-0006-0000-0000-0000E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5" authorId="0" shapeId="0" xr:uid="{00000000-0006-0000-0000-0000E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5" authorId="0" shapeId="0" xr:uid="{00000000-0006-0000-0000-0000E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5" authorId="0" shapeId="0" xr:uid="{00000000-0006-0000-0000-0000E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5" authorId="0" shapeId="0" xr:uid="{00000000-0006-0000-0000-0000E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5" authorId="0" shapeId="0" xr:uid="{00000000-0006-0000-0000-0000E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5" authorId="0" shapeId="0" xr:uid="{00000000-0006-0000-0000-0000E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5" authorId="0" shapeId="0" xr:uid="{00000000-0006-0000-0000-0000F0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5" authorId="0" shapeId="0" xr:uid="{00000000-0006-0000-0000-0000F1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5" authorId="0" shapeId="0" xr:uid="{00000000-0006-0000-0000-0000F2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5" authorId="0" shapeId="0" xr:uid="{00000000-0006-0000-0000-0000F3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5" authorId="0" shapeId="0" xr:uid="{00000000-0006-0000-0000-0000F4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5" authorId="0" shapeId="0" xr:uid="{00000000-0006-0000-0000-0000F5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5" authorId="0" shapeId="0" xr:uid="{00000000-0006-0000-0000-0000F6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5" authorId="0" shapeId="0" xr:uid="{00000000-0006-0000-0000-0000F7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5" authorId="0" shapeId="0" xr:uid="{00000000-0006-0000-0000-0000F8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5" authorId="0" shapeId="0" xr:uid="{00000000-0006-0000-0000-0000F9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5" authorId="0" shapeId="0" xr:uid="{00000000-0006-0000-0000-0000FA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5" authorId="0" shapeId="0" xr:uid="{00000000-0006-0000-0000-0000FB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5" authorId="0" shapeId="0" xr:uid="{00000000-0006-0000-0000-0000FC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5" authorId="0" shapeId="0" xr:uid="{00000000-0006-0000-0000-0000FD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5" authorId="0" shapeId="0" xr:uid="{00000000-0006-0000-0000-0000FE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5" authorId="0" shapeId="0" xr:uid="{00000000-0006-0000-0000-0000FF01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5" authorId="0" shapeId="0" xr:uid="{00000000-0006-0000-0000-00000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5" authorId="0" shapeId="0" xr:uid="{00000000-0006-0000-0000-00000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5" authorId="0" shapeId="0" xr:uid="{00000000-0006-0000-0000-00000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5" authorId="0" shapeId="0" xr:uid="{00000000-0006-0000-0000-00000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5" authorId="0" shapeId="0" xr:uid="{00000000-0006-0000-0000-00000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5" authorId="0" shapeId="0" xr:uid="{00000000-0006-0000-0000-00000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5" authorId="0" shapeId="0" xr:uid="{00000000-0006-0000-0000-00000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5" authorId="0" shapeId="0" xr:uid="{00000000-0006-0000-0000-00000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5" authorId="0" shapeId="0" xr:uid="{00000000-0006-0000-0000-00000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5" authorId="0" shapeId="0" xr:uid="{00000000-0006-0000-0000-00000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5" authorId="0" shapeId="0" xr:uid="{00000000-0006-0000-0000-00000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5" authorId="0" shapeId="0" xr:uid="{00000000-0006-0000-0000-00000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5" authorId="0" shapeId="0" xr:uid="{00000000-0006-0000-0000-00000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5" authorId="0" shapeId="0" xr:uid="{00000000-0006-0000-0000-00000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5" authorId="0" shapeId="0" xr:uid="{00000000-0006-0000-0000-00000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5" authorId="0" shapeId="0" xr:uid="{00000000-0006-0000-0000-00000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5" authorId="0" shapeId="0" xr:uid="{00000000-0006-0000-0000-00001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5" authorId="0" shapeId="0" xr:uid="{00000000-0006-0000-0000-00001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5" authorId="0" shapeId="0" xr:uid="{00000000-0006-0000-0000-00001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5" authorId="0" shapeId="0" xr:uid="{00000000-0006-0000-0000-00001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5" authorId="0" shapeId="0" xr:uid="{00000000-0006-0000-0000-00001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5" authorId="0" shapeId="0" xr:uid="{00000000-0006-0000-0000-00001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5" authorId="0" shapeId="0" xr:uid="{00000000-0006-0000-0000-00001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5" authorId="0" shapeId="0" xr:uid="{00000000-0006-0000-0000-00001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5" authorId="0" shapeId="0" xr:uid="{00000000-0006-0000-0000-00001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5" authorId="0" shapeId="0" xr:uid="{00000000-0006-0000-0000-00001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5" authorId="0" shapeId="0" xr:uid="{00000000-0006-0000-0000-00001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5" authorId="0" shapeId="0" xr:uid="{00000000-0006-0000-0000-00001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5" authorId="0" shapeId="0" xr:uid="{00000000-0006-0000-0000-00001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5" authorId="0" shapeId="0" xr:uid="{00000000-0006-0000-0000-00001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5" authorId="0" shapeId="0" xr:uid="{00000000-0006-0000-0000-00001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5" authorId="0" shapeId="0" xr:uid="{00000000-0006-0000-0000-00001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5" authorId="0" shapeId="0" xr:uid="{00000000-0006-0000-0000-00002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5" authorId="0" shapeId="0" xr:uid="{00000000-0006-0000-0000-00002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5" authorId="0" shapeId="0" xr:uid="{00000000-0006-0000-0000-00002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5" authorId="0" shapeId="0" xr:uid="{00000000-0006-0000-0000-00002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5" authorId="0" shapeId="0" xr:uid="{00000000-0006-0000-0000-00002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5" authorId="0" shapeId="0" xr:uid="{00000000-0006-0000-0000-00002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5" authorId="0" shapeId="0" xr:uid="{00000000-0006-0000-0000-00002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5" authorId="0" shapeId="0" xr:uid="{00000000-0006-0000-0000-00002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5" authorId="0" shapeId="0" xr:uid="{00000000-0006-0000-0000-00002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5" authorId="0" shapeId="0" xr:uid="{00000000-0006-0000-0000-00002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5" authorId="0" shapeId="0" xr:uid="{00000000-0006-0000-0000-00002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5" authorId="0" shapeId="0" xr:uid="{00000000-0006-0000-0000-00002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5" authorId="0" shapeId="0" xr:uid="{00000000-0006-0000-0000-00002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5" authorId="0" shapeId="0" xr:uid="{00000000-0006-0000-0000-00002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5" authorId="0" shapeId="0" xr:uid="{00000000-0006-0000-0000-00002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5" authorId="0" shapeId="0" xr:uid="{00000000-0006-0000-0000-00002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5" authorId="0" shapeId="0" xr:uid="{00000000-0006-0000-0000-00003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5" authorId="0" shapeId="0" xr:uid="{00000000-0006-0000-0000-00003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5" authorId="0" shapeId="0" xr:uid="{00000000-0006-0000-0000-00003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5" authorId="0" shapeId="0" xr:uid="{00000000-0006-0000-0000-00003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5" authorId="0" shapeId="0" xr:uid="{00000000-0006-0000-0000-00003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5" authorId="0" shapeId="0" xr:uid="{00000000-0006-0000-0000-00003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5" authorId="0" shapeId="0" xr:uid="{00000000-0006-0000-0000-00003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5" authorId="0" shapeId="0" xr:uid="{00000000-0006-0000-0000-00003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5" authorId="0" shapeId="0" xr:uid="{00000000-0006-0000-0000-00003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5" authorId="0" shapeId="0" xr:uid="{00000000-0006-0000-0000-00003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5" authorId="0" shapeId="0" xr:uid="{00000000-0006-0000-0000-00003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5" authorId="0" shapeId="0" xr:uid="{00000000-0006-0000-0000-00003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5" authorId="0" shapeId="0" xr:uid="{00000000-0006-0000-0000-00003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5" authorId="0" shapeId="0" xr:uid="{00000000-0006-0000-0000-00003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5" authorId="0" shapeId="0" xr:uid="{00000000-0006-0000-0000-00003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5" authorId="0" shapeId="0" xr:uid="{00000000-0006-0000-0000-00003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5" authorId="0" shapeId="0" xr:uid="{00000000-0006-0000-0000-00004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5" authorId="0" shapeId="0" xr:uid="{00000000-0006-0000-0000-00004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5" authorId="0" shapeId="0" xr:uid="{00000000-0006-0000-0000-00004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5" authorId="0" shapeId="0" xr:uid="{00000000-0006-0000-0000-00004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5" authorId="0" shapeId="0" xr:uid="{00000000-0006-0000-0000-00004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5" authorId="0" shapeId="0" xr:uid="{00000000-0006-0000-0000-00004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5" authorId="0" shapeId="0" xr:uid="{00000000-0006-0000-0000-00004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5" authorId="0" shapeId="0" xr:uid="{00000000-0006-0000-0000-00004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5" authorId="0" shapeId="0" xr:uid="{00000000-0006-0000-0000-00004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5" authorId="0" shapeId="0" xr:uid="{00000000-0006-0000-0000-00004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5" authorId="0" shapeId="0" xr:uid="{00000000-0006-0000-0000-00004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5" authorId="0" shapeId="0" xr:uid="{00000000-0006-0000-0000-00004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5" authorId="0" shapeId="0" xr:uid="{00000000-0006-0000-0000-00004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5" authorId="0" shapeId="0" xr:uid="{00000000-0006-0000-0000-00004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5" authorId="0" shapeId="0" xr:uid="{00000000-0006-0000-0000-00004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5" authorId="0" shapeId="0" xr:uid="{00000000-0006-0000-0000-00004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5" authorId="0" shapeId="0" xr:uid="{00000000-0006-0000-0000-00005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5" authorId="0" shapeId="0" xr:uid="{00000000-0006-0000-0000-00005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5" authorId="0" shapeId="0" xr:uid="{00000000-0006-0000-0000-00005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5" authorId="0" shapeId="0" xr:uid="{00000000-0006-0000-0000-00005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5" authorId="0" shapeId="0" xr:uid="{00000000-0006-0000-0000-00005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5" authorId="0" shapeId="0" xr:uid="{00000000-0006-0000-0000-00005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5" authorId="0" shapeId="0" xr:uid="{00000000-0006-0000-0000-00005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5" authorId="0" shapeId="0" xr:uid="{00000000-0006-0000-0000-00005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5" authorId="0" shapeId="0" xr:uid="{00000000-0006-0000-0000-00005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5" authorId="0" shapeId="0" xr:uid="{00000000-0006-0000-0000-00005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5" authorId="0" shapeId="0" xr:uid="{00000000-0006-0000-0000-00005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5" authorId="0" shapeId="0" xr:uid="{00000000-0006-0000-0000-00005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5" authorId="0" shapeId="0" xr:uid="{00000000-0006-0000-0000-00005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5" authorId="0" shapeId="0" xr:uid="{00000000-0006-0000-0000-00005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5" authorId="0" shapeId="0" xr:uid="{00000000-0006-0000-0000-00005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5" authorId="0" shapeId="0" xr:uid="{00000000-0006-0000-0000-00005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5" authorId="0" shapeId="0" xr:uid="{00000000-0006-0000-0000-00006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5" authorId="0" shapeId="0" xr:uid="{00000000-0006-0000-0000-00006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5" authorId="0" shapeId="0" xr:uid="{00000000-0006-0000-0000-00006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5" authorId="0" shapeId="0" xr:uid="{00000000-0006-0000-0000-00006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5" authorId="0" shapeId="0" xr:uid="{00000000-0006-0000-0000-00006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5" authorId="0" shapeId="0" xr:uid="{00000000-0006-0000-0000-00006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5" authorId="0" shapeId="0" xr:uid="{00000000-0006-0000-0000-00006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5" authorId="0" shapeId="0" xr:uid="{00000000-0006-0000-0000-00006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5" authorId="0" shapeId="0" xr:uid="{00000000-0006-0000-0000-00006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5" authorId="0" shapeId="0" xr:uid="{00000000-0006-0000-0000-00006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5" authorId="0" shapeId="0" xr:uid="{00000000-0006-0000-0000-00006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5" authorId="0" shapeId="0" xr:uid="{00000000-0006-0000-0000-00006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5" authorId="0" shapeId="0" xr:uid="{00000000-0006-0000-0000-00006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5" authorId="0" shapeId="0" xr:uid="{00000000-0006-0000-0000-00006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5" authorId="0" shapeId="0" xr:uid="{00000000-0006-0000-0000-00006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5" authorId="0" shapeId="0" xr:uid="{00000000-0006-0000-0000-00006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5" authorId="0" shapeId="0" xr:uid="{00000000-0006-0000-0000-00007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5" authorId="0" shapeId="0" xr:uid="{00000000-0006-0000-0000-00007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5" authorId="0" shapeId="0" xr:uid="{00000000-0006-0000-0000-00007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5" authorId="0" shapeId="0" xr:uid="{00000000-0006-0000-0000-00007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5" authorId="0" shapeId="0" xr:uid="{00000000-0006-0000-0000-00007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5" authorId="0" shapeId="0" xr:uid="{00000000-0006-0000-0000-00007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6" authorId="0" shapeId="0" xr:uid="{00000000-0006-0000-0000-00007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Q26" authorId="0" shapeId="0" xr:uid="{00000000-0006-0000-0000-00007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R26" authorId="0" shapeId="0" xr:uid="{00000000-0006-0000-0000-00007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S26" authorId="0" shapeId="0" xr:uid="{00000000-0006-0000-0000-00007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T26" authorId="0" shapeId="0" xr:uid="{00000000-0006-0000-0000-00007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U26" authorId="0" shapeId="0" xr:uid="{00000000-0006-0000-0000-00007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V26" authorId="0" shapeId="0" xr:uid="{00000000-0006-0000-0000-00007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W26" authorId="0" shapeId="0" xr:uid="{00000000-0006-0000-0000-00007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X26" authorId="0" shapeId="0" xr:uid="{00000000-0006-0000-0000-00007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Y26" authorId="0" shapeId="0" xr:uid="{00000000-0006-0000-0000-00007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Z26" authorId="0" shapeId="0" xr:uid="{00000000-0006-0000-0000-00008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A26" authorId="0" shapeId="0" xr:uid="{00000000-0006-0000-0000-00008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B26" authorId="0" shapeId="0" xr:uid="{00000000-0006-0000-0000-00008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C26" authorId="0" shapeId="0" xr:uid="{00000000-0006-0000-0000-00008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D26" authorId="0" shapeId="0" xr:uid="{00000000-0006-0000-0000-00008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E26" authorId="0" shapeId="0" xr:uid="{00000000-0006-0000-0000-00008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F26" authorId="0" shapeId="0" xr:uid="{00000000-0006-0000-0000-00008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G26" authorId="0" shapeId="0" xr:uid="{00000000-0006-0000-0000-00008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H26" authorId="0" shapeId="0" xr:uid="{00000000-0006-0000-0000-00008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I26" authorId="0" shapeId="0" xr:uid="{00000000-0006-0000-0000-00008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J26" authorId="0" shapeId="0" xr:uid="{00000000-0006-0000-0000-00008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K26" authorId="0" shapeId="0" xr:uid="{00000000-0006-0000-0000-00008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L26" authorId="0" shapeId="0" xr:uid="{00000000-0006-0000-0000-00008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M26" authorId="0" shapeId="0" xr:uid="{00000000-0006-0000-0000-00008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N26" authorId="0" shapeId="0" xr:uid="{00000000-0006-0000-0000-00008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O26" authorId="0" shapeId="0" xr:uid="{00000000-0006-0000-0000-00008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P26" authorId="0" shapeId="0" xr:uid="{00000000-0006-0000-0000-00009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Q26" authorId="0" shapeId="0" xr:uid="{00000000-0006-0000-0000-00009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R26" authorId="0" shapeId="0" xr:uid="{00000000-0006-0000-0000-00009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S26" authorId="0" shapeId="0" xr:uid="{00000000-0006-0000-0000-00009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T26" authorId="0" shapeId="0" xr:uid="{00000000-0006-0000-0000-00009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U26" authorId="0" shapeId="0" xr:uid="{00000000-0006-0000-0000-00009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V26" authorId="0" shapeId="0" xr:uid="{00000000-0006-0000-0000-00009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W26" authorId="0" shapeId="0" xr:uid="{00000000-0006-0000-0000-00009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X26" authorId="0" shapeId="0" xr:uid="{00000000-0006-0000-0000-00009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Y26" authorId="0" shapeId="0" xr:uid="{00000000-0006-0000-0000-00009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AZ26" authorId="0" shapeId="0" xr:uid="{00000000-0006-0000-0000-00009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A26" authorId="0" shapeId="0" xr:uid="{00000000-0006-0000-0000-00009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B26" authorId="0" shapeId="0" xr:uid="{00000000-0006-0000-0000-00009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C26" authorId="0" shapeId="0" xr:uid="{00000000-0006-0000-0000-00009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D26" authorId="0" shapeId="0" xr:uid="{00000000-0006-0000-0000-00009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E26" authorId="0" shapeId="0" xr:uid="{00000000-0006-0000-0000-00009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F26" authorId="0" shapeId="0" xr:uid="{00000000-0006-0000-0000-0000A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G26" authorId="0" shapeId="0" xr:uid="{00000000-0006-0000-0000-0000A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H26" authorId="0" shapeId="0" xr:uid="{00000000-0006-0000-0000-0000A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I26" authorId="0" shapeId="0" xr:uid="{00000000-0006-0000-0000-0000A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J26" authorId="0" shapeId="0" xr:uid="{00000000-0006-0000-0000-0000A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K26" authorId="0" shapeId="0" xr:uid="{00000000-0006-0000-0000-0000A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L26" authorId="0" shapeId="0" xr:uid="{00000000-0006-0000-0000-0000A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M26" authorId="0" shapeId="0" xr:uid="{00000000-0006-0000-0000-0000A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N26" authorId="0" shapeId="0" xr:uid="{00000000-0006-0000-0000-0000A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O26" authorId="0" shapeId="0" xr:uid="{00000000-0006-0000-0000-0000A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P26" authorId="0" shapeId="0" xr:uid="{00000000-0006-0000-0000-0000A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Q26" authorId="0" shapeId="0" xr:uid="{00000000-0006-0000-0000-0000A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R26" authorId="0" shapeId="0" xr:uid="{00000000-0006-0000-0000-0000A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S26" authorId="0" shapeId="0" xr:uid="{00000000-0006-0000-0000-0000A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T26" authorId="0" shapeId="0" xr:uid="{00000000-0006-0000-0000-0000A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U26" authorId="0" shapeId="0" xr:uid="{00000000-0006-0000-0000-0000A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V26" authorId="0" shapeId="0" xr:uid="{00000000-0006-0000-0000-0000B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W26" authorId="0" shapeId="0" xr:uid="{00000000-0006-0000-0000-0000B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X26" authorId="0" shapeId="0" xr:uid="{00000000-0006-0000-0000-0000B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Y26" authorId="0" shapeId="0" xr:uid="{00000000-0006-0000-0000-0000B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BZ26" authorId="0" shapeId="0" xr:uid="{00000000-0006-0000-0000-0000B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A26" authorId="0" shapeId="0" xr:uid="{00000000-0006-0000-0000-0000B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B26" authorId="0" shapeId="0" xr:uid="{00000000-0006-0000-0000-0000B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C26" authorId="0" shapeId="0" xr:uid="{00000000-0006-0000-0000-0000B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D26" authorId="0" shapeId="0" xr:uid="{00000000-0006-0000-0000-0000B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E26" authorId="0" shapeId="0" xr:uid="{00000000-0006-0000-0000-0000B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F26" authorId="0" shapeId="0" xr:uid="{00000000-0006-0000-0000-0000B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G26" authorId="0" shapeId="0" xr:uid="{00000000-0006-0000-0000-0000B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H26" authorId="0" shapeId="0" xr:uid="{00000000-0006-0000-0000-0000B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I26" authorId="0" shapeId="0" xr:uid="{00000000-0006-0000-0000-0000B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J26" authorId="0" shapeId="0" xr:uid="{00000000-0006-0000-0000-0000B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K26" authorId="0" shapeId="0" xr:uid="{00000000-0006-0000-0000-0000B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L26" authorId="0" shapeId="0" xr:uid="{00000000-0006-0000-0000-0000C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M26" authorId="0" shapeId="0" xr:uid="{00000000-0006-0000-0000-0000C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N26" authorId="0" shapeId="0" xr:uid="{00000000-0006-0000-0000-0000C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O26" authorId="0" shapeId="0" xr:uid="{00000000-0006-0000-0000-0000C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P26" authorId="0" shapeId="0" xr:uid="{00000000-0006-0000-0000-0000C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Q26" authorId="0" shapeId="0" xr:uid="{00000000-0006-0000-0000-0000C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R26" authorId="0" shapeId="0" xr:uid="{00000000-0006-0000-0000-0000C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S26" authorId="0" shapeId="0" xr:uid="{00000000-0006-0000-0000-0000C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T26" authorId="0" shapeId="0" xr:uid="{00000000-0006-0000-0000-0000C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U26" authorId="0" shapeId="0" xr:uid="{00000000-0006-0000-0000-0000C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V26" authorId="0" shapeId="0" xr:uid="{00000000-0006-0000-0000-0000C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W26" authorId="0" shapeId="0" xr:uid="{00000000-0006-0000-0000-0000C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X26" authorId="0" shapeId="0" xr:uid="{00000000-0006-0000-0000-0000C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Y26" authorId="0" shapeId="0" xr:uid="{00000000-0006-0000-0000-0000C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CZ26" authorId="0" shapeId="0" xr:uid="{00000000-0006-0000-0000-0000C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A26" authorId="0" shapeId="0" xr:uid="{00000000-0006-0000-0000-0000C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B26" authorId="0" shapeId="0" xr:uid="{00000000-0006-0000-0000-0000D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C26" authorId="0" shapeId="0" xr:uid="{00000000-0006-0000-0000-0000D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D26" authorId="0" shapeId="0" xr:uid="{00000000-0006-0000-0000-0000D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E26" authorId="0" shapeId="0" xr:uid="{00000000-0006-0000-0000-0000D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F26" authorId="0" shapeId="0" xr:uid="{00000000-0006-0000-0000-0000D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G26" authorId="0" shapeId="0" xr:uid="{00000000-0006-0000-0000-0000D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H26" authorId="0" shapeId="0" xr:uid="{00000000-0006-0000-0000-0000D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I26" authorId="0" shapeId="0" xr:uid="{00000000-0006-0000-0000-0000D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J26" authorId="0" shapeId="0" xr:uid="{00000000-0006-0000-0000-0000D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K26" authorId="0" shapeId="0" xr:uid="{00000000-0006-0000-0000-0000D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L26" authorId="0" shapeId="0" xr:uid="{00000000-0006-0000-0000-0000D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M26" authorId="0" shapeId="0" xr:uid="{00000000-0006-0000-0000-0000D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N26" authorId="0" shapeId="0" xr:uid="{00000000-0006-0000-0000-0000D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O26" authorId="0" shapeId="0" xr:uid="{00000000-0006-0000-0000-0000D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P26" authorId="0" shapeId="0" xr:uid="{00000000-0006-0000-0000-0000D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Q26" authorId="0" shapeId="0" xr:uid="{00000000-0006-0000-0000-0000D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R26" authorId="0" shapeId="0" xr:uid="{00000000-0006-0000-0000-0000E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S26" authorId="0" shapeId="0" xr:uid="{00000000-0006-0000-0000-0000E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T26" authorId="0" shapeId="0" xr:uid="{00000000-0006-0000-0000-0000E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U26" authorId="0" shapeId="0" xr:uid="{00000000-0006-0000-0000-0000E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V26" authorId="0" shapeId="0" xr:uid="{00000000-0006-0000-0000-0000E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W26" authorId="0" shapeId="0" xr:uid="{00000000-0006-0000-0000-0000E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X26" authorId="0" shapeId="0" xr:uid="{00000000-0006-0000-0000-0000E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Y26" authorId="0" shapeId="0" xr:uid="{00000000-0006-0000-0000-0000E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DZ26" authorId="0" shapeId="0" xr:uid="{00000000-0006-0000-0000-0000E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A26" authorId="0" shapeId="0" xr:uid="{00000000-0006-0000-0000-0000E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B26" authorId="0" shapeId="0" xr:uid="{00000000-0006-0000-0000-0000E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C26" authorId="0" shapeId="0" xr:uid="{00000000-0006-0000-0000-0000E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D26" authorId="0" shapeId="0" xr:uid="{00000000-0006-0000-0000-0000E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E26" authorId="0" shapeId="0" xr:uid="{00000000-0006-0000-0000-0000E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F26" authorId="0" shapeId="0" xr:uid="{00000000-0006-0000-0000-0000E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G26" authorId="0" shapeId="0" xr:uid="{00000000-0006-0000-0000-0000E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H26" authorId="0" shapeId="0" xr:uid="{00000000-0006-0000-0000-0000F0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I26" authorId="0" shapeId="0" xr:uid="{00000000-0006-0000-0000-0000F1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J26" authorId="0" shapeId="0" xr:uid="{00000000-0006-0000-0000-0000F2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K26" authorId="0" shapeId="0" xr:uid="{00000000-0006-0000-0000-0000F3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L26" authorId="0" shapeId="0" xr:uid="{00000000-0006-0000-0000-0000F4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M26" authorId="0" shapeId="0" xr:uid="{00000000-0006-0000-0000-0000F5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N26" authorId="0" shapeId="0" xr:uid="{00000000-0006-0000-0000-0000F6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O26" authorId="0" shapeId="0" xr:uid="{00000000-0006-0000-0000-0000F7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P26" authorId="0" shapeId="0" xr:uid="{00000000-0006-0000-0000-0000F8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Q26" authorId="0" shapeId="0" xr:uid="{00000000-0006-0000-0000-0000F9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R26" authorId="0" shapeId="0" xr:uid="{00000000-0006-0000-0000-0000FA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S26" authorId="0" shapeId="0" xr:uid="{00000000-0006-0000-0000-0000FB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T26" authorId="0" shapeId="0" xr:uid="{00000000-0006-0000-0000-0000FC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U26" authorId="0" shapeId="0" xr:uid="{00000000-0006-0000-0000-0000FD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V26" authorId="0" shapeId="0" xr:uid="{00000000-0006-0000-0000-0000FE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W26" authorId="0" shapeId="0" xr:uid="{00000000-0006-0000-0000-0000FF02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X26" authorId="0" shapeId="0" xr:uid="{00000000-0006-0000-0000-00000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Y26" authorId="0" shapeId="0" xr:uid="{00000000-0006-0000-0000-00000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EZ26" authorId="0" shapeId="0" xr:uid="{00000000-0006-0000-0000-00000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A26" authorId="0" shapeId="0" xr:uid="{00000000-0006-0000-0000-00000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B26" authorId="0" shapeId="0" xr:uid="{00000000-0006-0000-0000-00000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C26" authorId="0" shapeId="0" xr:uid="{00000000-0006-0000-0000-00000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D26" authorId="0" shapeId="0" xr:uid="{00000000-0006-0000-0000-00000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E26" authorId="0" shapeId="0" xr:uid="{00000000-0006-0000-0000-00000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F26" authorId="0" shapeId="0" xr:uid="{00000000-0006-0000-0000-00000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G26" authorId="0" shapeId="0" xr:uid="{00000000-0006-0000-0000-00000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H26" authorId="0" shapeId="0" xr:uid="{00000000-0006-0000-0000-00000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I26" authorId="0" shapeId="0" xr:uid="{00000000-0006-0000-0000-00000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J26" authorId="0" shapeId="0" xr:uid="{00000000-0006-0000-0000-00000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K26" authorId="0" shapeId="0" xr:uid="{00000000-0006-0000-0000-00000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L26" authorId="0" shapeId="0" xr:uid="{00000000-0006-0000-0000-00000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M26" authorId="0" shapeId="0" xr:uid="{00000000-0006-0000-0000-00000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N26" authorId="0" shapeId="0" xr:uid="{00000000-0006-0000-0000-00001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O26" authorId="0" shapeId="0" xr:uid="{00000000-0006-0000-0000-00001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P26" authorId="0" shapeId="0" xr:uid="{00000000-0006-0000-0000-00001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Q26" authorId="0" shapeId="0" xr:uid="{00000000-0006-0000-0000-00001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R26" authorId="0" shapeId="0" xr:uid="{00000000-0006-0000-0000-00001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FS26" authorId="0" shapeId="0" xr:uid="{00000000-0006-0000-0000-00001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 </t>
        </r>
      </text>
    </comment>
    <comment ref="P27" authorId="0" shapeId="0" xr:uid="{00000000-0006-0000-0000-000016030000}">
      <text>
        <r>
          <rPr>
            <sz val="9"/>
            <color indexed="81"/>
            <rFont val="Tahoma"/>
            <family val="2"/>
          </rPr>
          <t>Based on MMZCS2023</t>
        </r>
      </text>
    </comment>
    <comment ref="Q27" authorId="0" shapeId="0" xr:uid="{00000000-0006-0000-0000-00001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MMZSC2023
</t>
        </r>
      </text>
    </comment>
    <comment ref="R27" authorId="0" shapeId="0" xr:uid="{00000000-0006-0000-0000-00001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7" authorId="0" shapeId="0" xr:uid="{00000000-0006-0000-0000-00001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7" authorId="0" shapeId="0" xr:uid="{00000000-0006-0000-0000-00001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7" authorId="0" shapeId="0" xr:uid="{00000000-0006-0000-0000-00001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7" authorId="0" shapeId="0" xr:uid="{00000000-0006-0000-0000-00001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7" authorId="0" shapeId="0" xr:uid="{00000000-0006-0000-0000-00001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7" authorId="0" shapeId="0" xr:uid="{00000000-0006-0000-0000-00001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7" authorId="0" shapeId="0" xr:uid="{00000000-0006-0000-0000-00001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7" authorId="0" shapeId="0" xr:uid="{00000000-0006-0000-0000-00002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7" authorId="0" shapeId="0" xr:uid="{00000000-0006-0000-0000-00002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7" authorId="0" shapeId="0" xr:uid="{00000000-0006-0000-0000-00002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7" authorId="0" shapeId="0" xr:uid="{00000000-0006-0000-0000-00002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7" authorId="0" shapeId="0" xr:uid="{00000000-0006-0000-0000-00002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7" authorId="0" shapeId="0" xr:uid="{00000000-0006-0000-0000-00002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7" authorId="0" shapeId="0" xr:uid="{00000000-0006-0000-0000-00002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7" authorId="0" shapeId="0" xr:uid="{00000000-0006-0000-0000-00002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7" authorId="0" shapeId="0" xr:uid="{00000000-0006-0000-0000-00002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7" authorId="0" shapeId="0" xr:uid="{00000000-0006-0000-0000-00002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7" authorId="0" shapeId="0" xr:uid="{00000000-0006-0000-0000-00002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7" authorId="0" shapeId="0" xr:uid="{00000000-0006-0000-0000-00002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7" authorId="0" shapeId="0" xr:uid="{00000000-0006-0000-0000-00002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7" authorId="0" shapeId="0" xr:uid="{00000000-0006-0000-0000-00002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7" authorId="0" shapeId="0" xr:uid="{00000000-0006-0000-0000-00002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7" authorId="0" shapeId="0" xr:uid="{00000000-0006-0000-0000-00002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7" authorId="0" shapeId="0" xr:uid="{00000000-0006-0000-0000-00003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7" authorId="0" shapeId="0" xr:uid="{00000000-0006-0000-0000-00003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7" authorId="0" shapeId="0" xr:uid="{00000000-0006-0000-0000-00003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7" authorId="0" shapeId="0" xr:uid="{00000000-0006-0000-0000-00003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7" authorId="0" shapeId="0" xr:uid="{00000000-0006-0000-0000-00003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7" authorId="0" shapeId="0" xr:uid="{00000000-0006-0000-0000-00003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7" authorId="0" shapeId="0" xr:uid="{00000000-0006-0000-0000-00003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7" authorId="0" shapeId="0" xr:uid="{00000000-0006-0000-0000-00003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7" authorId="0" shapeId="0" xr:uid="{00000000-0006-0000-0000-00003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7" authorId="0" shapeId="0" xr:uid="{00000000-0006-0000-0000-00003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7" authorId="0" shapeId="0" xr:uid="{00000000-0006-0000-0000-00003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7" authorId="0" shapeId="0" xr:uid="{00000000-0006-0000-0000-00003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7" authorId="0" shapeId="0" xr:uid="{00000000-0006-0000-0000-00003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7" authorId="0" shapeId="0" xr:uid="{00000000-0006-0000-0000-00003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7" authorId="0" shapeId="0" xr:uid="{00000000-0006-0000-0000-00003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7" authorId="0" shapeId="0" xr:uid="{00000000-0006-0000-0000-00003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7" authorId="0" shapeId="0" xr:uid="{00000000-0006-0000-0000-00004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7" authorId="0" shapeId="0" xr:uid="{00000000-0006-0000-0000-00004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7" authorId="0" shapeId="0" xr:uid="{00000000-0006-0000-0000-00004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7" authorId="0" shapeId="0" xr:uid="{00000000-0006-0000-0000-00004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7" authorId="0" shapeId="0" xr:uid="{00000000-0006-0000-0000-00004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7" authorId="0" shapeId="0" xr:uid="{00000000-0006-0000-0000-00004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7" authorId="0" shapeId="0" xr:uid="{00000000-0006-0000-0000-00004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7" authorId="0" shapeId="0" xr:uid="{00000000-0006-0000-0000-00004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7" authorId="0" shapeId="0" xr:uid="{00000000-0006-0000-0000-00004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7" authorId="0" shapeId="0" xr:uid="{00000000-0006-0000-0000-00004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7" authorId="0" shapeId="0" xr:uid="{00000000-0006-0000-0000-00004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7" authorId="0" shapeId="0" xr:uid="{00000000-0006-0000-0000-00004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7" authorId="0" shapeId="0" xr:uid="{00000000-0006-0000-0000-00004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7" authorId="0" shapeId="0" xr:uid="{00000000-0006-0000-0000-00004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7" authorId="0" shapeId="0" xr:uid="{00000000-0006-0000-0000-00004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7" authorId="0" shapeId="0" xr:uid="{00000000-0006-0000-0000-00004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7" authorId="0" shapeId="0" xr:uid="{00000000-0006-0000-0000-00005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7" authorId="0" shapeId="0" xr:uid="{00000000-0006-0000-0000-00005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7" authorId="0" shapeId="0" xr:uid="{00000000-0006-0000-0000-00005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7" authorId="0" shapeId="0" xr:uid="{00000000-0006-0000-0000-00005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7" authorId="0" shapeId="0" xr:uid="{00000000-0006-0000-0000-00005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7" authorId="0" shapeId="0" xr:uid="{00000000-0006-0000-0000-00005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7" authorId="0" shapeId="0" xr:uid="{00000000-0006-0000-0000-00005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7" authorId="0" shapeId="0" xr:uid="{00000000-0006-0000-0000-00005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7" authorId="0" shapeId="0" xr:uid="{00000000-0006-0000-0000-00005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7" authorId="0" shapeId="0" xr:uid="{00000000-0006-0000-0000-00005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7" authorId="0" shapeId="0" xr:uid="{00000000-0006-0000-0000-00005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P28" authorId="0" shapeId="0" xr:uid="{00000000-0006-0000-0000-00005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Q28" authorId="0" shapeId="0" xr:uid="{00000000-0006-0000-0000-00005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 for a small scale methanol plant</t>
        </r>
      </text>
    </comment>
    <comment ref="R28" authorId="0" shapeId="0" xr:uid="{00000000-0006-0000-0000-00005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S28" authorId="0" shapeId="0" xr:uid="{00000000-0006-0000-0000-00005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T28" authorId="0" shapeId="0" xr:uid="{00000000-0006-0000-0000-00005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U28" authorId="0" shapeId="0" xr:uid="{00000000-0006-0000-0000-00006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V28" authorId="0" shapeId="0" xr:uid="{00000000-0006-0000-0000-00006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W28" authorId="0" shapeId="0" xr:uid="{00000000-0006-0000-0000-00006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X28" authorId="0" shapeId="0" xr:uid="{00000000-0006-0000-0000-00006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Y28" authorId="0" shapeId="0" xr:uid="{00000000-0006-0000-0000-00006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T28" authorId="0" shapeId="0" xr:uid="{00000000-0006-0000-0000-00006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U28" authorId="0" shapeId="0" xr:uid="{00000000-0006-0000-0000-00006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V28" authorId="0" shapeId="0" xr:uid="{00000000-0006-0000-0000-00006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W28" authorId="0" shapeId="0" xr:uid="{00000000-0006-0000-0000-00006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X28" authorId="0" shapeId="0" xr:uid="{00000000-0006-0000-0000-00006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Y28" authorId="0" shapeId="0" xr:uid="{00000000-0006-0000-0000-00006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AZ28" authorId="0" shapeId="0" xr:uid="{00000000-0006-0000-0000-00006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A28" authorId="0" shapeId="0" xr:uid="{00000000-0006-0000-0000-00006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B28" authorId="0" shapeId="0" xr:uid="{00000000-0006-0000-0000-00006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C28" authorId="0" shapeId="0" xr:uid="{00000000-0006-0000-0000-00006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D28" authorId="0" shapeId="0" xr:uid="{00000000-0006-0000-0000-00006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E28" authorId="0" shapeId="0" xr:uid="{00000000-0006-0000-0000-00007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F28" authorId="0" shapeId="0" xr:uid="{00000000-0006-0000-0000-00007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G28" authorId="0" shapeId="0" xr:uid="{00000000-0006-0000-0000-00007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H28" authorId="0" shapeId="0" xr:uid="{00000000-0006-0000-0000-00007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I28" authorId="0" shapeId="0" xr:uid="{00000000-0006-0000-0000-00007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J28" authorId="0" shapeId="0" xr:uid="{00000000-0006-0000-0000-00007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K28" authorId="0" shapeId="0" xr:uid="{00000000-0006-0000-0000-00007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L28" authorId="0" shapeId="0" xr:uid="{00000000-0006-0000-0000-00007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M28" authorId="0" shapeId="0" xr:uid="{00000000-0006-0000-0000-00007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N28" authorId="0" shapeId="0" xr:uid="{00000000-0006-0000-0000-00007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O28" authorId="0" shapeId="0" xr:uid="{00000000-0006-0000-0000-00007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P28" authorId="0" shapeId="0" xr:uid="{00000000-0006-0000-0000-00007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Armijo2020</t>
        </r>
      </text>
    </comment>
    <comment ref="BQ28" authorId="0" shapeId="0" xr:uid="{00000000-0006-0000-0000-00007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R28" authorId="0" shapeId="0" xr:uid="{00000000-0006-0000-0000-00007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S28" authorId="0" shapeId="0" xr:uid="{00000000-0006-0000-0000-00007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T28" authorId="0" shapeId="0" xr:uid="{00000000-0006-0000-0000-00007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U28" authorId="0" shapeId="0" xr:uid="{00000000-0006-0000-0000-00008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V28" authorId="0" shapeId="0" xr:uid="{00000000-0006-0000-0000-00008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W28" authorId="0" shapeId="0" xr:uid="{00000000-0006-0000-0000-00008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Taking the best case of 2030 based on MMZCS2023</t>
        </r>
      </text>
    </comment>
    <comment ref="BX28" authorId="0" shapeId="0" xr:uid="{00000000-0006-0000-0000-00008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28" authorId="0" shapeId="0" xr:uid="{00000000-0006-0000-0000-00008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28" authorId="0" shapeId="0" xr:uid="{00000000-0006-0000-0000-00008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28" authorId="0" shapeId="0" xr:uid="{00000000-0006-0000-0000-00008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28" authorId="0" shapeId="0" xr:uid="{00000000-0006-0000-0000-00008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28" authorId="0" shapeId="0" xr:uid="{00000000-0006-0000-0000-00008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28" authorId="0" shapeId="0" xr:uid="{00000000-0006-0000-0000-00008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28" authorId="0" shapeId="0" xr:uid="{00000000-0006-0000-0000-00008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28" authorId="0" shapeId="0" xr:uid="{00000000-0006-0000-0000-00008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28" authorId="0" shapeId="0" xr:uid="{00000000-0006-0000-0000-00008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H28" authorId="0" shapeId="0" xr:uid="{00000000-0006-0000-0000-00008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I28" authorId="0" shapeId="0" xr:uid="{00000000-0006-0000-0000-00008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J28" authorId="0" shapeId="0" xr:uid="{00000000-0006-0000-0000-00008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small-scale 10 t$_{NH_3}$/h plant capacity based on MMZCS2023 (include the ASU)</t>
        </r>
      </text>
    </comment>
    <comment ref="CK28" authorId="0" shapeId="0" xr:uid="{00000000-0006-0000-0000-00009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L28" authorId="0" shapeId="0" xr:uid="{00000000-0006-0000-0000-00009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M28" authorId="0" shapeId="0" xr:uid="{00000000-0006-0000-0000-00009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large-scale 95 t$_{NH_3}$/h plant capacity based on MMZCS2023 (includes ASU)</t>
        </r>
      </text>
    </comment>
    <comment ref="CO28" authorId="0" shapeId="0" xr:uid="{00000000-0006-0000-0000-00009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P28" authorId="0" shapeId="0" xr:uid="{00000000-0006-0000-0000-00009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Q28" authorId="0" shapeId="0" xr:uid="{00000000-0006-0000-0000-00009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For a very large-scale 190 t$_{NH_3}$/h plant capacity based on MMZCS2023 (including ASU)</t>
        </r>
      </text>
    </comment>
    <comment ref="CR28" authorId="0" shapeId="0" xr:uid="{00000000-0006-0000-0000-00009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S28" authorId="0" shapeId="0" xr:uid="{00000000-0006-0000-0000-00009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T28" authorId="0" shapeId="0" xr:uid="{00000000-0006-0000-0000-00009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U28" authorId="0" shapeId="0" xr:uid="{00000000-0006-0000-0000-00009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V28" authorId="0" shapeId="0" xr:uid="{00000000-0006-0000-0000-00009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W28" authorId="0" shapeId="0" xr:uid="{00000000-0006-0000-0000-00009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X28" authorId="0" shapeId="0" xr:uid="{00000000-0006-0000-0000-00009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Y28" authorId="0" shapeId="0" xr:uid="{00000000-0006-0000-0000-00009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CZ28" authorId="0" shapeId="0" xr:uid="{00000000-0006-0000-0000-00009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DA28" authorId="0" shapeId="0" xr:uid="{00000000-0006-0000-0000-00009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MMZCS2023</t>
        </r>
      </text>
    </comment>
    <comment ref="AT29" authorId="0" shapeId="0" xr:uid="{00000000-0006-0000-0000-0000A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U29" authorId="0" shapeId="0" xr:uid="{00000000-0006-0000-0000-0000A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V29" authorId="0" shapeId="0" xr:uid="{00000000-0006-0000-0000-0000A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W29" authorId="0" shapeId="0" xr:uid="{00000000-0006-0000-0000-0000A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X29" authorId="0" shapeId="0" xr:uid="{00000000-0006-0000-0000-0000A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Y29" authorId="0" shapeId="0" xr:uid="{00000000-0006-0000-0000-0000A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Z29" authorId="0" shapeId="0" xr:uid="{00000000-0006-0000-0000-0000A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A29" authorId="0" shapeId="0" xr:uid="{00000000-0006-0000-0000-0000A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B29" authorId="0" shapeId="0" xr:uid="{00000000-0006-0000-0000-0000A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C29" authorId="0" shapeId="0" xr:uid="{00000000-0006-0000-0000-0000A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D29" authorId="0" shapeId="0" xr:uid="{00000000-0006-0000-0000-0000A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E29" authorId="0" shapeId="0" xr:uid="{00000000-0006-0000-0000-0000A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F29" authorId="0" shapeId="0" xr:uid="{00000000-0006-0000-0000-0000A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G29" authorId="0" shapeId="0" xr:uid="{00000000-0006-0000-0000-0000A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H29" authorId="0" shapeId="0" xr:uid="{00000000-0006-0000-0000-0000A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I29" authorId="0" shapeId="0" xr:uid="{00000000-0006-0000-0000-0000A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J29" authorId="0" shapeId="0" xr:uid="{00000000-0006-0000-0000-0000B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K29" authorId="0" shapeId="0" xr:uid="{00000000-0006-0000-0000-0000B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L29" authorId="0" shapeId="0" xr:uid="{00000000-0006-0000-0000-0000B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M29" authorId="0" shapeId="0" xr:uid="{00000000-0006-0000-0000-0000B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N29" authorId="0" shapeId="0" xr:uid="{00000000-0006-0000-0000-0000B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O29" authorId="0" shapeId="0" xr:uid="{00000000-0006-0000-0000-0000B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P29" authorId="0" shapeId="0" xr:uid="{00000000-0006-0000-0000-0000B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Q29" authorId="0" shapeId="0" xr:uid="{00000000-0006-0000-0000-0000B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R29" authorId="0" shapeId="0" xr:uid="{00000000-0006-0000-0000-0000B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S29" authorId="0" shapeId="0" xr:uid="{00000000-0006-0000-0000-0000B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T29" authorId="0" shapeId="0" xr:uid="{00000000-0006-0000-0000-0000B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U29" authorId="0" shapeId="0" xr:uid="{00000000-0006-0000-0000-0000B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V29" authorId="0" shapeId="0" xr:uid="{00000000-0006-0000-0000-0000B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W29" authorId="0" shapeId="0" xr:uid="{00000000-0006-0000-0000-0000B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30" authorId="0" shapeId="0" xr:uid="{00000000-0006-0000-0000-0000B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30" authorId="0" shapeId="0" xr:uid="{00000000-0006-0000-0000-0000B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30" authorId="0" shapeId="0" xr:uid="{00000000-0006-0000-0000-0000C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30" authorId="0" shapeId="0" xr:uid="{00000000-0006-0000-0000-0000C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30" authorId="0" shapeId="0" xr:uid="{00000000-0006-0000-0000-0000C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30" authorId="0" shapeId="0" xr:uid="{00000000-0006-0000-0000-0000C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30" authorId="0" shapeId="0" xr:uid="{00000000-0006-0000-0000-0000C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30" authorId="0" shapeId="0" xr:uid="{00000000-0006-0000-0000-0000C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30" authorId="0" shapeId="0" xr:uid="{00000000-0006-0000-0000-0000C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30" authorId="0" shapeId="0" xr:uid="{00000000-0006-0000-0000-0000C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30" authorId="0" shapeId="0" xr:uid="{00000000-0006-0000-0000-0000C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30" authorId="0" shapeId="0" xr:uid="{00000000-0006-0000-0000-0000C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30" authorId="0" shapeId="0" xr:uid="{00000000-0006-0000-0000-0000C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30" authorId="0" shapeId="0" xr:uid="{00000000-0006-0000-0000-0000C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30" authorId="0" shapeId="0" xr:uid="{00000000-0006-0000-0000-0000C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M30" authorId="0" shapeId="0" xr:uid="{00000000-0006-0000-0000-0000C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from BhmWP12023</t>
        </r>
      </text>
    </comment>
    <comment ref="CO30" authorId="0" shapeId="0" xr:uid="{00000000-0006-0000-0000-0000C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30" authorId="0" shapeId="0" xr:uid="{00000000-0006-0000-0000-0000C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30" authorId="0" shapeId="0" xr:uid="{00000000-0006-0000-0000-0000D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30" authorId="0" shapeId="0" xr:uid="{00000000-0006-0000-0000-0000D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30" authorId="0" shapeId="0" xr:uid="{00000000-0006-0000-0000-0000D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30" authorId="0" shapeId="0" xr:uid="{00000000-0006-0000-0000-0000D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30" authorId="0" shapeId="0" xr:uid="{00000000-0006-0000-0000-0000D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30" authorId="0" shapeId="0" xr:uid="{00000000-0006-0000-0000-0000D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30" authorId="0" shapeId="0" xr:uid="{00000000-0006-0000-0000-0000D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30" authorId="0" shapeId="0" xr:uid="{00000000-0006-0000-0000-0000D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30" authorId="0" shapeId="0" xr:uid="{00000000-0006-0000-0000-0000D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30" authorId="0" shapeId="0" xr:uid="{00000000-0006-0000-0000-0000D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30" authorId="0" shapeId="0" xr:uid="{00000000-0006-0000-0000-0000D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BX31" authorId="0" shapeId="0" xr:uid="{00000000-0006-0000-0000-0000D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31" authorId="0" shapeId="0" xr:uid="{00000000-0006-0000-0000-0000D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31" authorId="0" shapeId="0" xr:uid="{00000000-0006-0000-0000-0000D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31" authorId="0" shapeId="0" xr:uid="{00000000-0006-0000-0000-0000D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31" authorId="0" shapeId="0" xr:uid="{00000000-0006-0000-0000-0000D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31" authorId="0" shapeId="0" xr:uid="{00000000-0006-0000-0000-0000E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31" authorId="0" shapeId="0" xr:uid="{00000000-0006-0000-0000-0000E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31" authorId="0" shapeId="0" xr:uid="{00000000-0006-0000-0000-0000E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31" authorId="0" shapeId="0" xr:uid="{00000000-0006-0000-0000-0000E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31" authorId="0" shapeId="0" xr:uid="{00000000-0006-0000-0000-0000E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31" authorId="0" shapeId="0" xr:uid="{00000000-0006-0000-0000-0000E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31" authorId="0" shapeId="0" xr:uid="{00000000-0006-0000-0000-0000E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31" authorId="0" shapeId="0" xr:uid="{00000000-0006-0000-0000-0000E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31" authorId="0" shapeId="0" xr:uid="{00000000-0006-0000-0000-0000E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31" authorId="0" shapeId="0" xr:uid="{00000000-0006-0000-0000-0000E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31" authorId="0" shapeId="0" xr:uid="{00000000-0006-0000-0000-0000E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31" authorId="0" shapeId="0" xr:uid="{00000000-0006-0000-0000-0000E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31" authorId="0" shapeId="0" xr:uid="{00000000-0006-0000-0000-0000E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31" authorId="0" shapeId="0" xr:uid="{00000000-0006-0000-0000-0000E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31" authorId="0" shapeId="0" xr:uid="{00000000-0006-0000-0000-0000E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31" authorId="0" shapeId="0" xr:uid="{00000000-0006-0000-0000-0000E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31" authorId="0" shapeId="0" xr:uid="{00000000-0006-0000-0000-0000F0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31" authorId="0" shapeId="0" xr:uid="{00000000-0006-0000-0000-0000F1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31" authorId="0" shapeId="0" xr:uid="{00000000-0006-0000-0000-0000F2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31" authorId="0" shapeId="0" xr:uid="{00000000-0006-0000-0000-0000F3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31" authorId="0" shapeId="0" xr:uid="{00000000-0006-0000-0000-0000F4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31" authorId="0" shapeId="0" xr:uid="{00000000-0006-0000-0000-0000F5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31" authorId="0" shapeId="0" xr:uid="{00000000-0006-0000-0000-0000F6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31" authorId="0" shapeId="0" xr:uid="{00000000-0006-0000-0000-0000F7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31" authorId="0" shapeId="0" xr:uid="{00000000-0006-0000-0000-0000F8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31" authorId="0" shapeId="0" xr:uid="{00000000-0006-0000-0000-0000F9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31" authorId="0" shapeId="0" xr:uid="{00000000-0006-0000-0000-0000FA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31" authorId="0" shapeId="0" xr:uid="{00000000-0006-0000-0000-0000FB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31" authorId="0" shapeId="0" xr:uid="{00000000-0006-0000-0000-0000FC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31" authorId="0" shapeId="0" xr:uid="{00000000-0006-0000-0000-0000FD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31" authorId="0" shapeId="0" xr:uid="{00000000-0006-0000-0000-0000FE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31" authorId="0" shapeId="0" xr:uid="{00000000-0006-0000-0000-0000FF03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31" authorId="0" shapeId="0" xr:uid="{00000000-0006-0000-0000-00000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BX32" authorId="0" shapeId="0" xr:uid="{00000000-0006-0000-0000-00000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Y32" authorId="0" shapeId="0" xr:uid="{00000000-0006-0000-0000-00000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BZ32" authorId="0" shapeId="0" xr:uid="{00000000-0006-0000-0000-00000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A32" authorId="0" shapeId="0" xr:uid="{00000000-0006-0000-0000-00000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B32" authorId="0" shapeId="0" xr:uid="{00000000-0006-0000-0000-00000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C32" authorId="0" shapeId="0" xr:uid="{00000000-0006-0000-0000-00000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</t>
        </r>
      </text>
    </comment>
    <comment ref="CD32" authorId="0" shapeId="0" xr:uid="{00000000-0006-0000-0000-00000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E32" authorId="0" shapeId="0" xr:uid="{00000000-0006-0000-0000-00000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F32" authorId="0" shapeId="0" xr:uid="{00000000-0006-0000-0000-00000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G32" authorId="0" shapeId="0" xr:uid="{00000000-0006-0000-0000-00000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BhmWP12023  taking the best case scenario of near-term technology development</t>
        </r>
      </text>
    </comment>
    <comment ref="CH32" authorId="0" shapeId="0" xr:uid="{00000000-0006-0000-0000-00000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I32" authorId="0" shapeId="0" xr:uid="{00000000-0006-0000-0000-00000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J32" authorId="0" shapeId="0" xr:uid="{00000000-0006-0000-0000-00000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BhmWP12023</t>
        </r>
      </text>
    </comment>
    <comment ref="CK32" authorId="0" shapeId="0" xr:uid="{00000000-0006-0000-0000-00000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L32" authorId="0" shapeId="0" xr:uid="{00000000-0006-0000-0000-00000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M32" authorId="0" shapeId="0" xr:uid="{00000000-0006-0000-0000-00001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benchmark value based on BhmWP12023</t>
        </r>
      </text>
    </comment>
    <comment ref="CO32" authorId="0" shapeId="0" xr:uid="{00000000-0006-0000-0000-00001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P32" authorId="0" shapeId="0" xr:uid="{00000000-0006-0000-0000-00001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Q32" authorId="0" shapeId="0" xr:uid="{00000000-0006-0000-0000-00001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the 2025 best value based on BhmWP12023</t>
        </r>
      </text>
    </comment>
    <comment ref="CR32" authorId="0" shapeId="0" xr:uid="{00000000-0006-0000-0000-00001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S32" authorId="0" shapeId="0" xr:uid="{00000000-0006-0000-0000-00001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T32" authorId="0" shapeId="0" xr:uid="{00000000-0006-0000-0000-00001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U32" authorId="0" shapeId="0" xr:uid="{00000000-0006-0000-0000-00001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V32" authorId="0" shapeId="0" xr:uid="{00000000-0006-0000-0000-00001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W32" authorId="0" shapeId="0" xr:uid="{00000000-0006-0000-0000-00001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X32" authorId="0" shapeId="0" xr:uid="{00000000-0006-0000-0000-00001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Y32" authorId="0" shapeId="0" xr:uid="{00000000-0006-0000-0000-00001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CZ32" authorId="0" shapeId="0" xr:uid="{00000000-0006-0000-0000-00001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A32" authorId="0" shapeId="0" xr:uid="{00000000-0006-0000-0000-00001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BhmWP12023</t>
        </r>
      </text>
    </comment>
    <comment ref="DV32" authorId="0" shapeId="0" xr:uid="{00000000-0006-0000-0000-00001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W32" authorId="0" shapeId="0" xr:uid="{00000000-0006-0000-0000-00001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DX32" authorId="0" shapeId="0" xr:uid="{00000000-0006-0000-0000-00002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DY32" authorId="0" shapeId="0" xr:uid="{00000000-0006-0000-0000-00002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DZ32" authorId="0" shapeId="0" xr:uid="{00000000-0006-0000-0000-00002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A32" authorId="0" shapeId="0" xr:uid="{00000000-0006-0000-0000-00002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EC32" authorId="0" shapeId="0" xr:uid="{00000000-0006-0000-0000-00002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High water price from BhmWP12023</t>
        </r>
      </text>
    </comment>
    <comment ref="ED32" authorId="0" shapeId="0" xr:uid="{00000000-0006-0000-0000-00002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water price from BhmWP12023</t>
        </r>
      </text>
    </comment>
    <comment ref="EE32" authorId="0" shapeId="0" xr:uid="{00000000-0006-0000-0000-00002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water price from BhmWP12023</t>
        </r>
      </text>
    </comment>
    <comment ref="P33" authorId="0" shapeId="0" xr:uid="{00000000-0006-0000-0000-00002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3" authorId="0" shapeId="0" xr:uid="{9C31F0F6-570D-4A90-8657-AAB015288A9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3" authorId="0" shapeId="0" xr:uid="{B88B302B-7EBA-411D-A3F8-7997B207677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3" authorId="0" shapeId="0" xr:uid="{2A471841-68E2-410C-9E0B-94778D367FD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3" authorId="0" shapeId="0" xr:uid="{487A2661-868D-4250-A721-AA0192AF631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3" authorId="0" shapeId="0" xr:uid="{2FDA8006-EB69-4D29-9BA7-1F4A499BDA8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3" authorId="0" shapeId="0" xr:uid="{34D24FD6-12F6-48AB-B9C7-E73B47F661A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3" authorId="0" shapeId="0" xr:uid="{CB240832-046B-4452-9E0B-AD22EDF6927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3" authorId="0" shapeId="0" xr:uid="{38B578DE-AA23-48CA-869F-8C9D6BDEA22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3" authorId="0" shapeId="0" xr:uid="{CCB480EA-21B4-43FD-989A-11AE30AB090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BX33" authorId="0" shapeId="0" xr:uid="{00000000-0006-0000-0000-00003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BY33" authorId="0" shapeId="0" xr:uid="{00000000-0006-0000-0000-00003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Campion2023</t>
        </r>
      </text>
    </comment>
    <comment ref="BZ33" authorId="0" shapeId="0" xr:uid="{00000000-0006-0000-0000-00003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33" authorId="0" shapeId="0" xr:uid="{00000000-0006-0000-0000-00003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B33" authorId="0" shapeId="0" xr:uid="{00000000-0006-0000-0000-00003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33" authorId="0" shapeId="0" xr:uid="{00000000-0006-0000-0000-00003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IEA2019</t>
        </r>
      </text>
    </comment>
    <comment ref="CD33" authorId="0" shapeId="0" xr:uid="{00000000-0006-0000-0000-00003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33" authorId="0" shapeId="0" xr:uid="{00000000-0006-0000-0000-00003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33" authorId="0" shapeId="0" xr:uid="{00000000-0006-0000-0000-00003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33" authorId="0" shapeId="0" xr:uid="{00000000-0006-0000-0000-00003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Target for 2050 according to IRENA2020</t>
        </r>
      </text>
    </comment>
    <comment ref="CI33" authorId="0" shapeId="0" xr:uid="{00000000-0006-0000-0000-00003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3" authorId="0" shapeId="0" xr:uid="{00000000-0006-0000-0000-00003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L33" authorId="0" shapeId="0" xr:uid="{00000000-0006-0000-0000-00003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M33" authorId="0" shapeId="0" xr:uid="{00000000-0006-0000-0000-00003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O33" authorId="0" shapeId="0" xr:uid="{00000000-0006-0000-0000-00003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3" authorId="0" shapeId="0" xr:uid="{00000000-0006-0000-0000-00004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3" authorId="0" shapeId="0" xr:uid="{00000000-0006-0000-0000-00004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3" authorId="0" shapeId="0" xr:uid="{00000000-0006-0000-0000-00004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S33" authorId="0" shapeId="0" xr:uid="{00000000-0006-0000-0000-00004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T33" authorId="0" shapeId="0" xr:uid="{00000000-0006-0000-0000-00004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U33" authorId="0" shapeId="0" xr:uid="{00000000-0006-0000-0000-00004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V33" authorId="0" shapeId="0" xr:uid="{00000000-0006-0000-0000-00004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W33" authorId="0" shapeId="0" xr:uid="{00000000-0006-0000-0000-00004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X33" authorId="0" shapeId="0" xr:uid="{00000000-0006-0000-0000-00004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Y33" authorId="0" shapeId="0" xr:uid="{00000000-0006-0000-0000-00004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CZ33" authorId="0" shapeId="0" xr:uid="{00000000-0006-0000-0000-00004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DA33" authorId="0" shapeId="0" xr:uid="{00000000-0006-0000-0000-00004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Using 10% Capex based on MMZCS2023</t>
        </r>
      </text>
    </comment>
    <comment ref="P34" authorId="0" shapeId="0" xr:uid="{9F8A19BF-686B-468A-97D2-3D9FCBA6E67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4" authorId="0" shapeId="0" xr:uid="{3B056564-C2DB-4714-8333-7FD442AC9F7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4" authorId="0" shapeId="0" xr:uid="{82C4ABF3-89D3-4DF4-BC09-687A57FCBA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4" authorId="0" shapeId="0" xr:uid="{70A52F90-D66B-4A8C-AA5B-94CD3909EF1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4" authorId="0" shapeId="0" xr:uid="{AE6B7B20-C1A5-4265-B46B-980DF6EECF1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4" authorId="0" shapeId="0" xr:uid="{9850C6EB-13A7-4B87-B209-65C56CF380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4" authorId="0" shapeId="0" xr:uid="{1C7F6D03-0CBD-4707-AB8B-620FBCB5B96C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4" authorId="0" shapeId="0" xr:uid="{3DBB2D62-F402-4262-ADFD-469AF74D587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4" authorId="0" shapeId="0" xr:uid="{F472CF8E-26EF-444A-9CEB-000B1CD8B99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4" authorId="0" shapeId="0" xr:uid="{82FA748D-8F18-41CE-A534-57D96F4034EB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BX34" authorId="0" shapeId="0" xr:uid="{00000000-0006-0000-0000-00005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Y34" authorId="0" shapeId="0" xr:uid="{00000000-0006-0000-0000-00005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BZ34" authorId="0" shapeId="0" xr:uid="{00000000-0006-0000-0000-00005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A34" authorId="0" shapeId="0" xr:uid="{00000000-0006-0000-0000-00005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B34" authorId="0" shapeId="0" xr:uid="{00000000-0006-0000-0000-00005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C34" authorId="0" shapeId="0" xr:uid="{00000000-0006-0000-0000-00005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D34" authorId="0" shapeId="0" xr:uid="{00000000-0006-0000-0000-00005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E34" authorId="0" shapeId="0" xr:uid="{00000000-0006-0000-0000-00005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F34" authorId="0" shapeId="0" xr:uid="{00000000-0006-0000-0000-00005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G34" authorId="0" shapeId="0" xr:uid="{00000000-0006-0000-0000-00005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this study</t>
        </r>
      </text>
    </comment>
    <comment ref="CI34" authorId="0" shapeId="0" xr:uid="{00000000-0006-0000-0000-00006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4" authorId="0" shapeId="0" xr:uid="{00000000-0006-0000-0000-00006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34" authorId="0" shapeId="0" xr:uid="{00000000-0006-0000-0000-00006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34" authorId="0" shapeId="0" xr:uid="{00000000-0006-0000-0000-00006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34" authorId="0" shapeId="0" xr:uid="{00000000-0006-0000-0000-00006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4" authorId="0" shapeId="0" xr:uid="{00000000-0006-0000-0000-00006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4" authorId="0" shapeId="0" xr:uid="{00000000-0006-0000-0000-00006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4" authorId="0" shapeId="0" xr:uid="{00000000-0006-0000-0000-00006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34" authorId="0" shapeId="0" xr:uid="{00000000-0006-0000-0000-00006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34" authorId="0" shapeId="0" xr:uid="{00000000-0006-0000-0000-00006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34" authorId="0" shapeId="0" xr:uid="{00000000-0006-0000-0000-00006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34" authorId="0" shapeId="0" xr:uid="{00000000-0006-0000-0000-00006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34" authorId="0" shapeId="0" xr:uid="{00000000-0006-0000-0000-00006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34" authorId="0" shapeId="0" xr:uid="{00000000-0006-0000-0000-00006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34" authorId="0" shapeId="0" xr:uid="{00000000-0006-0000-0000-00006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34" authorId="0" shapeId="0" xr:uid="{00000000-0006-0000-0000-00006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34" authorId="0" shapeId="0" xr:uid="{00000000-0006-0000-0000-00007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5" authorId="0" shapeId="0" xr:uid="{38615923-CC46-4D0E-8E95-F2F4C662B8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5" authorId="0" shapeId="0" xr:uid="{898FC987-9E62-4C5D-965E-4AB53B3DC194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5" authorId="0" shapeId="0" xr:uid="{0D4B39DE-315F-4BD1-8996-5DCC66C7DA4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5" authorId="0" shapeId="0" xr:uid="{34653067-F382-4CAD-AD58-60B1323E8ED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5" authorId="0" shapeId="0" xr:uid="{AA4A4FCE-109A-4DCA-A87E-D9C4A87F49A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5" authorId="0" shapeId="0" xr:uid="{405FBCEE-D001-4C80-9CA9-51635EC1443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5" authorId="0" shapeId="0" xr:uid="{B3580D6A-CEF3-42F4-912D-909C941E9CB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5" authorId="0" shapeId="0" xr:uid="{C2181870-19B1-47BA-A69C-FA01FB348B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5" authorId="0" shapeId="0" xr:uid="{11B641F7-B622-47CA-B533-7CBAFA23B0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5" authorId="0" shapeId="0" xr:uid="{CB113C52-B824-4A7C-BB11-A7353257488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BX35" authorId="0" shapeId="0" xr:uid="{00000000-0006-0000-0000-00007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Y35" authorId="0" shapeId="0" xr:uid="{00000000-0006-0000-0000-00007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BZ35" authorId="0" shapeId="0" xr:uid="{00000000-0006-0000-0000-00007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A35" authorId="0" shapeId="0" xr:uid="{00000000-0006-0000-0000-00007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B35" authorId="0" shapeId="0" xr:uid="{00000000-0006-0000-0000-00007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C35" authorId="0" shapeId="0" xr:uid="{00000000-0006-0000-0000-00008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D35" authorId="0" shapeId="0" xr:uid="{00000000-0006-0000-0000-00008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E35" authorId="0" shapeId="0" xr:uid="{00000000-0006-0000-0000-00008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F35" authorId="0" shapeId="0" xr:uid="{00000000-0006-0000-0000-00008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G35" authorId="0" shapeId="0" xr:uid="{00000000-0006-0000-0000-00008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MMZCS2023</t>
        </r>
      </text>
    </comment>
    <comment ref="CI35" authorId="0" shapeId="0" xr:uid="{00000000-0006-0000-0000-00008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K35" authorId="0" shapeId="0" xr:uid="{00000000-0006-0000-0000-00008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L35" authorId="0" shapeId="0" xr:uid="{00000000-0006-0000-0000-00008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M35" authorId="0" shapeId="0" xr:uid="{00000000-0006-0000-0000-00008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NREL2020</t>
        </r>
      </text>
    </comment>
    <comment ref="CO35" authorId="0" shapeId="0" xr:uid="{00000000-0006-0000-0000-00008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P35" authorId="0" shapeId="0" xr:uid="{00000000-0006-0000-0000-00008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Q35" authorId="0" shapeId="0" xr:uid="{00000000-0006-0000-0000-00008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MMZCS2023</t>
        </r>
      </text>
    </comment>
    <comment ref="CR35" authorId="0" shapeId="0" xr:uid="{00000000-0006-0000-0000-00008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S35" authorId="0" shapeId="0" xr:uid="{00000000-0006-0000-0000-00008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T35" authorId="0" shapeId="0" xr:uid="{00000000-0006-0000-0000-00008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U35" authorId="0" shapeId="0" xr:uid="{00000000-0006-0000-0000-00008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V35" authorId="0" shapeId="0" xr:uid="{00000000-0006-0000-0000-00009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W35" authorId="0" shapeId="0" xr:uid="{00000000-0006-0000-0000-00009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X35" authorId="0" shapeId="0" xr:uid="{00000000-0006-0000-0000-00009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Y35" authorId="0" shapeId="0" xr:uid="{00000000-0006-0000-0000-00009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CZ35" authorId="0" shapeId="0" xr:uid="{00000000-0006-0000-0000-00009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DA35" authorId="0" shapeId="0" xr:uid="{00000000-0006-0000-0000-00009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8.55% Capex based on NREL2020</t>
        </r>
      </text>
    </comment>
    <comment ref="P36" authorId="0" shapeId="0" xr:uid="{B4AA62D4-C76F-4EE3-9605-DADF306B880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6" authorId="0" shapeId="0" xr:uid="{91C51C26-4FAD-43FC-800F-A763D101913D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6" authorId="0" shapeId="0" xr:uid="{E56D9AB4-ECC1-4C50-9C22-220E57BD6657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6" authorId="0" shapeId="0" xr:uid="{884AA593-C8CE-4D4B-9B5A-50735568591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6" authorId="0" shapeId="0" xr:uid="{CA383C8E-907A-43DB-9493-2FAC124B7A22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6" authorId="0" shapeId="0" xr:uid="{92712949-D5C1-456A-B282-C62B44E8704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6" authorId="0" shapeId="0" xr:uid="{44AFDED6-0127-451F-8446-7D4A908E0403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6" authorId="0" shapeId="0" xr:uid="{835F37B3-2D82-4C9D-B517-5019631E10C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6" authorId="0" shapeId="0" xr:uid="{EF37DC23-CC24-4C1A-BB41-143A1382EBB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6" authorId="0" shapeId="0" xr:uid="{2DB55340-FC3E-415B-8D76-AEADBF964F2A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P37" authorId="0" shapeId="0" xr:uid="{B6802D0C-7DC8-4ABE-829E-C24439FCFE28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Q37" authorId="0" shapeId="0" xr:uid="{9C84401B-0CA6-468E-93ED-19FE9803FD75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R37" authorId="0" shapeId="0" xr:uid="{9706AFCE-AD69-4AFA-8AC5-8B589700E8E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S37" authorId="0" shapeId="0" xr:uid="{308DA88A-F7E6-4E90-89F8-FF1CD99C465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T37" authorId="0" shapeId="0" xr:uid="{01DB05C0-82B3-4331-855B-6847BADB8469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U37" authorId="0" shapeId="0" xr:uid="{446452C6-567A-4B1D-8A3A-A2B7BB92AE4F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V37" authorId="0" shapeId="0" xr:uid="{FB2E084C-9E98-4839-9527-E887CF8E6901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W37" authorId="0" shapeId="0" xr:uid="{A2C5A1C7-404B-497E-A952-13D61C7CED06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X37" authorId="0" shapeId="0" xr:uid="{3D1A8A04-93AD-47AC-AB2A-16E9981E487E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Y37" authorId="0" shapeId="0" xr:uid="{CC7A55C9-2F41-484E-9DDF-DA41E1237C2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Consumption of non-purified water assuming a purification efficieny of 80% based on BhmWP12023. Conversion of purified water to hydrogen is stoichiometric (9 kg of water consumed per kg of hydrogen).</t>
        </r>
      </text>
    </comment>
    <comment ref="P48" authorId="0" shapeId="0" xr:uid="{00000000-0006-0000-0000-0000A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Q48" authorId="0" shapeId="0" xr:uid="{00000000-0006-0000-0000-0000A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R48" authorId="0" shapeId="0" xr:uid="{00000000-0006-0000-0000-0000A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S48" authorId="0" shapeId="0" xr:uid="{00000000-0006-0000-0000-0000A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T48" authorId="0" shapeId="0" xr:uid="{00000000-0006-0000-0000-0000A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U48" authorId="0" shapeId="0" xr:uid="{00000000-0006-0000-0000-0000A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V48" authorId="0" shapeId="0" xr:uid="{00000000-0006-0000-0000-0000B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W48" authorId="0" shapeId="0" xr:uid="{00000000-0006-0000-0000-0000B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X48" authorId="0" shapeId="0" xr:uid="{00000000-0006-0000-0000-0000B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Y48" authorId="0" shapeId="0" xr:uid="{00000000-0006-0000-0000-0000B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Stoechiometric conversion</t>
        </r>
      </text>
    </comment>
    <comment ref="BX49" authorId="0" shapeId="0" xr:uid="{00000000-0006-0000-0000-0000B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Y49" authorId="0" shapeId="0" xr:uid="{00000000-0006-0000-0000-0000B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BZ49" authorId="0" shapeId="0" xr:uid="{00000000-0006-0000-0000-0000B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A49" authorId="0" shapeId="0" xr:uid="{00000000-0006-0000-0000-0000B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B49" authorId="0" shapeId="0" xr:uid="{00000000-0006-0000-0000-0000B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C49" authorId="0" shapeId="0" xr:uid="{00000000-0006-0000-0000-0000B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D49" authorId="0" shapeId="0" xr:uid="{00000000-0006-0000-0000-0000B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E49" authorId="0" shapeId="0" xr:uid="{00000000-0006-0000-0000-0000B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F49" authorId="0" shapeId="0" xr:uid="{00000000-0006-0000-0000-0000B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CG49" authorId="0" shapeId="0" xr:uid="{00000000-0006-0000-0000-0000B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 based on Induspart2023</t>
        </r>
      </text>
    </comment>
    <comment ref="AT51" authorId="0" shapeId="0" xr:uid="{00000000-0006-0000-0000-0000B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U51" authorId="0" shapeId="0" xr:uid="{00000000-0006-0000-0000-0000B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V51" authorId="0" shapeId="0" xr:uid="{00000000-0006-0000-0000-0000C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W51" authorId="0" shapeId="0" xr:uid="{00000000-0006-0000-0000-0000C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X51" authorId="0" shapeId="0" xr:uid="{00000000-0006-0000-0000-0000C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Y51" authorId="0" shapeId="0" xr:uid="{00000000-0006-0000-0000-0000C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AZ51" authorId="0" shapeId="0" xr:uid="{00000000-0006-0000-0000-0000C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A51" authorId="0" shapeId="0" xr:uid="{00000000-0006-0000-0000-0000C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B51" authorId="0" shapeId="0" xr:uid="{00000000-0006-0000-0000-0000C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BC51" authorId="0" shapeId="0" xr:uid="{00000000-0006-0000-0000-0000C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Adams2019</t>
        </r>
      </text>
    </comment>
    <comment ref="CH51" authorId="0" shapeId="0" xr:uid="{00000000-0006-0000-0000-0000C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I51" authorId="0" shapeId="0" xr:uid="{00000000-0006-0000-0000-0000C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J51" authorId="0" shapeId="0" xr:uid="{00000000-0006-0000-0000-0000C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K51" authorId="0" shapeId="0" xr:uid="{00000000-0006-0000-0000-0000C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L51" authorId="0" shapeId="0" xr:uid="{00000000-0006-0000-0000-0000C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M51" authorId="0" shapeId="0" xr:uid="{00000000-0006-0000-0000-0000C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(includes compressors)</t>
        </r>
      </text>
    </comment>
    <comment ref="CO51" authorId="0" shapeId="0" xr:uid="{00000000-0006-0000-0000-0000C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P51" authorId="0" shapeId="0" xr:uid="{00000000-0006-0000-0000-0000C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Q51" authorId="0" shapeId="0" xr:uid="{00000000-0006-0000-0000-0000D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assuming that compressor and pressurized storage components cost will be half of 2025's costs</t>
        </r>
      </text>
    </comment>
    <comment ref="CR51" authorId="0" shapeId="0" xr:uid="{00000000-0006-0000-0000-0000D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51" authorId="0" shapeId="0" xr:uid="{00000000-0006-0000-0000-0000D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51" authorId="0" shapeId="0" xr:uid="{00000000-0006-0000-0000-0000D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51" authorId="0" shapeId="0" xr:uid="{00000000-0006-0000-0000-0000D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51" authorId="0" shapeId="0" xr:uid="{00000000-0006-0000-0000-0000D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51" authorId="0" shapeId="0" xr:uid="{00000000-0006-0000-0000-0000D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51" authorId="0" shapeId="0" xr:uid="{00000000-0006-0000-0000-0000D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51" authorId="0" shapeId="0" xr:uid="{00000000-0006-0000-0000-0000D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51" authorId="0" shapeId="0" xr:uid="{00000000-0006-0000-0000-0000D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51" authorId="0" shapeId="0" xr:uid="{00000000-0006-0000-0000-0000D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BX52" authorId="0" shapeId="0" xr:uid="{00000000-0006-0000-0000-0000D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Y52" authorId="0" shapeId="0" xr:uid="{00000000-0006-0000-0000-0000D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BZ52" authorId="0" shapeId="0" xr:uid="{00000000-0006-0000-0000-0000D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A52" authorId="0" shapeId="0" xr:uid="{00000000-0006-0000-0000-0000D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B52" authorId="0" shapeId="0" xr:uid="{00000000-0006-0000-0000-0000D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C52" authorId="0" shapeId="0" xr:uid="{00000000-0006-0000-0000-0000E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D52" authorId="0" shapeId="0" xr:uid="{00000000-0006-0000-0000-0000E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E52" authorId="0" shapeId="0" xr:uid="{00000000-0006-0000-0000-0000E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F52" authorId="0" shapeId="0" xr:uid="{00000000-0006-0000-0000-0000E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CG52" authorId="0" shapeId="0" xr:uid="{00000000-0006-0000-0000-0000E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Compression work from 20 to 100 bars</t>
        </r>
      </text>
    </comment>
    <comment ref="AT54" authorId="0" shapeId="0" xr:uid="{00000000-0006-0000-0000-0000E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U54" authorId="0" shapeId="0" xr:uid="{00000000-0006-0000-0000-0000E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V54" authorId="0" shapeId="0" xr:uid="{00000000-0006-0000-0000-0000E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AW54" authorId="0" shapeId="0" xr:uid="{00000000-0006-0000-0000-0000E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X54" authorId="0" shapeId="0" xr:uid="{00000000-0006-0000-0000-0000E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Y54" authorId="0" shapeId="0" xr:uid="{00000000-0006-0000-0000-0000E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AZ54" authorId="0" shapeId="0" xr:uid="{00000000-0006-0000-0000-0000E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A54" authorId="0" shapeId="0" xr:uid="{00000000-0006-0000-0000-0000E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B54" authorId="0" shapeId="0" xr:uid="{00000000-0006-0000-0000-0000E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BC54" authorId="0" shapeId="0" xr:uid="{00000000-0006-0000-0000-0000E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 assuming same values as of 2020</t>
        </r>
      </text>
    </comment>
    <comment ref="CH54" authorId="0" shapeId="0" xr:uid="{00000000-0006-0000-0000-0000E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Papadias2021</t>
        </r>
      </text>
    </comment>
    <comment ref="CI54" authorId="0" shapeId="0" xr:uid="{00000000-0006-0000-0000-0000F0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J54" authorId="0" shapeId="0" xr:uid="{00000000-0006-0000-0000-0000F1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K54" authorId="0" shapeId="0" xr:uid="{00000000-0006-0000-0000-0000F2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L54" authorId="0" shapeId="0" xr:uid="{00000000-0006-0000-0000-0000F3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M54" authorId="0" shapeId="0" xr:uid="{00000000-0006-0000-0000-0000F4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N54" authorId="0" shapeId="0" xr:uid="{00000000-0006-0000-0000-0000F5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O54" authorId="0" shapeId="0" xr:uid="{00000000-0006-0000-0000-0000F6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P54" authorId="0" shapeId="0" xr:uid="{00000000-0006-0000-0000-0000F7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Q54" authorId="0" shapeId="0" xr:uid="{00000000-0006-0000-0000-0000F8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 for a working pressure around 100 bars</t>
        </r>
      </text>
    </comment>
    <comment ref="CR54" authorId="0" shapeId="0" xr:uid="{00000000-0006-0000-0000-0000F9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4% Capex based on Induspart2023</t>
        </r>
      </text>
    </comment>
    <comment ref="CS54" authorId="0" shapeId="0" xr:uid="{00000000-0006-0000-0000-0000FA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T54" authorId="0" shapeId="0" xr:uid="{00000000-0006-0000-0000-0000FB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U54" authorId="0" shapeId="0" xr:uid="{00000000-0006-0000-0000-0000FC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V54" authorId="0" shapeId="0" xr:uid="{00000000-0006-0000-0000-0000FD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W54" authorId="0" shapeId="0" xr:uid="{00000000-0006-0000-0000-0000FE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X54" authorId="0" shapeId="0" xr:uid="{00000000-0006-0000-0000-0000FF04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Y54" authorId="0" shapeId="0" xr:uid="{00000000-0006-0000-0000-00000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Z54" authorId="0" shapeId="0" xr:uid="{00000000-0006-0000-0000-00000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DA54" authorId="0" shapeId="0" xr:uid="{00000000-0006-0000-0000-00000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3% Capex based on Induspart2023</t>
        </r>
      </text>
    </comment>
    <comment ref="CH55" authorId="0" shapeId="0" xr:uid="{00000000-0006-0000-0000-00000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5" authorId="0" shapeId="0" xr:uid="{00000000-0006-0000-0000-00000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5" authorId="0" shapeId="0" xr:uid="{00000000-0006-0000-0000-00000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5" authorId="0" shapeId="0" xr:uid="{00000000-0006-0000-0000-00000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5" authorId="0" shapeId="0" xr:uid="{00000000-0006-0000-0000-00000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5" authorId="0" shapeId="0" xr:uid="{00000000-0006-0000-0000-00000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5" authorId="0" shapeId="0" xr:uid="{00000000-0006-0000-0000-00000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5" authorId="0" shapeId="0" xr:uid="{00000000-0006-0000-0000-00000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5" authorId="0" shapeId="0" xr:uid="{00000000-0006-0000-0000-00000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5" authorId="0" shapeId="0" xr:uid="{00000000-0006-0000-0000-00000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5" authorId="0" shapeId="0" xr:uid="{00000000-0006-0000-0000-00000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5" authorId="0" shapeId="0" xr:uid="{00000000-0006-0000-0000-00000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5" authorId="0" shapeId="0" xr:uid="{00000000-0006-0000-0000-00000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5" authorId="0" shapeId="0" xr:uid="{00000000-0006-0000-0000-00001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5" authorId="0" shapeId="0" xr:uid="{00000000-0006-0000-0000-00001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5" authorId="0" shapeId="0" xr:uid="{00000000-0006-0000-0000-00001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5" authorId="0" shapeId="0" xr:uid="{00000000-0006-0000-0000-00001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5" authorId="0" shapeId="0" xr:uid="{00000000-0006-0000-0000-00001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5" authorId="0" shapeId="0" xr:uid="{00000000-0006-0000-0000-00001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5" authorId="0" shapeId="0" xr:uid="{00000000-0006-0000-0000-00001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5" authorId="0" shapeId="0" xr:uid="{00000000-0006-0000-0000-00001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5" authorId="0" shapeId="0" xr:uid="{00000000-0006-0000-0000-00001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5" authorId="0" shapeId="0" xr:uid="{00000000-0006-0000-0000-00001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5" authorId="0" shapeId="0" xr:uid="{00000000-0006-0000-0000-00001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5" authorId="0" shapeId="0" xr:uid="{00000000-0006-0000-0000-00001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5" authorId="0" shapeId="0" xr:uid="{00000000-0006-0000-0000-00001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5" authorId="0" shapeId="0" xr:uid="{00000000-0006-0000-0000-00001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5" authorId="0" shapeId="0" xr:uid="{00000000-0006-0000-0000-00001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5" authorId="0" shapeId="0" xr:uid="{00000000-0006-0000-0000-00001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5" authorId="0" shapeId="0" xr:uid="{00000000-0006-0000-0000-00002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6" authorId="0" shapeId="0" xr:uid="{00000000-0006-0000-0000-00002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6" authorId="0" shapeId="0" xr:uid="{00000000-0006-0000-0000-00002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6" authorId="0" shapeId="0" xr:uid="{00000000-0006-0000-0000-00002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6" authorId="0" shapeId="0" xr:uid="{00000000-0006-0000-0000-00002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6" authorId="0" shapeId="0" xr:uid="{00000000-0006-0000-0000-00002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6" authorId="0" shapeId="0" xr:uid="{00000000-0006-0000-0000-00002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6" authorId="0" shapeId="0" xr:uid="{00000000-0006-0000-0000-00002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6" authorId="0" shapeId="0" xr:uid="{00000000-0006-0000-0000-00002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6" authorId="0" shapeId="0" xr:uid="{00000000-0006-0000-0000-00002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6" authorId="0" shapeId="0" xr:uid="{00000000-0006-0000-0000-00002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6" authorId="0" shapeId="0" xr:uid="{00000000-0006-0000-0000-00002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6" authorId="0" shapeId="0" xr:uid="{00000000-0006-0000-0000-00002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6" authorId="0" shapeId="0" xr:uid="{00000000-0006-0000-0000-00002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6" authorId="0" shapeId="0" xr:uid="{00000000-0006-0000-0000-00002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6" authorId="0" shapeId="0" xr:uid="{00000000-0006-0000-0000-00002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6" authorId="0" shapeId="0" xr:uid="{00000000-0006-0000-0000-00003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6" authorId="0" shapeId="0" xr:uid="{00000000-0006-0000-0000-00003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6" authorId="0" shapeId="0" xr:uid="{00000000-0006-0000-0000-00003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6" authorId="0" shapeId="0" xr:uid="{00000000-0006-0000-0000-00003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6" authorId="0" shapeId="0" xr:uid="{00000000-0006-0000-0000-00003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6" authorId="0" shapeId="0" xr:uid="{00000000-0006-0000-0000-00003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6" authorId="0" shapeId="0" xr:uid="{00000000-0006-0000-0000-00003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6" authorId="0" shapeId="0" xr:uid="{00000000-0006-0000-0000-00003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6" authorId="0" shapeId="0" xr:uid="{00000000-0006-0000-0000-00003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6" authorId="0" shapeId="0" xr:uid="{00000000-0006-0000-0000-00003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6" authorId="0" shapeId="0" xr:uid="{00000000-0006-0000-0000-00003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6" authorId="0" shapeId="0" xr:uid="{00000000-0006-0000-0000-00003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6" authorId="0" shapeId="0" xr:uid="{00000000-0006-0000-0000-00003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6" authorId="0" shapeId="0" xr:uid="{00000000-0006-0000-0000-00003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6" authorId="0" shapeId="0" xr:uid="{00000000-0006-0000-0000-00003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7" authorId="0" shapeId="0" xr:uid="{00000000-0006-0000-0000-00003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7" authorId="0" shapeId="0" xr:uid="{00000000-0006-0000-0000-00004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7" authorId="0" shapeId="0" xr:uid="{00000000-0006-0000-0000-00004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7" authorId="0" shapeId="0" xr:uid="{00000000-0006-0000-0000-00004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7" authorId="0" shapeId="0" xr:uid="{00000000-0006-0000-0000-00004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7" authorId="0" shapeId="0" xr:uid="{00000000-0006-0000-0000-00004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7" authorId="0" shapeId="0" xr:uid="{00000000-0006-0000-0000-00004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7" authorId="0" shapeId="0" xr:uid="{00000000-0006-0000-0000-00004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7" authorId="0" shapeId="0" xr:uid="{00000000-0006-0000-0000-00004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7" authorId="0" shapeId="0" xr:uid="{00000000-0006-0000-0000-00004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7" authorId="0" shapeId="0" xr:uid="{00000000-0006-0000-0000-00004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7" authorId="0" shapeId="0" xr:uid="{00000000-0006-0000-0000-00004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7" authorId="0" shapeId="0" xr:uid="{00000000-0006-0000-0000-00004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7" authorId="0" shapeId="0" xr:uid="{00000000-0006-0000-0000-00004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7" authorId="0" shapeId="0" xr:uid="{00000000-0006-0000-0000-00004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7" authorId="0" shapeId="0" xr:uid="{00000000-0006-0000-0000-00004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7" authorId="0" shapeId="0" xr:uid="{00000000-0006-0000-0000-00004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7" authorId="0" shapeId="0" xr:uid="{00000000-0006-0000-0000-00005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7" authorId="0" shapeId="0" xr:uid="{00000000-0006-0000-0000-00005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7" authorId="0" shapeId="0" xr:uid="{00000000-0006-0000-0000-00005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7" authorId="0" shapeId="0" xr:uid="{00000000-0006-0000-0000-00005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7" authorId="0" shapeId="0" xr:uid="{00000000-0006-0000-0000-00005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7" authorId="0" shapeId="0" xr:uid="{00000000-0006-0000-0000-00005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7" authorId="0" shapeId="0" xr:uid="{00000000-0006-0000-0000-00005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7" authorId="0" shapeId="0" xr:uid="{00000000-0006-0000-0000-00005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7" authorId="0" shapeId="0" xr:uid="{00000000-0006-0000-0000-00005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7" authorId="0" shapeId="0" xr:uid="{00000000-0006-0000-0000-00005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7" authorId="0" shapeId="0" xr:uid="{00000000-0006-0000-0000-00005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7" authorId="0" shapeId="0" xr:uid="{00000000-0006-0000-0000-00005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7" authorId="0" shapeId="0" xr:uid="{00000000-0006-0000-0000-00005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8" authorId="0" shapeId="0" xr:uid="{00000000-0006-0000-0000-00005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8" authorId="0" shapeId="0" xr:uid="{00000000-0006-0000-0000-00005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8" authorId="0" shapeId="0" xr:uid="{00000000-0006-0000-0000-00005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8" authorId="0" shapeId="0" xr:uid="{00000000-0006-0000-0000-00006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8" authorId="0" shapeId="0" xr:uid="{00000000-0006-0000-0000-00006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8" authorId="0" shapeId="0" xr:uid="{00000000-0006-0000-0000-00006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8" authorId="0" shapeId="0" xr:uid="{00000000-0006-0000-0000-00006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8" authorId="0" shapeId="0" xr:uid="{00000000-0006-0000-0000-00006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8" authorId="0" shapeId="0" xr:uid="{00000000-0006-0000-0000-00006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8" authorId="0" shapeId="0" xr:uid="{00000000-0006-0000-0000-00006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8" authorId="0" shapeId="0" xr:uid="{00000000-0006-0000-0000-00006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8" authorId="0" shapeId="0" xr:uid="{00000000-0006-0000-0000-00006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8" authorId="0" shapeId="0" xr:uid="{00000000-0006-0000-0000-00006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8" authorId="0" shapeId="0" xr:uid="{00000000-0006-0000-0000-00006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8" authorId="0" shapeId="0" xr:uid="{00000000-0006-0000-0000-00006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8" authorId="0" shapeId="0" xr:uid="{00000000-0006-0000-0000-00006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8" authorId="0" shapeId="0" xr:uid="{00000000-0006-0000-0000-00006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8" authorId="0" shapeId="0" xr:uid="{00000000-0006-0000-0000-00006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8" authorId="0" shapeId="0" xr:uid="{00000000-0006-0000-0000-00006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8" authorId="0" shapeId="0" xr:uid="{00000000-0006-0000-0000-00007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8" authorId="0" shapeId="0" xr:uid="{00000000-0006-0000-0000-00007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8" authorId="0" shapeId="0" xr:uid="{00000000-0006-0000-0000-00007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8" authorId="0" shapeId="0" xr:uid="{00000000-0006-0000-0000-00007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8" authorId="0" shapeId="0" xr:uid="{00000000-0006-0000-0000-00007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8" authorId="0" shapeId="0" xr:uid="{00000000-0006-0000-0000-00007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8" authorId="0" shapeId="0" xr:uid="{00000000-0006-0000-0000-00007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8" authorId="0" shapeId="0" xr:uid="{00000000-0006-0000-0000-00007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8" authorId="0" shapeId="0" xr:uid="{00000000-0006-0000-0000-00007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8" authorId="0" shapeId="0" xr:uid="{00000000-0006-0000-0000-00007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8" authorId="0" shapeId="0" xr:uid="{00000000-0006-0000-0000-00007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59" authorId="0" shapeId="0" xr:uid="{00000000-0006-0000-0000-00007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59" authorId="0" shapeId="0" xr:uid="{00000000-0006-0000-0000-00007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59" authorId="0" shapeId="0" xr:uid="{00000000-0006-0000-0000-00007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59" authorId="0" shapeId="0" xr:uid="{00000000-0006-0000-0000-00007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59" authorId="0" shapeId="0" xr:uid="{00000000-0006-0000-0000-00007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59" authorId="0" shapeId="0" xr:uid="{00000000-0006-0000-0000-00008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59" authorId="0" shapeId="0" xr:uid="{00000000-0006-0000-0000-00008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59" authorId="0" shapeId="0" xr:uid="{00000000-0006-0000-0000-00008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59" authorId="0" shapeId="0" xr:uid="{00000000-0006-0000-0000-00008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59" authorId="0" shapeId="0" xr:uid="{00000000-0006-0000-0000-00008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59" authorId="0" shapeId="0" xr:uid="{00000000-0006-0000-0000-00008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59" authorId="0" shapeId="0" xr:uid="{00000000-0006-0000-0000-00008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59" authorId="0" shapeId="0" xr:uid="{00000000-0006-0000-0000-00008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59" authorId="0" shapeId="0" xr:uid="{00000000-0006-0000-0000-00008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59" authorId="0" shapeId="0" xr:uid="{00000000-0006-0000-0000-00008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59" authorId="0" shapeId="0" xr:uid="{00000000-0006-0000-0000-00008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59" authorId="0" shapeId="0" xr:uid="{00000000-0006-0000-0000-00008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59" authorId="0" shapeId="0" xr:uid="{00000000-0006-0000-0000-00008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59" authorId="0" shapeId="0" xr:uid="{00000000-0006-0000-0000-00008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59" authorId="0" shapeId="0" xr:uid="{00000000-0006-0000-0000-00008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59" authorId="0" shapeId="0" xr:uid="{00000000-0006-0000-0000-00008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59" authorId="0" shapeId="0" xr:uid="{00000000-0006-0000-0000-00009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59" authorId="0" shapeId="0" xr:uid="{00000000-0006-0000-0000-00009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59" authorId="0" shapeId="0" xr:uid="{00000000-0006-0000-0000-00009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59" authorId="0" shapeId="0" xr:uid="{00000000-0006-0000-0000-00009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59" authorId="0" shapeId="0" xr:uid="{00000000-0006-0000-0000-00009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59" authorId="0" shapeId="0" xr:uid="{00000000-0006-0000-0000-00009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59" authorId="0" shapeId="0" xr:uid="{00000000-0006-0000-0000-00009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59" authorId="0" shapeId="0" xr:uid="{00000000-0006-0000-0000-00009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59" authorId="0" shapeId="0" xr:uid="{00000000-0006-0000-0000-00009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0" authorId="0" shapeId="0" xr:uid="{00000000-0006-0000-0000-00009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0" authorId="0" shapeId="0" xr:uid="{00000000-0006-0000-0000-00009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0" authorId="0" shapeId="0" xr:uid="{00000000-0006-0000-0000-00009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0" authorId="0" shapeId="0" xr:uid="{00000000-0006-0000-0000-00009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0" authorId="0" shapeId="0" xr:uid="{00000000-0006-0000-0000-00009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0" authorId="0" shapeId="0" xr:uid="{00000000-0006-0000-0000-00009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0" authorId="0" shapeId="0" xr:uid="{00000000-0006-0000-0000-00009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0" authorId="0" shapeId="0" xr:uid="{00000000-0006-0000-0000-0000A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0" authorId="0" shapeId="0" xr:uid="{00000000-0006-0000-0000-0000A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0" authorId="0" shapeId="0" xr:uid="{00000000-0006-0000-0000-0000A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0" authorId="0" shapeId="0" xr:uid="{00000000-0006-0000-0000-0000A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0" authorId="0" shapeId="0" xr:uid="{00000000-0006-0000-0000-0000A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0" authorId="0" shapeId="0" xr:uid="{00000000-0006-0000-0000-0000A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0" authorId="0" shapeId="0" xr:uid="{00000000-0006-0000-0000-0000A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0" authorId="0" shapeId="0" xr:uid="{00000000-0006-0000-0000-0000A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0" authorId="0" shapeId="0" xr:uid="{00000000-0006-0000-0000-0000A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0" authorId="0" shapeId="0" xr:uid="{00000000-0006-0000-0000-0000A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0" authorId="0" shapeId="0" xr:uid="{00000000-0006-0000-0000-0000A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0" authorId="0" shapeId="0" xr:uid="{00000000-0006-0000-0000-0000A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0" authorId="0" shapeId="0" xr:uid="{00000000-0006-0000-0000-0000A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0" authorId="0" shapeId="0" xr:uid="{00000000-0006-0000-0000-0000A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0" authorId="0" shapeId="0" xr:uid="{00000000-0006-0000-0000-0000A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0" authorId="0" shapeId="0" xr:uid="{00000000-0006-0000-0000-0000A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0" authorId="0" shapeId="0" xr:uid="{00000000-0006-0000-0000-0000B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0" authorId="0" shapeId="0" xr:uid="{00000000-0006-0000-0000-0000B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0" authorId="0" shapeId="0" xr:uid="{00000000-0006-0000-0000-0000B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0" authorId="0" shapeId="0" xr:uid="{00000000-0006-0000-0000-0000B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0" authorId="0" shapeId="0" xr:uid="{00000000-0006-0000-0000-0000B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0" authorId="0" shapeId="0" xr:uid="{00000000-0006-0000-0000-0000B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0" authorId="0" shapeId="0" xr:uid="{00000000-0006-0000-0000-0000B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1" authorId="0" shapeId="0" xr:uid="{00000000-0006-0000-0000-0000B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1" authorId="0" shapeId="0" xr:uid="{00000000-0006-0000-0000-0000B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1" authorId="0" shapeId="0" xr:uid="{00000000-0006-0000-0000-0000B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1" authorId="0" shapeId="0" xr:uid="{00000000-0006-0000-0000-0000B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1" authorId="0" shapeId="0" xr:uid="{00000000-0006-0000-0000-0000B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1" authorId="0" shapeId="0" xr:uid="{00000000-0006-0000-0000-0000B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1" authorId="0" shapeId="0" xr:uid="{00000000-0006-0000-0000-0000B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1" authorId="0" shapeId="0" xr:uid="{00000000-0006-0000-0000-0000B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1" authorId="0" shapeId="0" xr:uid="{00000000-0006-0000-0000-0000B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1" authorId="0" shapeId="0" xr:uid="{00000000-0006-0000-0000-0000C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1" authorId="0" shapeId="0" xr:uid="{00000000-0006-0000-0000-0000C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1" authorId="0" shapeId="0" xr:uid="{00000000-0006-0000-0000-0000C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1" authorId="0" shapeId="0" xr:uid="{00000000-0006-0000-0000-0000C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1" authorId="0" shapeId="0" xr:uid="{00000000-0006-0000-0000-0000C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1" authorId="0" shapeId="0" xr:uid="{00000000-0006-0000-0000-0000C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1" authorId="0" shapeId="0" xr:uid="{00000000-0006-0000-0000-0000C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1" authorId="0" shapeId="0" xr:uid="{00000000-0006-0000-0000-0000C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1" authorId="0" shapeId="0" xr:uid="{00000000-0006-0000-0000-0000C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1" authorId="0" shapeId="0" xr:uid="{00000000-0006-0000-0000-0000C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1" authorId="0" shapeId="0" xr:uid="{00000000-0006-0000-0000-0000C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1" authorId="0" shapeId="0" xr:uid="{00000000-0006-0000-0000-0000C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1" authorId="0" shapeId="0" xr:uid="{00000000-0006-0000-0000-0000C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1" authorId="0" shapeId="0" xr:uid="{00000000-0006-0000-0000-0000C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1" authorId="0" shapeId="0" xr:uid="{00000000-0006-0000-0000-0000C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1" authorId="0" shapeId="0" xr:uid="{00000000-0006-0000-0000-0000C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1" authorId="0" shapeId="0" xr:uid="{00000000-0006-0000-0000-0000D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1" authorId="0" shapeId="0" xr:uid="{00000000-0006-0000-0000-0000D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1" authorId="0" shapeId="0" xr:uid="{00000000-0006-0000-0000-0000D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1" authorId="0" shapeId="0" xr:uid="{00000000-0006-0000-0000-0000D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1" authorId="0" shapeId="0" xr:uid="{00000000-0006-0000-0000-0000D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2" authorId="0" shapeId="0" xr:uid="{00000000-0006-0000-0000-0000D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2" authorId="0" shapeId="0" xr:uid="{00000000-0006-0000-0000-0000D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2" authorId="0" shapeId="0" xr:uid="{00000000-0006-0000-0000-0000D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2" authorId="0" shapeId="0" xr:uid="{00000000-0006-0000-0000-0000D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2" authorId="0" shapeId="0" xr:uid="{00000000-0006-0000-0000-0000D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2" authorId="0" shapeId="0" xr:uid="{00000000-0006-0000-0000-0000D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2" authorId="0" shapeId="0" xr:uid="{00000000-0006-0000-0000-0000D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2" authorId="0" shapeId="0" xr:uid="{00000000-0006-0000-0000-0000D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2" authorId="0" shapeId="0" xr:uid="{00000000-0006-0000-0000-0000D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2" authorId="0" shapeId="0" xr:uid="{00000000-0006-0000-0000-0000D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2" authorId="0" shapeId="0" xr:uid="{00000000-0006-0000-0000-0000D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2" authorId="0" shapeId="0" xr:uid="{00000000-0006-0000-0000-0000E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2" authorId="0" shapeId="0" xr:uid="{00000000-0006-0000-0000-0000E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2" authorId="0" shapeId="0" xr:uid="{00000000-0006-0000-0000-0000E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2" authorId="0" shapeId="0" xr:uid="{00000000-0006-0000-0000-0000E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2" authorId="0" shapeId="0" xr:uid="{00000000-0006-0000-0000-0000E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2" authorId="0" shapeId="0" xr:uid="{00000000-0006-0000-0000-0000E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2" authorId="0" shapeId="0" xr:uid="{00000000-0006-0000-0000-0000E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2" authorId="0" shapeId="0" xr:uid="{00000000-0006-0000-0000-0000E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2" authorId="0" shapeId="0" xr:uid="{00000000-0006-0000-0000-0000E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2" authorId="0" shapeId="0" xr:uid="{00000000-0006-0000-0000-0000E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2" authorId="0" shapeId="0" xr:uid="{00000000-0006-0000-0000-0000E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2" authorId="0" shapeId="0" xr:uid="{00000000-0006-0000-0000-0000E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2" authorId="0" shapeId="0" xr:uid="{00000000-0006-0000-0000-0000E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2" authorId="0" shapeId="0" xr:uid="{00000000-0006-0000-0000-0000E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2" authorId="0" shapeId="0" xr:uid="{00000000-0006-0000-0000-0000E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2" authorId="0" shapeId="0" xr:uid="{00000000-0006-0000-0000-0000E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2" authorId="0" shapeId="0" xr:uid="{00000000-0006-0000-0000-0000F0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2" authorId="0" shapeId="0" xr:uid="{00000000-0006-0000-0000-0000F1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2" authorId="0" shapeId="0" xr:uid="{00000000-0006-0000-0000-0000F2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3" authorId="0" shapeId="0" xr:uid="{00000000-0006-0000-0000-0000F3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3" authorId="0" shapeId="0" xr:uid="{00000000-0006-0000-0000-0000F4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3" authorId="0" shapeId="0" xr:uid="{00000000-0006-0000-0000-0000F5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3" authorId="0" shapeId="0" xr:uid="{00000000-0006-0000-0000-0000F6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3" authorId="0" shapeId="0" xr:uid="{00000000-0006-0000-0000-0000F7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3" authorId="0" shapeId="0" xr:uid="{00000000-0006-0000-0000-0000F8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3" authorId="0" shapeId="0" xr:uid="{00000000-0006-0000-0000-0000F9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3" authorId="0" shapeId="0" xr:uid="{00000000-0006-0000-0000-0000FA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3" authorId="0" shapeId="0" xr:uid="{00000000-0006-0000-0000-0000FB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3" authorId="0" shapeId="0" xr:uid="{00000000-0006-0000-0000-0000FC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3" authorId="0" shapeId="0" xr:uid="{00000000-0006-0000-0000-0000FD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3" authorId="0" shapeId="0" xr:uid="{00000000-0006-0000-0000-0000FE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3" authorId="0" shapeId="0" xr:uid="{00000000-0006-0000-0000-0000FF05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3" authorId="0" shapeId="0" xr:uid="{00000000-0006-0000-0000-00000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3" authorId="0" shapeId="0" xr:uid="{00000000-0006-0000-0000-00000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3" authorId="0" shapeId="0" xr:uid="{00000000-0006-0000-0000-00000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3" authorId="0" shapeId="0" xr:uid="{00000000-0006-0000-0000-00000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3" authorId="0" shapeId="0" xr:uid="{00000000-0006-0000-0000-00000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3" authorId="0" shapeId="0" xr:uid="{00000000-0006-0000-0000-00000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3" authorId="0" shapeId="0" xr:uid="{00000000-0006-0000-0000-00000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3" authorId="0" shapeId="0" xr:uid="{00000000-0006-0000-0000-00000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3" authorId="0" shapeId="0" xr:uid="{00000000-0006-0000-0000-00000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3" authorId="0" shapeId="0" xr:uid="{00000000-0006-0000-0000-00000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3" authorId="0" shapeId="0" xr:uid="{00000000-0006-0000-0000-00000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3" authorId="0" shapeId="0" xr:uid="{00000000-0006-0000-0000-00000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3" authorId="0" shapeId="0" xr:uid="{00000000-0006-0000-0000-00000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3" authorId="0" shapeId="0" xr:uid="{00000000-0006-0000-0000-00000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3" authorId="0" shapeId="0" xr:uid="{00000000-0006-0000-0000-00000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3" authorId="0" shapeId="0" xr:uid="{00000000-0006-0000-0000-00000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3" authorId="0" shapeId="0" xr:uid="{00000000-0006-0000-0000-00001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4" authorId="0" shapeId="0" xr:uid="{00000000-0006-0000-0000-00001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4" authorId="0" shapeId="0" xr:uid="{00000000-0006-0000-0000-00001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4" authorId="0" shapeId="0" xr:uid="{00000000-0006-0000-0000-00001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4" authorId="0" shapeId="0" xr:uid="{00000000-0006-0000-0000-00001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4" authorId="0" shapeId="0" xr:uid="{00000000-0006-0000-0000-00001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4" authorId="0" shapeId="0" xr:uid="{00000000-0006-0000-0000-00001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4" authorId="0" shapeId="0" xr:uid="{00000000-0006-0000-0000-00001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4" authorId="0" shapeId="0" xr:uid="{00000000-0006-0000-0000-00001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4" authorId="0" shapeId="0" xr:uid="{00000000-0006-0000-0000-00001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4" authorId="0" shapeId="0" xr:uid="{00000000-0006-0000-0000-00001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4" authorId="0" shapeId="0" xr:uid="{00000000-0006-0000-0000-00001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4" authorId="0" shapeId="0" xr:uid="{00000000-0006-0000-0000-00001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4" authorId="0" shapeId="0" xr:uid="{00000000-0006-0000-0000-00001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4" authorId="0" shapeId="0" xr:uid="{00000000-0006-0000-0000-00001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4" authorId="0" shapeId="0" xr:uid="{00000000-0006-0000-0000-00001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4" authorId="0" shapeId="0" xr:uid="{00000000-0006-0000-0000-00002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4" authorId="0" shapeId="0" xr:uid="{00000000-0006-0000-0000-00002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4" authorId="0" shapeId="0" xr:uid="{00000000-0006-0000-0000-00002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4" authorId="0" shapeId="0" xr:uid="{00000000-0006-0000-0000-00002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4" authorId="0" shapeId="0" xr:uid="{00000000-0006-0000-0000-00002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4" authorId="0" shapeId="0" xr:uid="{00000000-0006-0000-0000-00002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4" authorId="0" shapeId="0" xr:uid="{00000000-0006-0000-0000-00002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4" authorId="0" shapeId="0" xr:uid="{00000000-0006-0000-0000-00002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4" authorId="0" shapeId="0" xr:uid="{00000000-0006-0000-0000-00002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4" authorId="0" shapeId="0" xr:uid="{00000000-0006-0000-0000-00002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4" authorId="0" shapeId="0" xr:uid="{00000000-0006-0000-0000-00002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4" authorId="0" shapeId="0" xr:uid="{00000000-0006-0000-0000-00002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4" authorId="0" shapeId="0" xr:uid="{00000000-0006-0000-0000-00002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4" authorId="0" shapeId="0" xr:uid="{00000000-0006-0000-0000-00002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4" authorId="0" shapeId="0" xr:uid="{00000000-0006-0000-0000-00002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5" authorId="0" shapeId="0" xr:uid="{00000000-0006-0000-0000-00002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5" authorId="0" shapeId="0" xr:uid="{00000000-0006-0000-0000-00003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5" authorId="0" shapeId="0" xr:uid="{00000000-0006-0000-0000-00003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5" authorId="0" shapeId="0" xr:uid="{00000000-0006-0000-0000-00003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5" authorId="0" shapeId="0" xr:uid="{00000000-0006-0000-0000-00003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5" authorId="0" shapeId="0" xr:uid="{00000000-0006-0000-0000-00003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5" authorId="0" shapeId="0" xr:uid="{00000000-0006-0000-0000-00003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5" authorId="0" shapeId="0" xr:uid="{00000000-0006-0000-0000-00003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5" authorId="0" shapeId="0" xr:uid="{00000000-0006-0000-0000-00003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5" authorId="0" shapeId="0" xr:uid="{00000000-0006-0000-0000-00003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5" authorId="0" shapeId="0" xr:uid="{00000000-0006-0000-0000-00003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5" authorId="0" shapeId="0" xr:uid="{00000000-0006-0000-0000-00003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5" authorId="0" shapeId="0" xr:uid="{00000000-0006-0000-0000-00003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5" authorId="0" shapeId="0" xr:uid="{00000000-0006-0000-0000-00003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5" authorId="0" shapeId="0" xr:uid="{00000000-0006-0000-0000-00003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5" authorId="0" shapeId="0" xr:uid="{00000000-0006-0000-0000-00003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5" authorId="0" shapeId="0" xr:uid="{00000000-0006-0000-0000-00003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5" authorId="0" shapeId="0" xr:uid="{00000000-0006-0000-0000-00004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5" authorId="0" shapeId="0" xr:uid="{00000000-0006-0000-0000-00004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5" authorId="0" shapeId="0" xr:uid="{00000000-0006-0000-0000-00004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5" authorId="0" shapeId="0" xr:uid="{00000000-0006-0000-0000-00004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5" authorId="0" shapeId="0" xr:uid="{00000000-0006-0000-0000-00004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5" authorId="0" shapeId="0" xr:uid="{00000000-0006-0000-0000-00004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5" authorId="0" shapeId="0" xr:uid="{00000000-0006-0000-0000-00004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5" authorId="0" shapeId="0" xr:uid="{00000000-0006-0000-0000-00004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5" authorId="0" shapeId="0" xr:uid="{00000000-0006-0000-0000-00004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5" authorId="0" shapeId="0" xr:uid="{00000000-0006-0000-0000-00004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5" authorId="0" shapeId="0" xr:uid="{00000000-0006-0000-0000-00004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5" authorId="0" shapeId="0" xr:uid="{00000000-0006-0000-0000-00004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5" authorId="0" shapeId="0" xr:uid="{00000000-0006-0000-0000-00004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6" authorId="0" shapeId="0" xr:uid="{00000000-0006-0000-0000-00004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6" authorId="0" shapeId="0" xr:uid="{00000000-0006-0000-0000-00004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6" authorId="0" shapeId="0" xr:uid="{00000000-0006-0000-0000-00004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6" authorId="0" shapeId="0" xr:uid="{00000000-0006-0000-0000-00005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6" authorId="0" shapeId="0" xr:uid="{00000000-0006-0000-0000-00005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6" authorId="0" shapeId="0" xr:uid="{00000000-0006-0000-0000-00005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6" authorId="0" shapeId="0" xr:uid="{00000000-0006-0000-0000-00005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6" authorId="0" shapeId="0" xr:uid="{00000000-0006-0000-0000-00005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6" authorId="0" shapeId="0" xr:uid="{00000000-0006-0000-0000-00005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6" authorId="0" shapeId="0" xr:uid="{00000000-0006-0000-0000-00005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6" authorId="0" shapeId="0" xr:uid="{00000000-0006-0000-0000-00005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6" authorId="0" shapeId="0" xr:uid="{00000000-0006-0000-0000-00005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6" authorId="0" shapeId="0" xr:uid="{00000000-0006-0000-0000-00005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6" authorId="0" shapeId="0" xr:uid="{00000000-0006-0000-0000-00005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6" authorId="0" shapeId="0" xr:uid="{00000000-0006-0000-0000-00005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6" authorId="0" shapeId="0" xr:uid="{00000000-0006-0000-0000-00005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6" authorId="0" shapeId="0" xr:uid="{00000000-0006-0000-0000-00005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6" authorId="0" shapeId="0" xr:uid="{00000000-0006-0000-0000-00005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6" authorId="0" shapeId="0" xr:uid="{00000000-0006-0000-0000-00005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6" authorId="0" shapeId="0" xr:uid="{00000000-0006-0000-0000-00006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6" authorId="0" shapeId="0" xr:uid="{00000000-0006-0000-0000-00006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6" authorId="0" shapeId="0" xr:uid="{00000000-0006-0000-0000-00006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6" authorId="0" shapeId="0" xr:uid="{00000000-0006-0000-0000-00006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6" authorId="0" shapeId="0" xr:uid="{00000000-0006-0000-0000-00006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6" authorId="0" shapeId="0" xr:uid="{00000000-0006-0000-0000-00006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6" authorId="0" shapeId="0" xr:uid="{00000000-0006-0000-0000-00006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6" authorId="0" shapeId="0" xr:uid="{00000000-0006-0000-0000-00006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6" authorId="0" shapeId="0" xr:uid="{00000000-0006-0000-0000-00006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6" authorId="0" shapeId="0" xr:uid="{00000000-0006-0000-0000-00006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6" authorId="0" shapeId="0" xr:uid="{00000000-0006-0000-0000-00006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7" authorId="0" shapeId="0" xr:uid="{00000000-0006-0000-0000-00006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7" authorId="0" shapeId="0" xr:uid="{00000000-0006-0000-0000-00006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7" authorId="0" shapeId="0" xr:uid="{00000000-0006-0000-0000-00006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7" authorId="0" shapeId="0" xr:uid="{00000000-0006-0000-0000-00006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7" authorId="0" shapeId="0" xr:uid="{00000000-0006-0000-0000-00006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7" authorId="0" shapeId="0" xr:uid="{00000000-0006-0000-0000-00007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7" authorId="0" shapeId="0" xr:uid="{00000000-0006-0000-0000-00007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7" authorId="0" shapeId="0" xr:uid="{00000000-0006-0000-0000-00007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7" authorId="0" shapeId="0" xr:uid="{00000000-0006-0000-0000-00007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7" authorId="0" shapeId="0" xr:uid="{00000000-0006-0000-0000-00007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7" authorId="0" shapeId="0" xr:uid="{00000000-0006-0000-0000-00007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7" authorId="0" shapeId="0" xr:uid="{00000000-0006-0000-0000-00007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7" authorId="0" shapeId="0" xr:uid="{00000000-0006-0000-0000-00007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7" authorId="0" shapeId="0" xr:uid="{00000000-0006-0000-0000-00007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7" authorId="0" shapeId="0" xr:uid="{00000000-0006-0000-0000-00007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7" authorId="0" shapeId="0" xr:uid="{00000000-0006-0000-0000-00007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7" authorId="0" shapeId="0" xr:uid="{00000000-0006-0000-0000-00007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7" authorId="0" shapeId="0" xr:uid="{00000000-0006-0000-0000-00007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7" authorId="0" shapeId="0" xr:uid="{00000000-0006-0000-0000-00007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7" authorId="0" shapeId="0" xr:uid="{00000000-0006-0000-0000-00007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7" authorId="0" shapeId="0" xr:uid="{00000000-0006-0000-0000-00007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7" authorId="0" shapeId="0" xr:uid="{00000000-0006-0000-0000-00008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7" authorId="0" shapeId="0" xr:uid="{00000000-0006-0000-0000-00008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7" authorId="0" shapeId="0" xr:uid="{00000000-0006-0000-0000-00008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7" authorId="0" shapeId="0" xr:uid="{00000000-0006-0000-0000-00008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7" authorId="0" shapeId="0" xr:uid="{00000000-0006-0000-0000-00008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7" authorId="0" shapeId="0" xr:uid="{00000000-0006-0000-0000-00008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7" authorId="0" shapeId="0" xr:uid="{00000000-0006-0000-0000-00008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7" authorId="0" shapeId="0" xr:uid="{00000000-0006-0000-0000-00008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7" authorId="0" shapeId="0" xr:uid="{00000000-0006-0000-0000-00008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H68" authorId="0" shapeId="0" xr:uid="{00000000-0006-0000-0000-00008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I68" authorId="0" shapeId="0" xr:uid="{00000000-0006-0000-0000-00008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J68" authorId="0" shapeId="0" xr:uid="{00000000-0006-0000-0000-00008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K68" authorId="0" shapeId="0" xr:uid="{00000000-0006-0000-0000-00008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L68" authorId="0" shapeId="0" xr:uid="{00000000-0006-0000-0000-00008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M68" authorId="0" shapeId="0" xr:uid="{00000000-0006-0000-0000-00008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N68" authorId="0" shapeId="0" xr:uid="{00000000-0006-0000-0000-00008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O68" authorId="0" shapeId="0" xr:uid="{00000000-0006-0000-0000-00009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P68" authorId="0" shapeId="0" xr:uid="{00000000-0006-0000-0000-00009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Q68" authorId="0" shapeId="0" xr:uid="{00000000-0006-0000-0000-00009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R68" authorId="0" shapeId="0" xr:uid="{00000000-0006-0000-0000-00009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S68" authorId="0" shapeId="0" xr:uid="{00000000-0006-0000-0000-00009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T68" authorId="0" shapeId="0" xr:uid="{00000000-0006-0000-0000-00009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CU68" authorId="0" shapeId="0" xr:uid="{00000000-0006-0000-0000-00009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V68" authorId="0" shapeId="0" xr:uid="{00000000-0006-0000-0000-00009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W68" authorId="0" shapeId="0" xr:uid="{00000000-0006-0000-0000-00009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X68" authorId="0" shapeId="0" xr:uid="{00000000-0006-0000-0000-00009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Y68" authorId="0" shapeId="0" xr:uid="{00000000-0006-0000-0000-00009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CZ68" authorId="0" shapeId="0" xr:uid="{00000000-0006-0000-0000-00009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A68" authorId="0" shapeId="0" xr:uid="{00000000-0006-0000-0000-00009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B68" authorId="0" shapeId="0" xr:uid="{00000000-0006-0000-0000-00009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C68" authorId="0" shapeId="0" xr:uid="{00000000-0006-0000-0000-00009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D68" authorId="0" shapeId="0" xr:uid="{00000000-0006-0000-0000-00009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Campion2023</t>
        </r>
      </text>
    </comment>
    <comment ref="DE68" authorId="0" shapeId="0" xr:uid="{00000000-0006-0000-0000-0000A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F68" authorId="0" shapeId="0" xr:uid="{00000000-0006-0000-0000-0000A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G68" authorId="0" shapeId="0" xr:uid="{00000000-0006-0000-0000-0000A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H68" authorId="0" shapeId="0" xr:uid="{00000000-0006-0000-0000-0000A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I68" authorId="0" shapeId="0" xr:uid="{00000000-0006-0000-0000-0000A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J68" authorId="0" shapeId="0" xr:uid="{00000000-0006-0000-0000-0000A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DK68" authorId="0" shapeId="0" xr:uid="{00000000-0006-0000-0000-0000A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Campion2021</t>
        </r>
      </text>
    </comment>
    <comment ref="EF69" authorId="0" shapeId="0" xr:uid="{00000000-0006-0000-0000-0000A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Including TES</t>
        </r>
      </text>
    </comment>
    <comment ref="BX77" authorId="0" shapeId="0" xr:uid="{00000000-0006-0000-0000-0000A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7" authorId="0" shapeId="0" xr:uid="{00000000-0006-0000-0000-0000A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7" authorId="0" shapeId="0" xr:uid="{00000000-0006-0000-0000-0000A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7" authorId="0" shapeId="0" xr:uid="{00000000-0006-0000-0000-0000A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7" authorId="0" shapeId="0" xr:uid="{00000000-0006-0000-0000-0000A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7" authorId="0" shapeId="0" xr:uid="{00000000-0006-0000-0000-0000A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7" authorId="0" shapeId="0" xr:uid="{00000000-0006-0000-0000-0000A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7" authorId="0" shapeId="0" xr:uid="{00000000-0006-0000-0000-0000A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7" authorId="0" shapeId="0" xr:uid="{00000000-0006-0000-0000-0000B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7" authorId="0" shapeId="0" xr:uid="{00000000-0006-0000-0000-0000B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X78" authorId="0" shapeId="0" xr:uid="{00000000-0006-0000-0000-0000B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Y78" authorId="0" shapeId="0" xr:uid="{00000000-0006-0000-0000-0000B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BZ78" authorId="0" shapeId="0" xr:uid="{00000000-0006-0000-0000-0000B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A78" authorId="0" shapeId="0" xr:uid="{00000000-0006-0000-0000-0000B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B78" authorId="0" shapeId="0" xr:uid="{00000000-0006-0000-0000-0000B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C78" authorId="0" shapeId="0" xr:uid="{00000000-0006-0000-0000-0000B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D78" authorId="0" shapeId="0" xr:uid="{00000000-0006-0000-0000-0000B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E78" authorId="0" shapeId="0" xr:uid="{00000000-0006-0000-0000-0000B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F78" authorId="0" shapeId="0" xr:uid="{00000000-0006-0000-0000-0000B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CG78" authorId="0" shapeId="0" xr:uid="{00000000-0006-0000-0000-0000B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Induspart2023</t>
        </r>
      </text>
    </comment>
    <comment ref="AT79" authorId="0" shapeId="0" xr:uid="{00000000-0006-0000-0000-0000B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U79" authorId="0" shapeId="0" xr:uid="{00000000-0006-0000-0000-0000B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V79" authorId="0" shapeId="0" xr:uid="{00000000-0006-0000-0000-0000B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W79" authorId="0" shapeId="0" xr:uid="{00000000-0006-0000-0000-0000B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X79" authorId="0" shapeId="0" xr:uid="{00000000-0006-0000-0000-0000C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Y79" authorId="0" shapeId="0" xr:uid="{00000000-0006-0000-0000-0000C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AZ79" authorId="0" shapeId="0" xr:uid="{00000000-0006-0000-0000-0000C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A79" authorId="0" shapeId="0" xr:uid="{00000000-0006-0000-0000-0000C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B79" authorId="0" shapeId="0" xr:uid="{00000000-0006-0000-0000-0000C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BC79" authorId="0" shapeId="0" xr:uid="{00000000-0006-0000-0000-0000C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Based on communication with industrial partners</t>
        </r>
      </text>
    </comment>
    <comment ref="CH79" authorId="0" shapeId="0" xr:uid="{00000000-0006-0000-0000-0000C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high logistics and ground work costs</t>
        </r>
      </text>
    </comment>
    <comment ref="CI79" authorId="0" shapeId="0" xr:uid="{00000000-0006-0000-0000-0000C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</t>
        </r>
      </text>
    </comment>
    <comment ref="CJ79" authorId="0" shapeId="0" xr:uid="{00000000-0006-0000-0000-0000C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with low lithium prices</t>
        </r>
      </text>
    </comment>
    <comment ref="CK79" authorId="0" shapeId="0" xr:uid="{00000000-0006-0000-0000-0000C9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DEAstor2020</t>
        </r>
      </text>
    </comment>
    <comment ref="CL79" authorId="0" shapeId="0" xr:uid="{00000000-0006-0000-0000-0000CA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</t>
        </r>
      </text>
    </comment>
    <comment ref="CM79" authorId="0" shapeId="0" xr:uid="{00000000-0006-0000-0000-0000CB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</t>
        </r>
      </text>
    </comment>
    <comment ref="CO79" authorId="0" shapeId="0" xr:uid="{00000000-0006-0000-0000-0000CC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Medium estimate from DEAstor2020 </t>
        </r>
      </text>
    </comment>
    <comment ref="CP79" authorId="0" shapeId="0" xr:uid="{00000000-0006-0000-0000-0000CD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From Induspart2023 assuming low lithium price assuming same values as of 2030</t>
        </r>
      </text>
    </comment>
    <comment ref="CQ79" authorId="0" shapeId="0" xr:uid="{00000000-0006-0000-0000-0000CE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Low cost estimatiom from Ikaheimo2018 (assumed the same as of 2030)</t>
        </r>
      </text>
    </comment>
    <comment ref="CR79" authorId="0" shapeId="0" xr:uid="{00000000-0006-0000-0000-0000CF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S79" authorId="0" shapeId="0" xr:uid="{00000000-0006-0000-0000-0000D0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T79" authorId="0" shapeId="0" xr:uid="{00000000-0006-0000-0000-0000D1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U79" authorId="0" shapeId="0" xr:uid="{00000000-0006-0000-0000-0000D2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V79" authorId="0" shapeId="0" xr:uid="{00000000-0006-0000-0000-0000D3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CW79" authorId="0" shapeId="0" xr:uid="{00000000-0006-0000-0000-0000D4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CY79" authorId="0" shapeId="0" xr:uid="{00000000-0006-0000-0000-0000D5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2% Capex based on Induspart2023</t>
        </r>
      </text>
    </comment>
    <comment ref="CZ79" authorId="0" shapeId="0" xr:uid="{00000000-0006-0000-0000-0000D6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1.5% Capex based on Induspart2023</t>
        </r>
      </text>
    </comment>
    <comment ref="DA79" authorId="0" shapeId="0" xr:uid="{00000000-0006-0000-0000-0000D7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1% Capex based on Induspart2023</t>
        </r>
      </text>
    </comment>
    <comment ref="EJ79" authorId="0" shapeId="0" xr:uid="{00000000-0006-0000-0000-0000D806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No CO2 formula here, check techno-eco file</t>
        </r>
      </text>
    </comment>
  </commentList>
</comments>
</file>

<file path=xl/sharedStrings.xml><?xml version="1.0" encoding="utf-8"?>
<sst xmlns="http://schemas.openxmlformats.org/spreadsheetml/2006/main" count="5494" uniqueCount="499">
  <si>
    <t>Red: Don't change the name without changing the Julia code</t>
  </si>
  <si>
    <t>Parameters--&gt;</t>
  </si>
  <si>
    <t>Produced from</t>
  </si>
  <si>
    <t>H2 balance</t>
  </si>
  <si>
    <t>El balance</t>
  </si>
  <si>
    <t>Heat balance</t>
  </si>
  <si>
    <t>Max Capacity</t>
  </si>
  <si>
    <t>Subsets</t>
  </si>
  <si>
    <t>Subsets_2</t>
  </si>
  <si>
    <t>Type of units</t>
  </si>
  <si>
    <t>Line/Column index</t>
  </si>
  <si>
    <t>Non-electrical</t>
  </si>
  <si>
    <t>-</t>
  </si>
  <si>
    <t>PWL</t>
  </si>
  <si>
    <t>O2</t>
  </si>
  <si>
    <t>Stor_in</t>
  </si>
  <si>
    <t>Stor_out</t>
  </si>
  <si>
    <t>Tank</t>
  </si>
  <si>
    <t>Electrical</t>
  </si>
  <si>
    <t>H2_pipeline_to_NH3_plant</t>
  </si>
  <si>
    <t>Heat_import</t>
  </si>
  <si>
    <t>Heat_export</t>
  </si>
  <si>
    <t>H2_to_tank</t>
  </si>
  <si>
    <t>H2_from_tank</t>
  </si>
  <si>
    <t>Power_from_the_grid</t>
  </si>
  <si>
    <t>Electricity_to_batteries</t>
  </si>
  <si>
    <t>Electricity_from_batteries</t>
  </si>
  <si>
    <t>Electricity_stored</t>
  </si>
  <si>
    <t>PU_Grid_in</t>
  </si>
  <si>
    <t>Heat_in</t>
  </si>
  <si>
    <t>Heat_out</t>
  </si>
  <si>
    <t>Heat_buy</t>
  </si>
  <si>
    <t>Heat_sell</t>
  </si>
  <si>
    <t>Grid_buy</t>
  </si>
  <si>
    <t>Grid_sell</t>
  </si>
  <si>
    <t>Desalination plant</t>
  </si>
  <si>
    <t>H2 pipeline to NH3 plant</t>
  </si>
  <si>
    <t>Heat from district heating</t>
  </si>
  <si>
    <t>Heat sent to district heating</t>
  </si>
  <si>
    <t>Sale of oxygen</t>
  </si>
  <si>
    <t>H2 tank compressor</t>
  </si>
  <si>
    <t>H2 tank valve</t>
  </si>
  <si>
    <t>H2 tank</t>
  </si>
  <si>
    <t>Electricity from the grid</t>
  </si>
  <si>
    <t>Charge batteries</t>
  </si>
  <si>
    <t>Discharge batteries</t>
  </si>
  <si>
    <t>Batteries</t>
  </si>
  <si>
    <t>Solar fixed</t>
  </si>
  <si>
    <t>Solar_fixed</t>
  </si>
  <si>
    <t>Solar tracking</t>
  </si>
  <si>
    <t>Solar_tracking</t>
  </si>
  <si>
    <t>RPU_Solar_track</t>
  </si>
  <si>
    <t>RPU_Solar_fixed</t>
  </si>
  <si>
    <t>SP198-HH100</t>
  </si>
  <si>
    <t>ON_SP198-HH150</t>
  </si>
  <si>
    <t>SP198-HH150</t>
  </si>
  <si>
    <t>ON_SP237-HH100</t>
  </si>
  <si>
    <t>SP237-HH100</t>
  </si>
  <si>
    <t>ON_SP237-HH150</t>
  </si>
  <si>
    <t>SP237-HH150</t>
  </si>
  <si>
    <t>ON_SP277-HH100</t>
  </si>
  <si>
    <t>SP277-HH100</t>
  </si>
  <si>
    <t>ON_SP277-HH150</t>
  </si>
  <si>
    <t>SP277-HH150</t>
  </si>
  <si>
    <t>ON_SP321-HH100</t>
  </si>
  <si>
    <t>SP321-HH100</t>
  </si>
  <si>
    <t>ON_SP321-HH150</t>
  </si>
  <si>
    <t>SP321-HH150</t>
  </si>
  <si>
    <t>OFF_SP379-HH100</t>
  </si>
  <si>
    <t>SP379-HH100</t>
  </si>
  <si>
    <t>OFF_SP379-HH150</t>
  </si>
  <si>
    <t>SP379-HH150</t>
  </si>
  <si>
    <t>OFF_SP450-HH100</t>
  </si>
  <si>
    <t>SP450-HH100</t>
  </si>
  <si>
    <t>SP450-HH150</t>
  </si>
  <si>
    <t>H2 pipeline to MeOH CCU plant</t>
  </si>
  <si>
    <t>H2_pipeline_to_MeOHCCU_plant</t>
  </si>
  <si>
    <t>CO2 capture DAC</t>
  </si>
  <si>
    <t>Yearly demand (kg fuel)</t>
  </si>
  <si>
    <t>Fuel production rate (kg output/kg input)</t>
  </si>
  <si>
    <t>Heat generated (kWh/output)</t>
  </si>
  <si>
    <t>Load min (% of max capacity)</t>
  </si>
  <si>
    <t>Ramp up (% of capacity /h)</t>
  </si>
  <si>
    <t>Ramp down (% of capacity /h)</t>
  </si>
  <si>
    <t>Electrical consumption (kWh/output)</t>
  </si>
  <si>
    <t>CO2e process (kg CO2e/output)</t>
  </si>
  <si>
    <t>Annuity factor</t>
  </si>
  <si>
    <t>AEC</t>
  </si>
  <si>
    <t>CO2 DAC</t>
  </si>
  <si>
    <t>CO2 PS</t>
  </si>
  <si>
    <t>NH3-AEC</t>
  </si>
  <si>
    <t>NH3-SOEC</t>
  </si>
  <si>
    <t>H2_from_AEC</t>
  </si>
  <si>
    <t>DAC</t>
  </si>
  <si>
    <t>NH3 plant + ASU - AEC</t>
  </si>
  <si>
    <t>NH3 plant + ASU - SOEC</t>
  </si>
  <si>
    <t>CO2 capture PS</t>
  </si>
  <si>
    <t>Bio-eMeOH</t>
  </si>
  <si>
    <t>Parameter changed</t>
  </si>
  <si>
    <t>Year</t>
  </si>
  <si>
    <t>New value</t>
  </si>
  <si>
    <t>Old value</t>
  </si>
  <si>
    <t>Year--&gt;</t>
  </si>
  <si>
    <t>MeOH</t>
  </si>
  <si>
    <t>SOEC</t>
  </si>
  <si>
    <t>Scenario number</t>
  </si>
  <si>
    <t>Fuel</t>
  </si>
  <si>
    <t>Electrolyser</t>
  </si>
  <si>
    <t>Input data sheet</t>
  </si>
  <si>
    <t>Profile name</t>
  </si>
  <si>
    <t>Result folder name</t>
  </si>
  <si>
    <t>Max profit</t>
  </si>
  <si>
    <t>Demand</t>
  </si>
  <si>
    <t>Max capacity</t>
  </si>
  <si>
    <t>Ramping</t>
  </si>
  <si>
    <t>No negative elec price</t>
  </si>
  <si>
    <t>Connection limit</t>
  </si>
  <si>
    <t>Sold products</t>
  </si>
  <si>
    <t>Fuel cost</t>
  </si>
  <si>
    <t>Flows</t>
  </si>
  <si>
    <t>NH3</t>
  </si>
  <si>
    <t>CO2 capture</t>
  </si>
  <si>
    <t>None</t>
  </si>
  <si>
    <t>Carbon capture</t>
  </si>
  <si>
    <t>PS</t>
  </si>
  <si>
    <t>Configuration</t>
  </si>
  <si>
    <t>Hourly electricity sale</t>
  </si>
  <si>
    <t>Hourly heat sale</t>
  </si>
  <si>
    <t>Fixed heat sale</t>
  </si>
  <si>
    <t>Fixed oxygen sale</t>
  </si>
  <si>
    <t>O2_sell</t>
  </si>
  <si>
    <t>Used (1 or 0)</t>
  </si>
  <si>
    <t>CO2e infrastructure (kg CO2e/Capacity/y)</t>
  </si>
  <si>
    <t>All</t>
  </si>
  <si>
    <t>Product/Reactant1</t>
  </si>
  <si>
    <t>Product</t>
  </si>
  <si>
    <t>Reactant2</t>
  </si>
  <si>
    <t>Reactant5</t>
  </si>
  <si>
    <t>Reactant6</t>
  </si>
  <si>
    <t>Reactant7</t>
  </si>
  <si>
    <t>Product/Reactant3</t>
  </si>
  <si>
    <t>Year old value</t>
  </si>
  <si>
    <t>Year new value</t>
  </si>
  <si>
    <t>Type of units for change</t>
  </si>
  <si>
    <t>Scenario name definition</t>
  </si>
  <si>
    <t>Unit tag</t>
  </si>
  <si>
    <t>CO2 % compared to 2020</t>
  </si>
  <si>
    <t>Max profit TRUE doesn't work</t>
  </si>
  <si>
    <t>See Scenarios_definition</t>
  </si>
  <si>
    <t>Options available</t>
  </si>
  <si>
    <t>Any name</t>
  </si>
  <si>
    <t>Results to write</t>
  </si>
  <si>
    <t>Islanded</t>
  </si>
  <si>
    <t>Fuel energy content LHV (MJ/kg fuel)</t>
  </si>
  <si>
    <t>Scenario</t>
  </si>
  <si>
    <t>Scenario name</t>
  </si>
  <si>
    <t>Name of the scenario in the output csv file</t>
  </si>
  <si>
    <t>H2_stored_tank</t>
  </si>
  <si>
    <t>H2 pipes compressor</t>
  </si>
  <si>
    <t>H2_to_pipe</t>
  </si>
  <si>
    <t>H2 pipes valve</t>
  </si>
  <si>
    <t>H2_from_pipe</t>
  </si>
  <si>
    <t>H2 buried pipes</t>
  </si>
  <si>
    <t>H2_stored_pipe</t>
  </si>
  <si>
    <t>ON_SP198-HH100</t>
  </si>
  <si>
    <t>OFF_SP450-HH150</t>
  </si>
  <si>
    <t>CO2taxWTTop</t>
  </si>
  <si>
    <t>€/kg CO2</t>
  </si>
  <si>
    <t>CO2taxWTTup</t>
  </si>
  <si>
    <t>Average grid emissions (yes=1 ; no =0)</t>
  </si>
  <si>
    <t>Fuel produced</t>
  </si>
  <si>
    <t>Min_demand_MainFuel</t>
  </si>
  <si>
    <t>Weight costs</t>
  </si>
  <si>
    <t>Objective function weight for costs</t>
  </si>
  <si>
    <t>Objective function weight for CO2 emissions</t>
  </si>
  <si>
    <t>Weight CO2e</t>
  </si>
  <si>
    <t>Diesel generator</t>
  </si>
  <si>
    <t>Diesel_gen</t>
  </si>
  <si>
    <t>Land use (m2/Capacity)</t>
  </si>
  <si>
    <t>Year data</t>
  </si>
  <si>
    <t>Profile folder name</t>
  </si>
  <si>
    <t>Name of the excel file profile</t>
  </si>
  <si>
    <t>Folder name where the excel profile is</t>
  </si>
  <si>
    <t>Investment (EUR/Capacity installed)</t>
  </si>
  <si>
    <t>Fixed cost (EUR/Capacity installed/y)</t>
  </si>
  <si>
    <t>Variable cost (EUR/Output)</t>
  </si>
  <si>
    <t>Fuel selling price (EUR/output)</t>
  </si>
  <si>
    <t>Fuel buying price (EUR/output)</t>
  </si>
  <si>
    <t>Reference scenario</t>
  </si>
  <si>
    <t>Changes also include the changes made in the reference scenario. If nothing is specified in the reference scenario column, changes are made compared to the input data sheet (i.e Data_base_case)</t>
  </si>
  <si>
    <t>Document type</t>
  </si>
  <si>
    <t>Title</t>
  </si>
  <si>
    <t>Reliability</t>
  </si>
  <si>
    <t xml:space="preserve">https://ens.dk/en/our-services/projections-and-models/technology-data/technology-data-generation-electricity-and </t>
  </si>
  <si>
    <t>https://doi.org/10.1038/s41560-020-00771-9</t>
  </si>
  <si>
    <t>https://www.iea.org/reports/world-energy-outlook-2020</t>
  </si>
  <si>
    <t>https://doi.org/10.1016/j.egypro.2017.03.1111</t>
  </si>
  <si>
    <t xml:space="preserve">https://www.nrel.gov/docs/fy04osti/35404.pdf </t>
  </si>
  <si>
    <t>https://www.nature.com/articles/s41558-021-01032-7</t>
  </si>
  <si>
    <t xml:space="preserve">https://www.cei.washington.edu/education/science-of-solar/battery-technology/ </t>
  </si>
  <si>
    <t xml:space="preserve">https://www.iea.org/reports/net-zero-by-2050 </t>
  </si>
  <si>
    <t xml:space="preserve">https://www.hydrogen.energy.gov/pdfs/progress13/xi_5_elgowainy_2013.pdf </t>
  </si>
  <si>
    <t xml:space="preserve">https://ens.dk/en/our-services/projections-and-models/technology-data/technology-data-industrial-process-heat-and </t>
  </si>
  <si>
    <t xml:space="preserve">https://www.sciencedirect.com/science/article/pii/B9781782423645000075 </t>
  </si>
  <si>
    <t xml:space="preserve">https://www.sciencedirect.com/science/article/pii/S0360319921030834 </t>
  </si>
  <si>
    <t xml:space="preserve">https://ens.dk/en/our-services/projections-and-models/technology-data/technology-data-renewable-fuels </t>
  </si>
  <si>
    <t xml:space="preserve">https://op.europa.eu/en/publication-detail/-/publication/1f55ca82-3451-11e6-969e-01aa75ed71a1/language-en </t>
  </si>
  <si>
    <t xml:space="preserve">https://www.nordicenergy.org/project/np2x/ </t>
  </si>
  <si>
    <t>Input references sheet</t>
  </si>
  <si>
    <t>Any data sheet name</t>
  </si>
  <si>
    <t>Link (doi is preferred)</t>
  </si>
  <si>
    <t xml:space="preserve">http://dx.doi.org/10.2139/ssrn.4154006 </t>
  </si>
  <si>
    <t>Main author</t>
  </si>
  <si>
    <t>https://ens.dk/en/our-services/projections-and-models/technology-data/technology-data-carbon-capture-transport-and</t>
  </si>
  <si>
    <t>https://orbit.dtu.dk/en/projects/electro-fuels-for-long-range-maritime-transport</t>
  </si>
  <si>
    <t xml:space="preserve">https://www.danskfjernvarme.dk/groen-energi/analyser/210512-power-to-x-og-fjernvarme </t>
  </si>
  <si>
    <t>Semi-islanded</t>
  </si>
  <si>
    <t>Grid_out</t>
  </si>
  <si>
    <t>PU</t>
  </si>
  <si>
    <t>Scale (for economy of scales)</t>
  </si>
  <si>
    <t>Location</t>
  </si>
  <si>
    <t>Data_base_case</t>
  </si>
  <si>
    <t>Ref_base_case</t>
  </si>
  <si>
    <t>CO2treshWTTop</t>
  </si>
  <si>
    <t>Waste water plant</t>
  </si>
  <si>
    <t>Drinking water</t>
  </si>
  <si>
    <t>H2O wwtp</t>
  </si>
  <si>
    <t>H2O sea</t>
  </si>
  <si>
    <t>H2O drink</t>
  </si>
  <si>
    <t>MeOH plant CCU</t>
  </si>
  <si>
    <t>Ammonia-AEC</t>
  </si>
  <si>
    <t>Bornholm</t>
  </si>
  <si>
    <t>Electrolysers AEC</t>
  </si>
  <si>
    <t>Mix</t>
  </si>
  <si>
    <t>Water supply</t>
  </si>
  <si>
    <t>H2 storage</t>
  </si>
  <si>
    <t>RPU_CSP_tower</t>
  </si>
  <si>
    <t>CSP_tower</t>
  </si>
  <si>
    <t>Renewable criterion</t>
  </si>
  <si>
    <t>All_locations</t>
  </si>
  <si>
    <t>Arica</t>
  </si>
  <si>
    <t>Electrolysers SOEC alone</t>
  </si>
  <si>
    <t>Electrolysers SOEC heat integrated</t>
  </si>
  <si>
    <t>Electrolysers 75AEC-25SOEC_HI</t>
  </si>
  <si>
    <t>Electrolysers 75AEC-25SOEC_A</t>
  </si>
  <si>
    <t>H2_from_SOEC_HI</t>
  </si>
  <si>
    <t>H2_from_SOEC_A</t>
  </si>
  <si>
    <t>H2_from_AEC_SOEC_HI</t>
  </si>
  <si>
    <t>H2_from_AEC_SOEC_A</t>
  </si>
  <si>
    <t>H2</t>
  </si>
  <si>
    <t>Reactant8</t>
  </si>
  <si>
    <t>H2 client</t>
  </si>
  <si>
    <t>H2-client</t>
  </si>
  <si>
    <t>H2 pipeline to client</t>
  </si>
  <si>
    <t>H2_pipeline_to_client</t>
  </si>
  <si>
    <t>Yearly kg CO2e / MJ fuel (-1 if no treshhold is applied)</t>
  </si>
  <si>
    <t>Hourly renewable criterion applied to the grid electricity (should match with ren_crit profile subset name)</t>
  </si>
  <si>
    <t>Criterion application</t>
  </si>
  <si>
    <t>How renewable criterion is applied: enforcement or incentive ? If incentive put a number for price difference between certified and non certified electricity (€/kWh). If enforcement put -1</t>
  </si>
  <si>
    <t>Esbjerg</t>
  </si>
  <si>
    <t>Ceduna</t>
  </si>
  <si>
    <t>Results_pap1</t>
  </si>
  <si>
    <t>Ammonia-AEC-is</t>
  </si>
  <si>
    <t>MinPricehourly20</t>
  </si>
  <si>
    <t>MinCO2hourly36</t>
  </si>
  <si>
    <t>MinPricehourly15</t>
  </si>
  <si>
    <t>MinPricehourly25</t>
  </si>
  <si>
    <t>MinPricehourly30</t>
  </si>
  <si>
    <t>Results_pap2</t>
  </si>
  <si>
    <t>Results_pap3</t>
  </si>
  <si>
    <t>CSP balance</t>
  </si>
  <si>
    <t>Charge TES</t>
  </si>
  <si>
    <t>Discharge TES</t>
  </si>
  <si>
    <t>TES</t>
  </si>
  <si>
    <t>Charge_TES</t>
  </si>
  <si>
    <t>Discharge_TES</t>
  </si>
  <si>
    <t>Results_tests</t>
  </si>
  <si>
    <t>NoSubset</t>
  </si>
  <si>
    <t>CSP + TES</t>
  </si>
  <si>
    <t>Curtailment</t>
  </si>
  <si>
    <t>Economically driven behavior</t>
  </si>
  <si>
    <t>Results_economic</t>
  </si>
  <si>
    <t>Communication with Mærsk Mc-Kinney Møller Center for Zero Carbon Shipping</t>
  </si>
  <si>
    <t>Brandon McKenna</t>
  </si>
  <si>
    <t>MMZCS2023</t>
  </si>
  <si>
    <t>2030 worst</t>
  </si>
  <si>
    <t>No CO2 formula here, check techno-eco file</t>
  </si>
  <si>
    <t>Including TES</t>
  </si>
  <si>
    <t>Based on MMZCS2023</t>
  </si>
  <si>
    <t>Based on MMZCS2023 for a small scale methanol plant</t>
  </si>
  <si>
    <t>Communication with different industry partners. Final value is an "aggregate" of different values from the industry</t>
  </si>
  <si>
    <t>Comment</t>
  </si>
  <si>
    <t>Based on MMZSC2023</t>
  </si>
  <si>
    <t>BhmWP12023</t>
  </si>
  <si>
    <t>Assessment of resources available in Bornholm</t>
  </si>
  <si>
    <t>WP1</t>
  </si>
  <si>
    <t>Report</t>
  </si>
  <si>
    <t>Database</t>
  </si>
  <si>
    <t>Reference tag in the comments and mendeley</t>
  </si>
  <si>
    <t>Onboard Type IV Compressed Hydrogen Storage System - Cost and Performance Status (19008)</t>
  </si>
  <si>
    <t>Adams</t>
  </si>
  <si>
    <t>Record 19008 NREL</t>
  </si>
  <si>
    <t xml:space="preserve">https://www.hydrogen.energy.gov/program_records.html?print </t>
  </si>
  <si>
    <t>Bulk storage of hydrogen</t>
  </si>
  <si>
    <t>Papadias</t>
  </si>
  <si>
    <t>Article</t>
  </si>
  <si>
    <t>Flexible production of green hydrogen and ammonia from variable solar and wind energy:Case study of Chile and Argentina</t>
  </si>
  <si>
    <t>Armijo</t>
  </si>
  <si>
    <t>https://doi.org/10.1016/j.ijhydene.2019.11.028</t>
  </si>
  <si>
    <t>Assumed to be similar to an ammonia plant. Ramp rate for an ammonia plant is from Armijo2020</t>
  </si>
  <si>
    <t>Based on Armijo2020</t>
  </si>
  <si>
    <t>Taking the best case of 2030 based on MMZCS2023</t>
  </si>
  <si>
    <t>Stoechiometric conversion</t>
  </si>
  <si>
    <t>Based on Adams2019</t>
  </si>
  <si>
    <t>Based on Papadias2021</t>
  </si>
  <si>
    <t>Based on Papadias2021 assuming same values as of 2020</t>
  </si>
  <si>
    <t>Based on communication with industrial partners</t>
  </si>
  <si>
    <t>2025 worst</t>
  </si>
  <si>
    <t>2025 best</t>
  </si>
  <si>
    <t>2030 best</t>
  </si>
  <si>
    <t>2050 worst</t>
  </si>
  <si>
    <t>2050 best</t>
  </si>
  <si>
    <t>2025 bench</t>
  </si>
  <si>
    <t>2030 bench</t>
  </si>
  <si>
    <t>2040 bench</t>
  </si>
  <si>
    <t>2050 bench</t>
  </si>
  <si>
    <t>IEA The future of hydrogen 2019</t>
  </si>
  <si>
    <t>IEA</t>
  </si>
  <si>
    <t>IEA Report</t>
  </si>
  <si>
    <t xml:space="preserve">https://webstore.iea.org/the-future-of-hydrogen </t>
  </si>
  <si>
    <t>Campion2023</t>
  </si>
  <si>
    <t>Techno-economic assessment of green ammonia production with different wind and solar potentials</t>
  </si>
  <si>
    <t>Campion</t>
  </si>
  <si>
    <t xml:space="preserve">https://doi.org/10.1016/j.rser.2022.113057 </t>
  </si>
  <si>
    <t>Based on BhmWP12023</t>
  </si>
  <si>
    <t>Based on BhmWP12023  taking the best case scenario of near-term technology development</t>
  </si>
  <si>
    <t>Based on IEA2019</t>
  </si>
  <si>
    <t>From Campion2023</t>
  </si>
  <si>
    <t>Target for 2050 according to IRENA2020</t>
  </si>
  <si>
    <t>Induspart2023</t>
  </si>
  <si>
    <t>Communication with industrial partners</t>
  </si>
  <si>
    <t>Induspart</t>
  </si>
  <si>
    <t>https://atb.nrel.gov/transportation/2020/hydrogen</t>
  </si>
  <si>
    <t>Webpage</t>
  </si>
  <si>
    <t>NREL</t>
  </si>
  <si>
    <t>Annual technlogy baseline for hydrogen</t>
  </si>
  <si>
    <t>NREL2020</t>
  </si>
  <si>
    <t>Data validated by industrial partners</t>
  </si>
  <si>
    <t>Power-to-ammonia in future North European 100 % renewable power and heat system</t>
  </si>
  <si>
    <t>Ikäheimo</t>
  </si>
  <si>
    <t>Paper</t>
  </si>
  <si>
    <t xml:space="preserve">https://www.sciencedirect.com/science/article/pii/S0360319918319931 </t>
  </si>
  <si>
    <t>Technology data for energy storage</t>
  </si>
  <si>
    <t>DEA</t>
  </si>
  <si>
    <t>Report/Catalogue</t>
  </si>
  <si>
    <t xml:space="preserve">https://ens.dk/en/our-services/projections-and-models/technology-data/technology-data-energy-storage </t>
  </si>
  <si>
    <t>DEAstor2020</t>
  </si>
  <si>
    <t>Campion2021</t>
  </si>
  <si>
    <t>MarE-fuel: LCOE and optimal electricity supply strategies for P2X plants</t>
  </si>
  <si>
    <t>https://backend.orbit.dtu.dk/ws/portalfiles/portal/264043718/MarE_Fuel_LCOE_and_optimal_electricity_supply_strategies_for_P2X_plants.pdf</t>
  </si>
  <si>
    <t>Estimate from MMZCS2023, on the high bound for CO2 extracted from a biogas plant</t>
  </si>
  <si>
    <t>For a small-scale 6.7 t$_{MeOH}$/h plant capacity based on MMZCS2023</t>
  </si>
  <si>
    <t>For a medium-scale 13.3 t$_{MeOH}$/h plant capacity based on MMZCS2023</t>
  </si>
  <si>
    <t>For a large-scale 133.3 t$_{MeOH}$/h plant capacity based on MMZCS2023</t>
  </si>
  <si>
    <t>4% Capex based on MMZCS2023</t>
  </si>
  <si>
    <t>For a small-scale 10 t$_{NH_3}$/h plant capacity based on MMZCS2023 (include the ASU)</t>
  </si>
  <si>
    <t>For a large-scale 95 t$_{NH_3}$/h plant capacity based on MMZCS2023 (includes ASU)</t>
  </si>
  <si>
    <t>For a very large-scale 190 t$_{NH_3}$/h plant capacity based on MMZCS2023 (including ASU)</t>
  </si>
  <si>
    <t>From BhmWP12023</t>
  </si>
  <si>
    <t>Using the 2025 benchmark value based on BhmWP12023</t>
  </si>
  <si>
    <t>Using the 2025 best value from BhmWP12023</t>
  </si>
  <si>
    <t>Using the 2025 best value based on BhmWP12023</t>
  </si>
  <si>
    <t>3% Capex based on BhmWP12023</t>
  </si>
  <si>
    <t>High water price from BhmWP12023</t>
  </si>
  <si>
    <t>Medium water price from BhmWP12023</t>
  </si>
  <si>
    <t>Low water price from BhmWP12023</t>
  </si>
  <si>
    <t>From MMZCS2023</t>
  </si>
  <si>
    <t>Using 10% Capex based on MMZCS2023</t>
  </si>
  <si>
    <t>Based on NREL2020</t>
  </si>
  <si>
    <t>8.55% Capex based on NREL2020</t>
  </si>
  <si>
    <t>Compression work from 20 to 100 bars based on Induspart2023</t>
  </si>
  <si>
    <t>Based on Induspart2023 (includes compressors)</t>
  </si>
  <si>
    <t>Based on Induspart2023 assuming that compressor and pressurized storage components cost will be half of 2025's costs</t>
  </si>
  <si>
    <t>4% Capex based on Induspart2023</t>
  </si>
  <si>
    <t>3% Capex based on Induspart2023</t>
  </si>
  <si>
    <t>Compression work from 20 to 100 bars</t>
  </si>
  <si>
    <t>Based on Induspart2023 for a working pressure around 100 bars</t>
  </si>
  <si>
    <t>Based on Campion2023</t>
  </si>
  <si>
    <t>From Campion2021</t>
  </si>
  <si>
    <t>Based on Induspart2023</t>
  </si>
  <si>
    <t>From Induspart2023 with high logistics and ground work costs</t>
  </si>
  <si>
    <t>From Induspart2023</t>
  </si>
  <si>
    <t>From Induspart2023 with low lithium prices</t>
  </si>
  <si>
    <t>From DEAstor2020</t>
  </si>
  <si>
    <t>From Induspart2023 assuming low lithium price</t>
  </si>
  <si>
    <t>Low cost estimatiom from Ikaheimo2018</t>
  </si>
  <si>
    <t xml:space="preserve">Medium estimate from DEAstor2020 </t>
  </si>
  <si>
    <t>From Induspart2023 assuming low lithium price assuming same values as of 2030</t>
  </si>
  <si>
    <t>Low cost estimatiom from Ikaheimo2018 (assumed the same as of 2030)</t>
  </si>
  <si>
    <t>2% Capex based on Induspart2023</t>
  </si>
  <si>
    <t>1.5% Capex based on Induspart2023</t>
  </si>
  <si>
    <t>1% Capex based on Induspart2023</t>
  </si>
  <si>
    <t>Bamboo2-stage-SOEC</t>
  </si>
  <si>
    <t>Bamboo1-stage-SOEC</t>
  </si>
  <si>
    <t>Wheat2-stage-SOEC</t>
  </si>
  <si>
    <t>Wheat1-stage-SOEC</t>
  </si>
  <si>
    <t>Process heat generated (kWh/output)</t>
  </si>
  <si>
    <t>Process heat balance</t>
  </si>
  <si>
    <t>H2 pipeline to Bamboo-2</t>
  </si>
  <si>
    <t>H2 pipeline to Bamboo-1</t>
  </si>
  <si>
    <t>H2 pipeline to Wheat-2</t>
  </si>
  <si>
    <t>H2 pipeline to Wheat-1</t>
  </si>
  <si>
    <t>H2_pipeline_to_Bamboo-2</t>
  </si>
  <si>
    <t>H2_pipeline_to_Bamboo-1</t>
  </si>
  <si>
    <t>H2_pipeline_to_Wheat-2</t>
  </si>
  <si>
    <t>H2_pipeline_to_Wheat-1</t>
  </si>
  <si>
    <t>Reactant9</t>
  </si>
  <si>
    <t>Reactant10</t>
  </si>
  <si>
    <t>DME-B2</t>
  </si>
  <si>
    <t>DME-B1</t>
  </si>
  <si>
    <t>DME-W2</t>
  </si>
  <si>
    <t>DME-W1</t>
  </si>
  <si>
    <t>Results_DME</t>
  </si>
  <si>
    <t xml:space="preserve">From this study </t>
  </si>
  <si>
    <t>From this study</t>
  </si>
  <si>
    <t>Reactant11</t>
  </si>
  <si>
    <t>Heat sent to other process</t>
  </si>
  <si>
    <t>Heat_export_process</t>
  </si>
  <si>
    <t>Sale of biochar</t>
  </si>
  <si>
    <t>Biochar</t>
  </si>
  <si>
    <t>Product/Reactant12</t>
  </si>
  <si>
    <t>Fixed process heat sale</t>
  </si>
  <si>
    <t>Fixed biochar sale</t>
  </si>
  <si>
    <t>Biochar_sell</t>
  </si>
  <si>
    <t>Process_heat_sell</t>
  </si>
  <si>
    <t>Biomass bamboo 2</t>
  </si>
  <si>
    <t>Biomass bamboo 1</t>
  </si>
  <si>
    <t>Biomass wheat 2</t>
  </si>
  <si>
    <t>Biomass wheat 1</t>
  </si>
  <si>
    <t>Product/Reactant13</t>
  </si>
  <si>
    <t>MeOH - Biogas - SOEC</t>
  </si>
  <si>
    <t>MeOH biogas H2</t>
  </si>
  <si>
    <t>MeOH - Biogas - None</t>
  </si>
  <si>
    <t>MeOH biogas</t>
  </si>
  <si>
    <t>Biogas w H2</t>
  </si>
  <si>
    <t>Reactant14</t>
  </si>
  <si>
    <t>Biogas wo H2</t>
  </si>
  <si>
    <t>Based on Moioli2022</t>
  </si>
  <si>
    <t>Based on Moioli2022 case 1b.</t>
  </si>
  <si>
    <t>Based on Ghosh2019 - case 2</t>
  </si>
  <si>
    <t>Based on Ghosh2019 - case 2. Assuming biogas use as seen in Moioli2022.</t>
  </si>
  <si>
    <t>Based on Ghosh2019. Power generation is from turbines utilizing excess energy from combustion of biogas processes.</t>
  </si>
  <si>
    <t>Based on Moioli2022 case 1a.</t>
  </si>
  <si>
    <t>Based on Ghosh2019 - is CO2 sourced from biogas so not a net addition to the carbon cycle.</t>
  </si>
  <si>
    <t>Based on ENS2014. Higher range of biogas price estimate.</t>
  </si>
  <si>
    <t>Based on ENS2014. Average price level of biogas.</t>
  </si>
  <si>
    <t>Based on ENS2014. Lower range of biogas price estimate.</t>
  </si>
  <si>
    <t>Moioli2022</t>
  </si>
  <si>
    <t>Eco-Techno-Economic Analysis of Methanol Production from Biogas and Power-to-X</t>
  </si>
  <si>
    <t>Moioli</t>
  </si>
  <si>
    <t>https://pubs.acs.org/doi/epdf/10.1021/acs.iecr.1c04682</t>
  </si>
  <si>
    <t>Ghosh2019</t>
  </si>
  <si>
    <t>Biogas to methanol: A comparison of conversion processes involving direct carbon dioxide hydrogenation and via reverse water gas shift reaction</t>
  </si>
  <si>
    <t>Ghosh</t>
  </si>
  <si>
    <t>ENS2014</t>
  </si>
  <si>
    <t>Biogas i Danmark – status, barrierer og perspektiver</t>
  </si>
  <si>
    <t>Energistyrelsen</t>
  </si>
  <si>
    <t>Numbers are perhaps outdated</t>
  </si>
  <si>
    <t>https://ens.dk/sites/ens.dk/files/Bioenergi/biogas_i_danmark_-_analyse_2014-final.pdf</t>
  </si>
  <si>
    <t>https://global-uploads.webflow.com/628dfad4d3a01f893b381f47/63ff3b262544944294815ea1_Biogasplan%20Bornholm%20Marts%202023%20Final.pdf</t>
  </si>
  <si>
    <t>Based on Biogasplan2023.</t>
  </si>
  <si>
    <t>Biogasplan2023</t>
  </si>
  <si>
    <t>Biogasplan Bornholm</t>
  </si>
  <si>
    <t>Bornholms Landbrug og Fødevarer</t>
  </si>
  <si>
    <t>Consumption of non-purified water assuming a purification efficieny of 80% based on BhmWP12023. Conversion of purified water to hydrogen is stoichiometric (9 kg of water consumed per kg of hydrogen).</t>
  </si>
  <si>
    <t>https://doi.org/10.1016/j.jclepro.2019.01.171</t>
  </si>
  <si>
    <t>HT</t>
  </si>
  <si>
    <t>MeOH - Topsoe</t>
  </si>
  <si>
    <t>MeOH HT</t>
  </si>
  <si>
    <t>Biogas HT</t>
  </si>
  <si>
    <t>Product/Reactant15</t>
  </si>
  <si>
    <t>Base case</t>
  </si>
  <si>
    <t>Morocco</t>
  </si>
  <si>
    <t>2020ma</t>
  </si>
  <si>
    <t>2030 CO2tMeOH SOEC - MA</t>
  </si>
  <si>
    <t>2030 BGtMeOH SOEC</t>
  </si>
  <si>
    <t>2030 BGtMeOH SOEC - DK</t>
  </si>
  <si>
    <t>2030 CO2tMeOH SOEC - CL</t>
  </si>
  <si>
    <t>2030 CO2tMeOH SOEC - AU</t>
  </si>
  <si>
    <t>Esbjerg - no byproduct sale</t>
  </si>
  <si>
    <t>Bornholm - no byproduct sale</t>
  </si>
  <si>
    <t>Esbjerg - byproduct sale</t>
  </si>
  <si>
    <t>Bornholm - byproduct sale</t>
  </si>
  <si>
    <t>Bornholm - HT method</t>
  </si>
  <si>
    <t>2030 HT MeOH - DK</t>
  </si>
  <si>
    <t>Esbjerg - DAC</t>
  </si>
  <si>
    <t>Bornholm - DAC</t>
  </si>
  <si>
    <t>Esbjerg - DAC - byproduct sale</t>
  </si>
  <si>
    <t>Bornholm - DAC - byproduct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</si>
</sst>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00000"/>
    <numFmt numFmtId="166" formatCode="0.000"/>
    <numFmt numFmtId="167" formatCode="0.0"/>
    <numFmt numFmtId="168" formatCode="0.00000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4">
    <xf numFmtId="0" fontId="0" fillId="0" borderId="0"/>
    <xf numFmtId="9" fontId="1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9" fillId="0" borderId="6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0" applyNumberFormat="0" applyBorder="0" applyAlignment="0" applyProtection="0"/>
    <xf numFmtId="0" fontId="21" fillId="8" borderId="0" applyNumberFormat="0" applyBorder="0" applyAlignment="0" applyProtection="0"/>
    <xf numFmtId="0" fontId="22" fillId="10" borderId="7" applyNumberFormat="0" applyAlignment="0" applyProtection="0"/>
    <xf numFmtId="0" fontId="23" fillId="11" borderId="8" applyNumberFormat="0" applyAlignment="0" applyProtection="0"/>
    <xf numFmtId="0" fontId="24" fillId="11" borderId="7" applyNumberFormat="0" applyAlignment="0" applyProtection="0"/>
    <xf numFmtId="0" fontId="25" fillId="0" borderId="9" applyNumberFormat="0" applyFill="0" applyAlignment="0" applyProtection="0"/>
    <xf numFmtId="0" fontId="26" fillId="12" borderId="10" applyNumberFormat="0" applyAlignment="0" applyProtection="0"/>
    <xf numFmtId="0" fontId="2" fillId="0" borderId="0" applyNumberFormat="0" applyFill="0" applyBorder="0" applyAlignment="0" applyProtection="0"/>
    <xf numFmtId="0" fontId="1" fillId="13" borderId="11" applyNumberFormat="0" applyFont="0" applyAlignment="0" applyProtection="0"/>
    <xf numFmtId="0" fontId="27" fillId="0" borderId="0" applyNumberFormat="0" applyFill="0" applyBorder="0" applyAlignment="0" applyProtection="0"/>
    <xf numFmtId="0" fontId="3" fillId="0" borderId="12" applyNumberFormat="0" applyFill="0" applyAlignment="0" applyProtection="0"/>
    <xf numFmtId="0" fontId="28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28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8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8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8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8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9" fillId="9" borderId="0" applyNumberFormat="0" applyBorder="0" applyAlignment="0" applyProtection="0"/>
    <xf numFmtId="0" fontId="28" fillId="17" borderId="0" applyNumberFormat="0" applyBorder="0" applyAlignment="0" applyProtection="0"/>
    <xf numFmtId="0" fontId="28" fillId="21" borderId="0" applyNumberFormat="0" applyBorder="0" applyAlignment="0" applyProtection="0"/>
    <xf numFmtId="0" fontId="28" fillId="25" borderId="0" applyNumberFormat="0" applyBorder="0" applyAlignment="0" applyProtection="0"/>
    <xf numFmtId="0" fontId="28" fillId="29" borderId="0" applyNumberFormat="0" applyBorder="0" applyAlignment="0" applyProtection="0"/>
    <xf numFmtId="0" fontId="28" fillId="33" borderId="0" applyNumberFormat="0" applyBorder="0" applyAlignment="0" applyProtection="0"/>
    <xf numFmtId="0" fontId="28" fillId="37" borderId="0" applyNumberFormat="0" applyBorder="0" applyAlignment="0" applyProtection="0"/>
  </cellStyleXfs>
  <cellXfs count="122">
    <xf numFmtId="0" fontId="0" fillId="0" borderId="0" xfId="0"/>
    <xf numFmtId="0" fontId="4" fillId="0" borderId="0" xfId="0" applyFont="1"/>
    <xf numFmtId="0" fontId="3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1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9" fontId="0" fillId="0" borderId="0" xfId="1" applyFont="1"/>
    <xf numFmtId="1" fontId="0" fillId="0" borderId="0" xfId="0" applyNumberFormat="1"/>
    <xf numFmtId="2" fontId="0" fillId="0" borderId="0" xfId="0" applyNumberFormat="1"/>
    <xf numFmtId="0" fontId="3" fillId="0" borderId="0" xfId="0" applyFont="1"/>
    <xf numFmtId="0" fontId="6" fillId="0" borderId="0" xfId="0" applyFont="1" applyAlignment="1">
      <alignment horizontal="center" vertical="center" wrapText="1"/>
    </xf>
    <xf numFmtId="0" fontId="6" fillId="0" borderId="0" xfId="0" applyFont="1"/>
    <xf numFmtId="0" fontId="0" fillId="0" borderId="1" xfId="0" applyBorder="1"/>
    <xf numFmtId="0" fontId="0" fillId="0" borderId="2" xfId="0" applyBorder="1"/>
    <xf numFmtId="0" fontId="8" fillId="3" borderId="0" xfId="0" applyFont="1" applyFill="1" applyAlignment="1">
      <alignment horizontal="center" vertical="center" wrapText="1"/>
    </xf>
    <xf numFmtId="0" fontId="8" fillId="3" borderId="0" xfId="0" applyFont="1" applyFill="1"/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10" fontId="0" fillId="0" borderId="0" xfId="0" applyNumberFormat="1"/>
    <xf numFmtId="165" fontId="0" fillId="0" borderId="0" xfId="0" applyNumberFormat="1"/>
    <xf numFmtId="0" fontId="0" fillId="0" borderId="0" xfId="1" quotePrefix="1" applyNumberFormat="1" applyFont="1"/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164" fontId="0" fillId="0" borderId="0" xfId="0" applyNumberFormat="1"/>
    <xf numFmtId="0" fontId="0" fillId="0" borderId="0" xfId="0" applyAlignment="1">
      <alignment horizontal="left"/>
    </xf>
    <xf numFmtId="9" fontId="1" fillId="0" borderId="0" xfId="1" applyFont="1"/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5" fillId="2" borderId="0" xfId="0" applyFont="1" applyFill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9" fillId="0" borderId="0" xfId="2" applyAlignment="1">
      <alignment horizontal="left" vertical="center"/>
    </xf>
    <xf numFmtId="0" fontId="3" fillId="5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 wrapText="1"/>
    </xf>
    <xf numFmtId="0" fontId="3" fillId="5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0" fillId="0" borderId="0" xfId="0" applyAlignment="1">
      <alignment horizontal="left" vertical="center"/>
    </xf>
    <xf numFmtId="0" fontId="9" fillId="0" borderId="0" xfId="2"/>
    <xf numFmtId="0" fontId="3" fillId="0" borderId="2" xfId="0" applyFont="1" applyBorder="1"/>
    <xf numFmtId="0" fontId="4" fillId="0" borderId="0" xfId="2" applyFont="1"/>
    <xf numFmtId="166" fontId="0" fillId="0" borderId="0" xfId="0" applyNumberFormat="1"/>
    <xf numFmtId="0" fontId="4" fillId="0" borderId="0" xfId="1" applyNumberFormat="1" applyFont="1"/>
    <xf numFmtId="0" fontId="0" fillId="4" borderId="0" xfId="0" applyFill="1"/>
    <xf numFmtId="0" fontId="3" fillId="6" borderId="0" xfId="0" applyFont="1" applyFill="1" applyAlignment="1">
      <alignment horizontal="center"/>
    </xf>
    <xf numFmtId="0" fontId="0" fillId="6" borderId="0" xfId="1" applyNumberFormat="1" applyFont="1" applyFill="1"/>
    <xf numFmtId="9" fontId="0" fillId="6" borderId="0" xfId="1" applyFont="1" applyFill="1"/>
    <xf numFmtId="0" fontId="0" fillId="0" borderId="0" xfId="1" applyNumberFormat="1" applyFont="1" applyFill="1"/>
    <xf numFmtId="0" fontId="3" fillId="0" borderId="0" xfId="0" applyFont="1" applyAlignment="1">
      <alignment horizontal="right"/>
    </xf>
    <xf numFmtId="164" fontId="3" fillId="0" borderId="0" xfId="0" applyNumberFormat="1" applyFont="1"/>
    <xf numFmtId="9" fontId="0" fillId="0" borderId="0" xfId="1" applyFont="1" applyFill="1"/>
    <xf numFmtId="0" fontId="4" fillId="0" borderId="0" xfId="0" applyFont="1" applyAlignment="1">
      <alignment vertical="center"/>
    </xf>
    <xf numFmtId="0" fontId="2" fillId="6" borderId="0" xfId="0" applyFont="1" applyFill="1"/>
    <xf numFmtId="0" fontId="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right"/>
    </xf>
    <xf numFmtId="0" fontId="0" fillId="6" borderId="0" xfId="0" applyFill="1"/>
    <xf numFmtId="0" fontId="3" fillId="0" borderId="0" xfId="0" quotePrefix="1" applyFont="1"/>
    <xf numFmtId="0" fontId="5" fillId="2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right"/>
    </xf>
    <xf numFmtId="167" fontId="0" fillId="0" borderId="0" xfId="0" applyNumberFormat="1"/>
    <xf numFmtId="0" fontId="15" fillId="0" borderId="0" xfId="0" applyFont="1" applyAlignment="1">
      <alignment horizontal="center" vertical="center" wrapText="1"/>
    </xf>
    <xf numFmtId="0" fontId="9" fillId="0" borderId="0" xfId="2" applyAlignment="1">
      <alignment vertical="center"/>
    </xf>
    <xf numFmtId="1" fontId="0" fillId="6" borderId="0" xfId="0" applyNumberFormat="1" applyFill="1"/>
    <xf numFmtId="2" fontId="0" fillId="6" borderId="0" xfId="0" applyNumberFormat="1" applyFill="1"/>
    <xf numFmtId="167" fontId="0" fillId="6" borderId="0" xfId="0" applyNumberFormat="1" applyFill="1"/>
    <xf numFmtId="0" fontId="4" fillId="6" borderId="0" xfId="1" applyNumberFormat="1" applyFont="1" applyFill="1"/>
    <xf numFmtId="166" fontId="0" fillId="6" borderId="0" xfId="0" applyNumberFormat="1" applyFill="1"/>
    <xf numFmtId="0" fontId="4" fillId="6" borderId="0" xfId="0" applyFont="1" applyFill="1" applyAlignment="1">
      <alignment horizontal="center"/>
    </xf>
    <xf numFmtId="0" fontId="4" fillId="0" borderId="3" xfId="0" applyFont="1" applyBorder="1"/>
    <xf numFmtId="0" fontId="0" fillId="0" borderId="3" xfId="0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righ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 vertical="center" wrapText="1"/>
    </xf>
    <xf numFmtId="0" fontId="0" fillId="0" borderId="3" xfId="0" applyBorder="1" applyAlignment="1">
      <alignment horizontal="left"/>
    </xf>
    <xf numFmtId="0" fontId="0" fillId="38" borderId="0" xfId="0" applyFill="1" applyAlignment="1">
      <alignment horizontal="center"/>
    </xf>
    <xf numFmtId="0" fontId="0" fillId="38" borderId="0" xfId="0" applyFill="1"/>
    <xf numFmtId="0" fontId="0" fillId="4" borderId="0" xfId="0" applyFill="1" applyAlignment="1">
      <alignment horizontal="center"/>
    </xf>
    <xf numFmtId="0" fontId="0" fillId="38" borderId="3" xfId="0" applyFill="1" applyBorder="1"/>
    <xf numFmtId="0" fontId="4" fillId="4" borderId="0" xfId="0" applyFont="1" applyFill="1"/>
    <xf numFmtId="0" fontId="4" fillId="4" borderId="0" xfId="0" applyFont="1" applyFill="1" applyAlignment="1">
      <alignment horizontal="center"/>
    </xf>
    <xf numFmtId="0" fontId="4" fillId="4" borderId="0" xfId="0" applyFont="1" applyFill="1" applyAlignment="1">
      <alignment horizontal="right"/>
    </xf>
    <xf numFmtId="0" fontId="0" fillId="39" borderId="0" xfId="0" applyFill="1" applyAlignment="1">
      <alignment horizontal="center"/>
    </xf>
    <xf numFmtId="0" fontId="3" fillId="39" borderId="0" xfId="0" applyFont="1" applyFill="1" applyAlignment="1">
      <alignment horizontal="center"/>
    </xf>
    <xf numFmtId="0" fontId="0" fillId="39" borderId="0" xfId="0" applyFill="1"/>
    <xf numFmtId="0" fontId="3" fillId="39" borderId="0" xfId="0" applyFont="1" applyFill="1"/>
    <xf numFmtId="0" fontId="0" fillId="39" borderId="1" xfId="0" applyFill="1" applyBorder="1"/>
    <xf numFmtId="0" fontId="0" fillId="39" borderId="2" xfId="0" applyFill="1" applyBorder="1"/>
    <xf numFmtId="0" fontId="0" fillId="39" borderId="0" xfId="0" applyFill="1" applyAlignment="1">
      <alignment horizontal="left"/>
    </xf>
    <xf numFmtId="0" fontId="3" fillId="39" borderId="0" xfId="0" applyFont="1" applyFill="1" applyAlignment="1">
      <alignment horizontal="right"/>
    </xf>
    <xf numFmtId="0" fontId="0" fillId="0" borderId="13" xfId="0" applyBorder="1" applyAlignment="1">
      <alignment horizontal="center"/>
    </xf>
    <xf numFmtId="0" fontId="3" fillId="39" borderId="13" xfId="0" applyFont="1" applyFill="1" applyBorder="1" applyAlignment="1">
      <alignment horizontal="center"/>
    </xf>
    <xf numFmtId="164" fontId="4" fillId="0" borderId="0" xfId="0" applyNumberFormat="1" applyFont="1"/>
    <xf numFmtId="0" fontId="6" fillId="0" borderId="2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4" fillId="0" borderId="13" xfId="0" applyFont="1" applyBorder="1"/>
    <xf numFmtId="0" fontId="4" fillId="0" borderId="13" xfId="0" applyFont="1" applyBorder="1" applyAlignment="1">
      <alignment horizontal="center"/>
    </xf>
    <xf numFmtId="164" fontId="4" fillId="0" borderId="13" xfId="0" applyNumberFormat="1" applyFont="1" applyBorder="1"/>
    <xf numFmtId="0" fontId="4" fillId="0" borderId="13" xfId="0" applyFont="1" applyBorder="1" applyAlignment="1">
      <alignment horizontal="right"/>
    </xf>
    <xf numFmtId="168" fontId="13" fillId="0" borderId="0" xfId="0" applyNumberFormat="1" applyFont="1"/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 vertical="center" textRotation="90"/>
    </xf>
    <xf numFmtId="0" fontId="3" fillId="0" borderId="0" xfId="0" applyFont="1" applyAlignment="1">
      <alignment horizontal="center"/>
    </xf>
    <xf numFmtId="0" fontId="5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wrapText="1"/>
    </xf>
    <xf numFmtId="0" fontId="12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</cellXfs>
  <cellStyles count="44">
    <cellStyle name="20% - Accent1" xfId="20" builtinId="30" customBuiltin="1"/>
    <cellStyle name="20% - Accent2" xfId="23" builtinId="34" customBuiltin="1"/>
    <cellStyle name="20% - Accent3" xfId="26" builtinId="38" customBuiltin="1"/>
    <cellStyle name="20% - Accent4" xfId="29" builtinId="42" customBuiltin="1"/>
    <cellStyle name="20% - Accent5" xfId="32" builtinId="46" customBuiltin="1"/>
    <cellStyle name="20% - Accent6" xfId="35" builtinId="50" customBuiltin="1"/>
    <cellStyle name="40% - Accent1" xfId="21" builtinId="31" customBuiltin="1"/>
    <cellStyle name="40% - Accent2" xfId="24" builtinId="35" customBuiltin="1"/>
    <cellStyle name="40% - Accent3" xfId="27" builtinId="39" customBuiltin="1"/>
    <cellStyle name="40% - Accent4" xfId="30" builtinId="43" customBuiltin="1"/>
    <cellStyle name="40% - Accent5" xfId="33" builtinId="47" customBuiltin="1"/>
    <cellStyle name="40% - Accent6" xfId="36" builtinId="51" customBuiltin="1"/>
    <cellStyle name="60% - Accent1 2" xfId="38" xr:uid="{7E8EAC49-FEE3-4E83-B96D-D6D986406565}"/>
    <cellStyle name="60% - Accent2 2" xfId="39" xr:uid="{61EC3771-E369-4209-9DFA-FF7ABDE99D04}"/>
    <cellStyle name="60% - Accent3 2" xfId="40" xr:uid="{2C96BD72-B71F-4220-ABA5-C51F4B2A5CB2}"/>
    <cellStyle name="60% - Accent4 2" xfId="41" xr:uid="{539F7731-FA0F-4489-AE5B-EB2284AD8F37}"/>
    <cellStyle name="60% - Accent5 2" xfId="42" xr:uid="{AC2C3745-296D-4311-802F-A2F84EB1DA51}"/>
    <cellStyle name="60% - Accent6 2" xfId="43" xr:uid="{53754796-09D2-42FB-B49F-F53E2B40C14B}"/>
    <cellStyle name="Accent1" xfId="19" builtinId="29" customBuiltin="1"/>
    <cellStyle name="Accent2" xfId="22" builtinId="33" customBuiltin="1"/>
    <cellStyle name="Accent3" xfId="25" builtinId="37" customBuiltin="1"/>
    <cellStyle name="Accent4" xfId="28" builtinId="41" customBuiltin="1"/>
    <cellStyle name="Accent5" xfId="31" builtinId="45" customBuiltin="1"/>
    <cellStyle name="Accent6" xfId="34" builtinId="49" customBuiltin="1"/>
    <cellStyle name="Bad" xfId="9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Hyperlink" xfId="2" builtinId="8"/>
    <cellStyle name="Input" xfId="10" builtinId="20" customBuiltin="1"/>
    <cellStyle name="Linked Cell" xfId="13" builtinId="24" customBuiltin="1"/>
    <cellStyle name="Neutral 2" xfId="37" xr:uid="{ECFF19EE-E461-4B29-AF30-03EBF2A09DD4}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3" builtinId="15" customBuiltin="1"/>
    <cellStyle name="Total" xfId="18" builtinId="25" customBuiltin="1"/>
    <cellStyle name="Warning Text" xfId="15" builtinId="11" customBuiltin="1"/>
  </cellStyles>
  <dxfs count="14"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  <fill>
        <patternFill patternType="none">
          <bgColor auto="1"/>
        </patternFill>
      </fill>
    </dxf>
    <dxf>
      <font>
        <color rgb="FF9C0006"/>
      </font>
    </dxf>
    <dxf>
      <font>
        <color theme="9"/>
      </font>
    </dxf>
    <dxf>
      <font>
        <color theme="9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114300</xdr:colOff>
          <xdr:row>0</xdr:row>
          <xdr:rowOff>60960</xdr:rowOff>
        </xdr:from>
        <xdr:to>
          <xdr:col>3</xdr:col>
          <xdr:colOff>883920</xdr:colOff>
          <xdr:row>2</xdr:row>
          <xdr:rowOff>99060</xdr:rowOff>
        </xdr:to>
        <xdr:sp macro="" textlink="">
          <xdr:nvSpPr>
            <xdr:cNvPr id="7503" name="Button 335" hidden="1">
              <a:extLst>
                <a:ext uri="{63B3BB69-23CF-44E3-9099-C40C66FF867C}">
                  <a14:compatExt spid="_x0000_s7503"/>
                </a:ext>
                <a:ext uri="{FF2B5EF4-FFF2-40B4-BE49-F238E27FC236}">
                  <a16:creationId xmlns:a16="http://schemas.microsoft.com/office/drawing/2014/main" id="{00000000-0008-0000-0500-00004F1D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da-DK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Import comments from data sheet and save current file to xlsx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jbca/Documents/Models/OptiPlant/Sources%20and%20documentation/Techno%20economics%20data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Frede\Documents\DTU\DTU_Man\OptiPlant-DME\NH3%20-%20locations\Data\Inputs\DME_paper_data.xlsx" TargetMode="External"/><Relationship Id="rId1" Type="http://schemas.openxmlformats.org/officeDocument/2006/relationships/externalLinkPath" Target="/Users/Frede/Documents/DTU/DTU_Man/OptiPlant-DME/NH3%20-%20locations/Data/Inputs/DME_paper_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urces"/>
      <sheetName val="Fuel production cost"/>
      <sheetName val="Fuel cost graphs"/>
      <sheetName val="Calculations"/>
      <sheetName val="Calculations 2"/>
      <sheetName val="Annuities"/>
      <sheetName val="All_data"/>
      <sheetName val="Desalination"/>
      <sheetName val="Bio-eMeOH plant"/>
      <sheetName val="MeOH plant + CO2"/>
      <sheetName val="NH3 plant + ASU"/>
      <sheetName val=" Storage + Transport"/>
      <sheetName val="Electrolyser + O2+Heat + Grid"/>
      <sheetName val="Solar PV"/>
      <sheetName val="Solar PV tracking"/>
      <sheetName val="Wind_turbines"/>
      <sheetName val="Wind_on"/>
      <sheetName val="Wind_off"/>
      <sheetName val="Sheet1"/>
    </sheetNames>
    <sheetDataSet>
      <sheetData sheetId="0"/>
      <sheetData sheetId="1"/>
      <sheetData sheetId="2"/>
      <sheetData sheetId="3">
        <row r="3">
          <cell r="C3">
            <v>0.89293686936333605</v>
          </cell>
        </row>
        <row r="8">
          <cell r="C8">
            <v>0.75284197846871936</v>
          </cell>
        </row>
        <row r="22">
          <cell r="C22">
            <v>576.1</v>
          </cell>
        </row>
        <row r="23">
          <cell r="C23">
            <v>556.79999999999995</v>
          </cell>
        </row>
        <row r="28">
          <cell r="C28">
            <v>607.5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ta_base_case"/>
      <sheetName val="Selected_units"/>
      <sheetName val="Scenarios_definition"/>
      <sheetName val="Scenarios_DME"/>
      <sheetName val="Scenarios_tests"/>
      <sheetName val="Ref_base_case"/>
      <sheetName val="Sources"/>
    </sheetNames>
    <sheetDataSet>
      <sheetData sheetId="0">
        <row r="7">
          <cell r="D7"/>
          <cell r="E7"/>
          <cell r="F7" t="str">
            <v>Used (1 or 0)All</v>
          </cell>
          <cell r="G7" t="str">
            <v>Unit tagAll</v>
          </cell>
          <cell r="H7" t="str">
            <v>Yearly demand (kg fuel)All</v>
          </cell>
          <cell r="I7" t="str">
            <v>Produced fromAll</v>
          </cell>
          <cell r="J7" t="str">
            <v>El balanceAll</v>
          </cell>
          <cell r="K7" t="str">
            <v>Heat balanceAll</v>
          </cell>
          <cell r="L7" t="str">
            <v>Process heat balanceAll</v>
          </cell>
          <cell r="M7" t="str">
            <v>H2 balanceAll</v>
          </cell>
          <cell r="N7" t="str">
            <v>CSP balanceAll</v>
          </cell>
          <cell r="O7" t="str">
            <v>Max CapacityAll</v>
          </cell>
          <cell r="P7" t="str">
            <v>Fuel production rate (kg output/kg input)2025 worst</v>
          </cell>
          <cell r="Q7" t="str">
            <v>Fuel production rate (kg output/kg input)2025 bench</v>
          </cell>
          <cell r="R7" t="str">
            <v>Fuel production rate (kg output/kg input)2025 best</v>
          </cell>
          <cell r="S7" t="str">
            <v>Fuel production rate (kg output/kg input)2030 worst</v>
          </cell>
          <cell r="T7" t="str">
            <v>Fuel production rate (kg output/kg input)2030 bench</v>
          </cell>
          <cell r="U7" t="str">
            <v>Fuel production rate (kg output/kg input)2030 best</v>
          </cell>
          <cell r="V7" t="str">
            <v>Fuel production rate (kg output/kg input)2040 bench</v>
          </cell>
          <cell r="W7" t="str">
            <v>Fuel production rate (kg output/kg input)2050 worst</v>
          </cell>
          <cell r="X7" t="str">
            <v>Fuel production rate (kg output/kg input)2050 bench</v>
          </cell>
          <cell r="Y7" t="str">
            <v>Fuel production rate (kg output/kg input)2050 best</v>
          </cell>
          <cell r="Z7" t="str">
            <v>Heat generated (kWh/output)2025 worst</v>
          </cell>
          <cell r="AA7" t="str">
            <v>Heat generated (kWh/output)2025 bench</v>
          </cell>
          <cell r="AB7" t="str">
            <v>Heat generated (kWh/output)2025 best</v>
          </cell>
          <cell r="AC7" t="str">
            <v>Heat generated (kWh/output)2030 worst</v>
          </cell>
          <cell r="AD7" t="str">
            <v>Heat generated (kWh/output)2030 bench</v>
          </cell>
          <cell r="AE7" t="str">
            <v>Heat generated (kWh/output)2030 best</v>
          </cell>
          <cell r="AF7" t="str">
            <v>Heat generated (kWh/output)2040 bench</v>
          </cell>
          <cell r="AG7" t="str">
            <v>Heat generated (kWh/output)2050 worst</v>
          </cell>
          <cell r="AH7" t="str">
            <v>Heat generated (kWh/output)2050 bench</v>
          </cell>
          <cell r="AI7" t="str">
            <v>Heat generated (kWh/output)2050 best</v>
          </cell>
          <cell r="AJ7" t="str">
            <v>Process heat generated (kWh/output)2025 worst</v>
          </cell>
          <cell r="AK7" t="str">
            <v>Process heat generated (kWh/output)2025 bench</v>
          </cell>
          <cell r="AL7" t="str">
            <v>Process heat generated (kWh/output)2025 best</v>
          </cell>
          <cell r="AM7" t="str">
            <v>Process heat generated (kWh/output)2030 worst</v>
          </cell>
          <cell r="AN7" t="str">
            <v>Process heat generated (kWh/output)2030 bench</v>
          </cell>
          <cell r="AO7" t="str">
            <v>Process heat generated (kWh/output)2030 best</v>
          </cell>
          <cell r="AP7" t="str">
            <v>Process heat generated (kWh/output)2040 bench</v>
          </cell>
          <cell r="AQ7" t="str">
            <v>Process heat generated (kWh/output)2050 worst</v>
          </cell>
          <cell r="AR7" t="str">
            <v>Process heat generated (kWh/output)2050 bench</v>
          </cell>
          <cell r="AS7" t="str">
            <v>Process heat generated (kWh/output)2050 best</v>
          </cell>
          <cell r="AT7" t="str">
            <v>Load min (% of max capacity)2025 worst</v>
          </cell>
          <cell r="AU7" t="str">
            <v>Load min (% of max capacity)2025 bench</v>
          </cell>
          <cell r="AV7" t="str">
            <v>Load min (% of max capacity)2025 best</v>
          </cell>
          <cell r="AW7" t="str">
            <v>Load min (% of max capacity)2030 worst</v>
          </cell>
          <cell r="AX7" t="str">
            <v>Load min (% of max capacity)2030 bench</v>
          </cell>
          <cell r="AY7" t="str">
            <v>Load min (% of max capacity)2030 best</v>
          </cell>
          <cell r="AZ7" t="str">
            <v>Load min (% of max capacity)2040 bench</v>
          </cell>
          <cell r="BA7" t="str">
            <v>Load min (% of max capacity)2050 worst</v>
          </cell>
          <cell r="BB7" t="str">
            <v>Load min (% of max capacity)2050 bench</v>
          </cell>
          <cell r="BC7" t="str">
            <v>Load min (% of max capacity)2050 best</v>
          </cell>
          <cell r="BD7" t="str">
            <v>Ramp up (% of capacity /h)2025 worst</v>
          </cell>
          <cell r="BE7" t="str">
            <v>Ramp up (% of capacity /h)2025 bench</v>
          </cell>
          <cell r="BF7" t="str">
            <v>Ramp up (% of capacity /h)2025 best</v>
          </cell>
          <cell r="BG7" t="str">
            <v>Ramp up (% of capacity /h)2030 worst</v>
          </cell>
          <cell r="BH7" t="str">
            <v>Ramp up (% of capacity /h)2030 bench</v>
          </cell>
          <cell r="BI7" t="str">
            <v>Ramp up (% of capacity /h)2030 best</v>
          </cell>
          <cell r="BJ7" t="str">
            <v>Ramp up (% of capacity /h)2040 bench</v>
          </cell>
          <cell r="BK7" t="str">
            <v>Ramp up (% of capacity /h)2050 worst</v>
          </cell>
          <cell r="BL7" t="str">
            <v>Ramp up (% of capacity /h)2050 bench</v>
          </cell>
          <cell r="BM7" t="str">
            <v>Ramp up (% of capacity /h)2050 best</v>
          </cell>
          <cell r="BN7" t="str">
            <v>Ramp down (% of capacity /h)2025 worst</v>
          </cell>
          <cell r="BO7" t="str">
            <v>Ramp down (% of capacity /h)2025 bench</v>
          </cell>
          <cell r="BP7" t="str">
            <v>Ramp down (% of capacity /h)2025 best</v>
          </cell>
          <cell r="BQ7" t="str">
            <v>Ramp down (% of capacity /h)2030 worst</v>
          </cell>
          <cell r="BR7" t="str">
            <v>Ramp down (% of capacity /h)2030 bench</v>
          </cell>
          <cell r="BS7" t="str">
            <v>Ramp down (% of capacity /h)2030 best</v>
          </cell>
          <cell r="BT7" t="str">
            <v>Ramp down (% of capacity /h)2040 bench</v>
          </cell>
          <cell r="BU7" t="str">
            <v>Ramp down (% of capacity /h)2050 worst</v>
          </cell>
          <cell r="BV7" t="str">
            <v>Ramp down (% of capacity /h)2050 bench</v>
          </cell>
          <cell r="BW7" t="str">
            <v>Ramp down (% of capacity /h)2050 best</v>
          </cell>
          <cell r="BX7" t="str">
            <v>Electrical consumption (kWh/output)2025 worst</v>
          </cell>
          <cell r="BY7" t="str">
            <v>Electrical consumption (kWh/output)2025 bench</v>
          </cell>
          <cell r="BZ7" t="str">
            <v>Electrical consumption (kWh/output)2025 best</v>
          </cell>
          <cell r="CA7" t="str">
            <v>Electrical consumption (kWh/output)2030 worst</v>
          </cell>
          <cell r="CB7" t="str">
            <v>Electrical consumption (kWh/output)2030 bench</v>
          </cell>
          <cell r="CC7" t="str">
            <v>Electrical consumption (kWh/output)2030 best</v>
          </cell>
          <cell r="CD7" t="str">
            <v>Electrical consumption (kWh/output)2040 bench</v>
          </cell>
          <cell r="CE7" t="str">
            <v>Electrical consumption (kWh/output)2050 worst</v>
          </cell>
          <cell r="CF7" t="str">
            <v>Electrical consumption (kWh/output)2050 bench</v>
          </cell>
          <cell r="CG7" t="str">
            <v>Electrical consumption (kWh/output)2050 best</v>
          </cell>
          <cell r="CH7" t="str">
            <v>Investment (EUR/Capacity installed)2025 worst</v>
          </cell>
          <cell r="CI7" t="str">
            <v>Investment (EUR/Capacity installed)2025 bench</v>
          </cell>
          <cell r="CJ7" t="str">
            <v>Investment (EUR/Capacity installed)2025 best</v>
          </cell>
          <cell r="CK7" t="str">
            <v>Investment (EUR/Capacity installed)2030 worst</v>
          </cell>
          <cell r="CL7" t="str">
            <v>Investment (EUR/Capacity installed)2030 bench</v>
          </cell>
          <cell r="CM7" t="str">
            <v>Investment (EUR/Capacity installed)2030 best</v>
          </cell>
          <cell r="CN7" t="str">
            <v>Investment (EUR/Capacity installed)2040 bench</v>
          </cell>
          <cell r="CO7" t="str">
            <v>Investment (EUR/Capacity installed)2050 worst</v>
          </cell>
          <cell r="CP7" t="str">
            <v>Investment (EUR/Capacity installed)2050 bench</v>
          </cell>
          <cell r="CQ7" t="str">
            <v>Investment (EUR/Capacity installed)2050 best</v>
          </cell>
          <cell r="CR7" t="str">
            <v>Fixed cost (EUR/Capacity installed/y)2025 worst</v>
          </cell>
          <cell r="CS7" t="str">
            <v>Fixed cost (EUR/Capacity installed/y)2025 bench</v>
          </cell>
          <cell r="CT7" t="str">
            <v>Fixed cost (EUR/Capacity installed/y)2025 best</v>
          </cell>
          <cell r="CU7" t="str">
            <v>Fixed cost (EUR/Capacity installed/y)2030 worst</v>
          </cell>
          <cell r="CV7" t="str">
            <v>Fixed cost (EUR/Capacity installed/y)2030 bench</v>
          </cell>
          <cell r="CW7" t="str">
            <v>Fixed cost (EUR/Capacity installed/y)2030 best</v>
          </cell>
          <cell r="CX7" t="str">
            <v>Fixed cost (EUR/Capacity installed/y)2040 bench</v>
          </cell>
          <cell r="CY7" t="str">
            <v>Fixed cost (EUR/Capacity installed/y)2050 worst</v>
          </cell>
          <cell r="CZ7" t="str">
            <v>Fixed cost (EUR/Capacity installed/y)2050 bench</v>
          </cell>
          <cell r="DA7" t="str">
            <v>Fixed cost (EUR/Capacity installed/y)2050 best</v>
          </cell>
          <cell r="DB7" t="str">
            <v>Variable cost (EUR/Output)2025 worst</v>
          </cell>
          <cell r="DC7" t="str">
            <v>Variable cost (EUR/Output)2025 bench</v>
          </cell>
          <cell r="DD7" t="str">
            <v>Variable cost (EUR/Output)2025 best</v>
          </cell>
          <cell r="DE7" t="str">
            <v>Variable cost (EUR/Output)2030 worst</v>
          </cell>
          <cell r="DF7" t="str">
            <v>Variable cost (EUR/Output)2030 bench</v>
          </cell>
          <cell r="DG7" t="str">
            <v>Variable cost (EUR/Output)2030 best</v>
          </cell>
          <cell r="DH7" t="str">
            <v>Variable cost (EUR/Output)2040 bench</v>
          </cell>
          <cell r="DI7" t="str">
            <v>Variable cost (EUR/Output)2050 worst</v>
          </cell>
          <cell r="DJ7" t="str">
            <v>Variable cost (EUR/Output)2050 bench</v>
          </cell>
          <cell r="DK7" t="str">
            <v>Variable cost (EUR/Output)2050 best</v>
          </cell>
          <cell r="DL7" t="str">
            <v>Fuel selling price (EUR/output)2025 worst</v>
          </cell>
          <cell r="DM7" t="str">
            <v>Fuel selling price (EUR/output)2025 bench</v>
          </cell>
          <cell r="DN7" t="str">
            <v>Fuel selling price (EUR/output)2025 best</v>
          </cell>
          <cell r="DO7" t="str">
            <v>Fuel selling price (EUR/output)2030 worst</v>
          </cell>
          <cell r="DP7" t="str">
            <v>Fuel selling price (EUR/output)2030 bench</v>
          </cell>
          <cell r="DQ7" t="str">
            <v>Fuel selling price (EUR/output)2030 best</v>
          </cell>
          <cell r="DR7" t="str">
            <v>Fuel selling price (EUR/output)2040 bench</v>
          </cell>
          <cell r="DS7" t="str">
            <v>Fuel selling price (EUR/output)2050 worst</v>
          </cell>
          <cell r="DT7" t="str">
            <v>Fuel selling price (EUR/output)2050 bench</v>
          </cell>
          <cell r="DU7" t="str">
            <v>Fuel selling price (EUR/output)2050 best</v>
          </cell>
          <cell r="DV7" t="str">
            <v>Fuel buying price (EUR/output)2025 worst</v>
          </cell>
          <cell r="DW7" t="str">
            <v>Fuel buying price (EUR/output)2025 bench</v>
          </cell>
          <cell r="DX7" t="str">
            <v>Fuel buying price (EUR/output)2025 best</v>
          </cell>
          <cell r="DY7" t="str">
            <v>Fuel buying price (EUR/output)2030 worst</v>
          </cell>
          <cell r="DZ7" t="str">
            <v>Fuel buying price (EUR/output)2030 bench</v>
          </cell>
          <cell r="EA7" t="str">
            <v>Fuel buying price (EUR/output)2030 best</v>
          </cell>
          <cell r="EB7" t="str">
            <v>Fuel buying price (EUR/output)2040 bench</v>
          </cell>
          <cell r="EC7" t="str">
            <v>Fuel buying price (EUR/output)2050 worst</v>
          </cell>
          <cell r="ED7" t="str">
            <v>Fuel buying price (EUR/output)2050 bench</v>
          </cell>
          <cell r="EE7" t="str">
            <v>Fuel buying price (EUR/output)2050 best</v>
          </cell>
          <cell r="EF7" t="str">
            <v>CO2e infrastructure (kg CO2e/Capacity/y)2025 worst</v>
          </cell>
          <cell r="EG7" t="str">
            <v>CO2e infrastructure (kg CO2e/Capacity/y)2025 bench</v>
          </cell>
          <cell r="EH7" t="str">
            <v>CO2e infrastructure (kg CO2e/Capacity/y)2025 best</v>
          </cell>
          <cell r="EI7" t="str">
            <v>CO2e infrastructure (kg CO2e/Capacity/y)2030 worst</v>
          </cell>
          <cell r="EJ7" t="str">
            <v>CO2e infrastructure (kg CO2e/Capacity/y)2030 bench</v>
          </cell>
          <cell r="EK7" t="str">
            <v>CO2e infrastructure (kg CO2e/Capacity/y)2030 best</v>
          </cell>
          <cell r="EL7" t="str">
            <v>CO2e infrastructure (kg CO2e/Capacity/y)2040 bench</v>
          </cell>
          <cell r="EM7" t="str">
            <v>CO2e infrastructure (kg CO2e/Capacity/y)2050 worst</v>
          </cell>
          <cell r="EN7" t="str">
            <v>CO2e infrastructure (kg CO2e/Capacity/y)2050 bench</v>
          </cell>
          <cell r="EO7" t="str">
            <v>CO2e infrastructure (kg CO2e/Capacity/y)2050 best</v>
          </cell>
          <cell r="EP7" t="str">
            <v>CO2e process (kg CO2e/output)2025 worst</v>
          </cell>
          <cell r="EQ7" t="str">
            <v>CO2e process (kg CO2e/output)2025 bench</v>
          </cell>
          <cell r="ER7" t="str">
            <v>CO2e process (kg CO2e/output)2025 best</v>
          </cell>
          <cell r="ES7" t="str">
            <v>CO2e process (kg CO2e/output)2030 worst</v>
          </cell>
          <cell r="ET7" t="str">
            <v>CO2e process (kg CO2e/output)2030 bench</v>
          </cell>
          <cell r="EU7" t="str">
            <v>CO2e process (kg CO2e/output)2030 best</v>
          </cell>
          <cell r="EV7" t="str">
            <v>CO2e process (kg CO2e/output)2040 bench</v>
          </cell>
          <cell r="EW7" t="str">
            <v>CO2e process (kg CO2e/output)2050 worst</v>
          </cell>
          <cell r="EX7" t="str">
            <v>CO2e process (kg CO2e/output)2050 bench</v>
          </cell>
          <cell r="EY7" t="str">
            <v>CO2e process (kg CO2e/output)2050 best</v>
          </cell>
          <cell r="EZ7" t="str">
            <v>Land use (m2/Capacity)2025 worst</v>
          </cell>
          <cell r="FA7" t="str">
            <v>Land use (m2/Capacity)2025 bench</v>
          </cell>
          <cell r="FB7" t="str">
            <v>Land use (m2/Capacity)2025 best</v>
          </cell>
          <cell r="FC7" t="str">
            <v>Land use (m2/Capacity)2030 worst</v>
          </cell>
          <cell r="FD7" t="str">
            <v>Land use (m2/Capacity)2030 bench</v>
          </cell>
          <cell r="FE7" t="str">
            <v>Land use (m2/Capacity)2030 best</v>
          </cell>
          <cell r="FF7" t="str">
            <v>Land use (m2/Capacity)2040 bench</v>
          </cell>
          <cell r="FG7" t="str">
            <v>Land use (m2/Capacity)2050 worst</v>
          </cell>
          <cell r="FH7" t="str">
            <v>Land use (m2/Capacity)2050 bench</v>
          </cell>
          <cell r="FI7" t="str">
            <v>Land use (m2/Capacity)2050 best</v>
          </cell>
          <cell r="FJ7" t="str">
            <v>Annuity factor2025 worst</v>
          </cell>
          <cell r="FK7" t="str">
            <v>Annuity factor2025 bench</v>
          </cell>
          <cell r="FL7" t="str">
            <v>Annuity factor2025 best</v>
          </cell>
          <cell r="FM7" t="str">
            <v>Annuity factor2030 worst</v>
          </cell>
          <cell r="FN7" t="str">
            <v>Annuity factor2030 bench</v>
          </cell>
          <cell r="FO7" t="str">
            <v>Annuity factor2030 best</v>
          </cell>
          <cell r="FP7" t="str">
            <v>Annuity factor2040 bench</v>
          </cell>
          <cell r="FQ7" t="str">
            <v>Annuity factor2050 worst</v>
          </cell>
          <cell r="FR7" t="str">
            <v>Annuity factor2050 bench</v>
          </cell>
          <cell r="FS7" t="str">
            <v>Annuity factor2050 best</v>
          </cell>
        </row>
        <row r="8">
          <cell r="D8"/>
          <cell r="E8" t="str">
            <v>Line/Column index</v>
          </cell>
          <cell r="F8">
            <v>1</v>
          </cell>
          <cell r="G8">
            <v>2</v>
          </cell>
          <cell r="H8">
            <v>3</v>
          </cell>
          <cell r="I8">
            <v>4</v>
          </cell>
          <cell r="J8">
            <v>5</v>
          </cell>
          <cell r="K8">
            <v>6</v>
          </cell>
          <cell r="L8">
            <v>7</v>
          </cell>
          <cell r="M8">
            <v>8</v>
          </cell>
          <cell r="N8">
            <v>9</v>
          </cell>
          <cell r="O8">
            <v>10</v>
          </cell>
          <cell r="P8">
            <v>11</v>
          </cell>
          <cell r="Q8">
            <v>12</v>
          </cell>
          <cell r="R8">
            <v>13</v>
          </cell>
          <cell r="S8">
            <v>14</v>
          </cell>
          <cell r="T8">
            <v>15</v>
          </cell>
          <cell r="U8">
            <v>16</v>
          </cell>
          <cell r="V8">
            <v>17</v>
          </cell>
          <cell r="W8">
            <v>18</v>
          </cell>
          <cell r="X8">
            <v>19</v>
          </cell>
          <cell r="Y8">
            <v>20</v>
          </cell>
          <cell r="Z8">
            <v>21</v>
          </cell>
          <cell r="AA8">
            <v>22</v>
          </cell>
          <cell r="AB8">
            <v>23</v>
          </cell>
          <cell r="AC8">
            <v>24</v>
          </cell>
          <cell r="AD8">
            <v>25</v>
          </cell>
          <cell r="AE8">
            <v>26</v>
          </cell>
          <cell r="AF8">
            <v>27</v>
          </cell>
          <cell r="AG8">
            <v>28</v>
          </cell>
          <cell r="AH8">
            <v>29</v>
          </cell>
          <cell r="AI8">
            <v>30</v>
          </cell>
          <cell r="AJ8">
            <v>31</v>
          </cell>
          <cell r="AK8">
            <v>32</v>
          </cell>
          <cell r="AL8">
            <v>33</v>
          </cell>
          <cell r="AM8">
            <v>34</v>
          </cell>
          <cell r="AN8">
            <v>35</v>
          </cell>
          <cell r="AO8">
            <v>36</v>
          </cell>
          <cell r="AP8">
            <v>37</v>
          </cell>
          <cell r="AQ8">
            <v>38</v>
          </cell>
          <cell r="AR8">
            <v>39</v>
          </cell>
          <cell r="AS8">
            <v>40</v>
          </cell>
          <cell r="AT8">
            <v>41</v>
          </cell>
          <cell r="AU8">
            <v>42</v>
          </cell>
          <cell r="AV8">
            <v>43</v>
          </cell>
          <cell r="AW8">
            <v>44</v>
          </cell>
          <cell r="AX8">
            <v>45</v>
          </cell>
          <cell r="AY8">
            <v>46</v>
          </cell>
          <cell r="AZ8">
            <v>47</v>
          </cell>
          <cell r="BA8">
            <v>48</v>
          </cell>
          <cell r="BB8">
            <v>49</v>
          </cell>
          <cell r="BC8">
            <v>50</v>
          </cell>
          <cell r="BD8">
            <v>51</v>
          </cell>
          <cell r="BE8">
            <v>52</v>
          </cell>
          <cell r="BF8">
            <v>53</v>
          </cell>
          <cell r="BG8">
            <v>54</v>
          </cell>
          <cell r="BH8">
            <v>55</v>
          </cell>
          <cell r="BI8">
            <v>56</v>
          </cell>
          <cell r="BJ8">
            <v>57</v>
          </cell>
          <cell r="BK8">
            <v>58</v>
          </cell>
          <cell r="BL8">
            <v>59</v>
          </cell>
          <cell r="BM8">
            <v>60</v>
          </cell>
          <cell r="BN8">
            <v>61</v>
          </cell>
          <cell r="BO8">
            <v>62</v>
          </cell>
          <cell r="BP8">
            <v>63</v>
          </cell>
          <cell r="BQ8">
            <v>64</v>
          </cell>
          <cell r="BR8">
            <v>65</v>
          </cell>
          <cell r="BS8">
            <v>66</v>
          </cell>
          <cell r="BT8">
            <v>67</v>
          </cell>
          <cell r="BU8">
            <v>68</v>
          </cell>
          <cell r="BV8">
            <v>69</v>
          </cell>
          <cell r="BW8">
            <v>70</v>
          </cell>
          <cell r="BX8">
            <v>71</v>
          </cell>
          <cell r="BY8">
            <v>72</v>
          </cell>
          <cell r="BZ8">
            <v>73</v>
          </cell>
          <cell r="CA8">
            <v>74</v>
          </cell>
          <cell r="CB8">
            <v>75</v>
          </cell>
          <cell r="CC8">
            <v>76</v>
          </cell>
          <cell r="CD8">
            <v>77</v>
          </cell>
          <cell r="CE8">
            <v>78</v>
          </cell>
          <cell r="CF8">
            <v>79</v>
          </cell>
          <cell r="CG8">
            <v>80</v>
          </cell>
          <cell r="CH8">
            <v>81</v>
          </cell>
          <cell r="CI8">
            <v>82</v>
          </cell>
          <cell r="CJ8">
            <v>83</v>
          </cell>
          <cell r="CK8">
            <v>84</v>
          </cell>
          <cell r="CL8">
            <v>85</v>
          </cell>
          <cell r="CM8">
            <v>86</v>
          </cell>
          <cell r="CN8">
            <v>87</v>
          </cell>
          <cell r="CO8">
            <v>88</v>
          </cell>
          <cell r="CP8">
            <v>89</v>
          </cell>
          <cell r="CQ8">
            <v>90</v>
          </cell>
          <cell r="CR8">
            <v>91</v>
          </cell>
          <cell r="CS8">
            <v>92</v>
          </cell>
          <cell r="CT8">
            <v>93</v>
          </cell>
          <cell r="CU8">
            <v>94</v>
          </cell>
          <cell r="CV8">
            <v>95</v>
          </cell>
          <cell r="CW8">
            <v>96</v>
          </cell>
          <cell r="CX8">
            <v>97</v>
          </cell>
          <cell r="CY8">
            <v>98</v>
          </cell>
          <cell r="CZ8">
            <v>99</v>
          </cell>
          <cell r="DA8">
            <v>100</v>
          </cell>
          <cell r="DB8">
            <v>101</v>
          </cell>
          <cell r="DC8">
            <v>102</v>
          </cell>
          <cell r="DD8">
            <v>103</v>
          </cell>
          <cell r="DE8">
            <v>104</v>
          </cell>
          <cell r="DF8">
            <v>105</v>
          </cell>
          <cell r="DG8">
            <v>106</v>
          </cell>
          <cell r="DH8">
            <v>107</v>
          </cell>
          <cell r="DI8">
            <v>108</v>
          </cell>
          <cell r="DJ8">
            <v>109</v>
          </cell>
          <cell r="DK8">
            <v>110</v>
          </cell>
          <cell r="DL8">
            <v>111</v>
          </cell>
          <cell r="DM8">
            <v>112</v>
          </cell>
          <cell r="DN8">
            <v>113</v>
          </cell>
          <cell r="DO8">
            <v>114</v>
          </cell>
          <cell r="DP8">
            <v>115</v>
          </cell>
          <cell r="DQ8">
            <v>116</v>
          </cell>
          <cell r="DR8">
            <v>117</v>
          </cell>
          <cell r="DS8">
            <v>118</v>
          </cell>
          <cell r="DT8">
            <v>119</v>
          </cell>
          <cell r="DU8">
            <v>120</v>
          </cell>
          <cell r="DV8">
            <v>121</v>
          </cell>
          <cell r="DW8">
            <v>122</v>
          </cell>
          <cell r="DX8">
            <v>123</v>
          </cell>
          <cell r="DY8">
            <v>124</v>
          </cell>
          <cell r="DZ8">
            <v>125</v>
          </cell>
          <cell r="EA8">
            <v>126</v>
          </cell>
          <cell r="EB8">
            <v>127</v>
          </cell>
          <cell r="EC8">
            <v>128</v>
          </cell>
          <cell r="ED8">
            <v>129</v>
          </cell>
          <cell r="EE8">
            <v>130</v>
          </cell>
          <cell r="EF8">
            <v>131</v>
          </cell>
          <cell r="EG8">
            <v>132</v>
          </cell>
          <cell r="EH8">
            <v>133</v>
          </cell>
          <cell r="EI8">
            <v>134</v>
          </cell>
          <cell r="EJ8">
            <v>135</v>
          </cell>
          <cell r="EK8">
            <v>136</v>
          </cell>
          <cell r="EL8">
            <v>137</v>
          </cell>
          <cell r="EM8">
            <v>138</v>
          </cell>
          <cell r="EN8">
            <v>139</v>
          </cell>
          <cell r="EO8">
            <v>140</v>
          </cell>
          <cell r="EP8">
            <v>141</v>
          </cell>
          <cell r="EQ8">
            <v>142</v>
          </cell>
          <cell r="ER8">
            <v>143</v>
          </cell>
          <cell r="ES8">
            <v>144</v>
          </cell>
          <cell r="ET8">
            <v>145</v>
          </cell>
          <cell r="EU8">
            <v>146</v>
          </cell>
          <cell r="EV8">
            <v>147</v>
          </cell>
          <cell r="EW8">
            <v>148</v>
          </cell>
          <cell r="EX8">
            <v>149</v>
          </cell>
          <cell r="EY8">
            <v>150</v>
          </cell>
          <cell r="EZ8">
            <v>151</v>
          </cell>
          <cell r="FA8">
            <v>152</v>
          </cell>
          <cell r="FB8">
            <v>153</v>
          </cell>
          <cell r="FC8">
            <v>154</v>
          </cell>
          <cell r="FD8">
            <v>155</v>
          </cell>
          <cell r="FE8">
            <v>156</v>
          </cell>
          <cell r="FF8">
            <v>157</v>
          </cell>
          <cell r="FG8">
            <v>158</v>
          </cell>
          <cell r="FH8">
            <v>159</v>
          </cell>
          <cell r="FI8">
            <v>160</v>
          </cell>
          <cell r="FJ8">
            <v>161</v>
          </cell>
          <cell r="FK8">
            <v>162</v>
          </cell>
          <cell r="FL8">
            <v>163</v>
          </cell>
          <cell r="FM8">
            <v>164</v>
          </cell>
          <cell r="FN8">
            <v>165</v>
          </cell>
          <cell r="FO8">
            <v>166</v>
          </cell>
          <cell r="FP8">
            <v>167</v>
          </cell>
          <cell r="FQ8">
            <v>168</v>
          </cell>
          <cell r="FR8">
            <v>169</v>
          </cell>
          <cell r="FS8">
            <v>170</v>
          </cell>
        </row>
        <row r="9">
          <cell r="D9" t="str">
            <v>CO2 capture DAC</v>
          </cell>
          <cell r="E9">
            <v>1</v>
          </cell>
          <cell r="F9">
            <v>1</v>
          </cell>
          <cell r="G9" t="str">
            <v>CO2 DAC</v>
          </cell>
          <cell r="H9">
            <v>0</v>
          </cell>
          <cell r="I9" t="str">
            <v>Product/Reactant12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40000</v>
          </cell>
          <cell r="P9">
            <v>1.37</v>
          </cell>
          <cell r="Q9">
            <v>1.37</v>
          </cell>
          <cell r="R9">
            <v>1.37</v>
          </cell>
          <cell r="S9">
            <v>1.37</v>
          </cell>
          <cell r="T9">
            <v>1.37</v>
          </cell>
          <cell r="U9">
            <v>1.37</v>
          </cell>
          <cell r="V9">
            <v>1.37</v>
          </cell>
          <cell r="W9">
            <v>1.37</v>
          </cell>
          <cell r="X9">
            <v>1.37</v>
          </cell>
          <cell r="Y9">
            <v>1.37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E9">
            <v>0</v>
          </cell>
          <cell r="AF9">
            <v>0</v>
          </cell>
          <cell r="AG9">
            <v>0</v>
          </cell>
          <cell r="AH9">
            <v>0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>
            <v>0</v>
          </cell>
          <cell r="AW9">
            <v>0</v>
          </cell>
          <cell r="AX9">
            <v>0</v>
          </cell>
          <cell r="AY9">
            <v>0</v>
          </cell>
          <cell r="AZ9">
            <v>0</v>
          </cell>
          <cell r="BA9">
            <v>0</v>
          </cell>
          <cell r="BB9">
            <v>0</v>
          </cell>
          <cell r="BC9">
            <v>0</v>
          </cell>
          <cell r="BD9">
            <v>1</v>
          </cell>
          <cell r="BE9">
            <v>1</v>
          </cell>
          <cell r="BF9">
            <v>1</v>
          </cell>
          <cell r="BG9">
            <v>1</v>
          </cell>
          <cell r="BH9">
            <v>1</v>
          </cell>
          <cell r="BI9">
            <v>1</v>
          </cell>
          <cell r="BJ9">
            <v>1</v>
          </cell>
          <cell r="BK9">
            <v>1</v>
          </cell>
          <cell r="BL9">
            <v>1</v>
          </cell>
          <cell r="BM9">
            <v>1</v>
          </cell>
          <cell r="BN9">
            <v>1</v>
          </cell>
          <cell r="BO9">
            <v>1</v>
          </cell>
          <cell r="BP9">
            <v>1</v>
          </cell>
          <cell r="BQ9">
            <v>1</v>
          </cell>
          <cell r="BR9">
            <v>1</v>
          </cell>
          <cell r="BS9">
            <v>1</v>
          </cell>
          <cell r="BT9">
            <v>1</v>
          </cell>
          <cell r="BU9">
            <v>1</v>
          </cell>
          <cell r="BV9">
            <v>1</v>
          </cell>
          <cell r="BW9">
            <v>1</v>
          </cell>
          <cell r="BX9">
            <v>0.5</v>
          </cell>
          <cell r="BY9">
            <v>0.5</v>
          </cell>
          <cell r="BZ9">
            <v>0.2</v>
          </cell>
          <cell r="CA9">
            <v>0.47</v>
          </cell>
          <cell r="CB9">
            <v>0.47</v>
          </cell>
          <cell r="CC9">
            <v>0.47</v>
          </cell>
          <cell r="CD9">
            <v>0.44999999999999996</v>
          </cell>
          <cell r="CE9">
            <v>0.43000000000000005</v>
          </cell>
          <cell r="CF9">
            <v>0.43000000000000005</v>
          </cell>
          <cell r="CG9">
            <v>0.43000000000000005</v>
          </cell>
          <cell r="CH9">
            <v>7000</v>
          </cell>
          <cell r="CI9">
            <v>7000</v>
          </cell>
          <cell r="CJ9">
            <v>7000</v>
          </cell>
          <cell r="CK9">
            <v>6000</v>
          </cell>
          <cell r="CL9">
            <v>6000</v>
          </cell>
          <cell r="CM9">
            <v>6000</v>
          </cell>
          <cell r="CN9">
            <v>5000</v>
          </cell>
          <cell r="CO9">
            <v>4000</v>
          </cell>
          <cell r="CP9">
            <v>4000</v>
          </cell>
          <cell r="CQ9">
            <v>4000</v>
          </cell>
          <cell r="CR9">
            <v>350</v>
          </cell>
          <cell r="CS9">
            <v>350</v>
          </cell>
          <cell r="CT9">
            <v>350</v>
          </cell>
          <cell r="CU9">
            <v>0</v>
          </cell>
          <cell r="CV9">
            <v>300</v>
          </cell>
          <cell r="CW9">
            <v>0</v>
          </cell>
          <cell r="CX9">
            <v>250</v>
          </cell>
          <cell r="CY9">
            <v>0</v>
          </cell>
          <cell r="CZ9">
            <v>200</v>
          </cell>
          <cell r="DA9">
            <v>0</v>
          </cell>
          <cell r="DB9">
            <v>0</v>
          </cell>
          <cell r="DC9">
            <v>0</v>
          </cell>
          <cell r="DD9">
            <v>0</v>
          </cell>
          <cell r="DE9">
            <v>0</v>
          </cell>
          <cell r="DF9">
            <v>0</v>
          </cell>
          <cell r="DG9">
            <v>0</v>
          </cell>
          <cell r="DH9">
            <v>0</v>
          </cell>
          <cell r="DI9">
            <v>0</v>
          </cell>
          <cell r="DJ9">
            <v>0</v>
          </cell>
          <cell r="DK9">
            <v>0</v>
          </cell>
          <cell r="DL9">
            <v>0</v>
          </cell>
          <cell r="DM9">
            <v>0</v>
          </cell>
          <cell r="DN9">
            <v>0</v>
          </cell>
          <cell r="DO9">
            <v>0</v>
          </cell>
          <cell r="DP9">
            <v>0</v>
          </cell>
          <cell r="DQ9">
            <v>0</v>
          </cell>
          <cell r="DR9">
            <v>0</v>
          </cell>
          <cell r="DS9">
            <v>0</v>
          </cell>
          <cell r="DT9">
            <v>0</v>
          </cell>
          <cell r="DU9">
            <v>0</v>
          </cell>
          <cell r="DV9">
            <v>0</v>
          </cell>
          <cell r="DW9">
            <v>0</v>
          </cell>
          <cell r="DX9">
            <v>0</v>
          </cell>
          <cell r="DY9">
            <v>0</v>
          </cell>
          <cell r="DZ9">
            <v>0</v>
          </cell>
          <cell r="EA9">
            <v>0</v>
          </cell>
          <cell r="EB9">
            <v>0</v>
          </cell>
          <cell r="EC9">
            <v>0</v>
          </cell>
          <cell r="ED9">
            <v>0</v>
          </cell>
          <cell r="EE9">
            <v>0</v>
          </cell>
          <cell r="EF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5.6800000000000002E-3</v>
          </cell>
          <cell r="EQ9">
            <v>5.6800000000000002E-3</v>
          </cell>
          <cell r="ER9">
            <v>5.6800000000000002E-3</v>
          </cell>
          <cell r="ES9">
            <v>0</v>
          </cell>
          <cell r="ET9">
            <v>5.6800000000000002E-3</v>
          </cell>
          <cell r="EU9">
            <v>0</v>
          </cell>
          <cell r="EV9">
            <v>5.6800000000000002E-3</v>
          </cell>
          <cell r="EW9">
            <v>0</v>
          </cell>
          <cell r="EX9">
            <v>5.6800000000000002E-3</v>
          </cell>
          <cell r="EY9">
            <v>0</v>
          </cell>
          <cell r="EZ9">
            <v>0</v>
          </cell>
          <cell r="FA9">
            <v>0</v>
          </cell>
          <cell r="FB9">
            <v>0</v>
          </cell>
          <cell r="FC9">
            <v>0</v>
          </cell>
          <cell r="FD9">
            <v>0</v>
          </cell>
          <cell r="FE9">
            <v>0</v>
          </cell>
          <cell r="FF9">
            <v>0</v>
          </cell>
          <cell r="FG9">
            <v>0</v>
          </cell>
          <cell r="FH9">
            <v>0</v>
          </cell>
          <cell r="FI9">
            <v>0</v>
          </cell>
          <cell r="FJ9">
            <v>0.10185220882315059</v>
          </cell>
          <cell r="FK9">
            <v>0.10185220882315059</v>
          </cell>
          <cell r="FL9">
            <v>0.10185220882315059</v>
          </cell>
          <cell r="FM9">
            <v>0.10185220882315059</v>
          </cell>
          <cell r="FN9">
            <v>0.10185220882315059</v>
          </cell>
          <cell r="FO9">
            <v>0.10185220882315059</v>
          </cell>
          <cell r="FP9">
            <v>0.10185220882315059</v>
          </cell>
          <cell r="FQ9">
            <v>0.10185220882315059</v>
          </cell>
          <cell r="FR9">
            <v>0.10185220882315059</v>
          </cell>
          <cell r="FS9">
            <v>0.10185220882315059</v>
          </cell>
        </row>
        <row r="10">
          <cell r="D10" t="str">
            <v>CO2 capture PS</v>
          </cell>
          <cell r="E10">
            <v>2</v>
          </cell>
          <cell r="F10">
            <v>1</v>
          </cell>
          <cell r="G10" t="str">
            <v>CO2 PS</v>
          </cell>
          <cell r="H10">
            <v>0</v>
          </cell>
          <cell r="I10" t="str">
            <v>Product/Reactant12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40000</v>
          </cell>
          <cell r="P10">
            <v>1.37</v>
          </cell>
          <cell r="Q10">
            <v>1.37</v>
          </cell>
          <cell r="R10">
            <v>1.37</v>
          </cell>
          <cell r="S10">
            <v>1.37</v>
          </cell>
          <cell r="T10">
            <v>1.37</v>
          </cell>
          <cell r="U10">
            <v>1.37</v>
          </cell>
          <cell r="V10">
            <v>1.37</v>
          </cell>
          <cell r="W10">
            <v>1.37</v>
          </cell>
          <cell r="X10">
            <v>1.37</v>
          </cell>
          <cell r="Y10">
            <v>1.37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1</v>
          </cell>
          <cell r="BE10">
            <v>1</v>
          </cell>
          <cell r="BF10">
            <v>1</v>
          </cell>
          <cell r="BG10">
            <v>1</v>
          </cell>
          <cell r="BH10">
            <v>1</v>
          </cell>
          <cell r="BI10">
            <v>1</v>
          </cell>
          <cell r="BJ10">
            <v>1</v>
          </cell>
          <cell r="BK10">
            <v>1</v>
          </cell>
          <cell r="BL10">
            <v>1</v>
          </cell>
          <cell r="BM10">
            <v>1</v>
          </cell>
          <cell r="BN10">
            <v>1</v>
          </cell>
          <cell r="BO10">
            <v>1</v>
          </cell>
          <cell r="BP10">
            <v>1</v>
          </cell>
          <cell r="BQ10">
            <v>1</v>
          </cell>
          <cell r="BR10">
            <v>1</v>
          </cell>
          <cell r="BS10">
            <v>1</v>
          </cell>
          <cell r="BT10">
            <v>1</v>
          </cell>
          <cell r="BU10">
            <v>1</v>
          </cell>
          <cell r="BV10">
            <v>1</v>
          </cell>
          <cell r="BW10">
            <v>1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CN10">
            <v>0</v>
          </cell>
          <cell r="CO10">
            <v>0</v>
          </cell>
          <cell r="CP10">
            <v>0</v>
          </cell>
          <cell r="CQ10">
            <v>0</v>
          </cell>
          <cell r="CR10">
            <v>0</v>
          </cell>
          <cell r="CS10">
            <v>0</v>
          </cell>
          <cell r="CT10">
            <v>0</v>
          </cell>
          <cell r="CU10">
            <v>0</v>
          </cell>
          <cell r="CV10">
            <v>0</v>
          </cell>
          <cell r="CW10">
            <v>0</v>
          </cell>
          <cell r="CX10">
            <v>0</v>
          </cell>
          <cell r="CY10">
            <v>0</v>
          </cell>
          <cell r="CZ10">
            <v>0</v>
          </cell>
          <cell r="DA10">
            <v>0</v>
          </cell>
          <cell r="DB10">
            <v>0</v>
          </cell>
          <cell r="DC10">
            <v>0</v>
          </cell>
          <cell r="DD10">
            <v>0</v>
          </cell>
          <cell r="DE10">
            <v>0</v>
          </cell>
          <cell r="DF10">
            <v>0</v>
          </cell>
          <cell r="DG10">
            <v>0</v>
          </cell>
          <cell r="DH10">
            <v>0</v>
          </cell>
          <cell r="DI10">
            <v>0</v>
          </cell>
          <cell r="DJ10">
            <v>0</v>
          </cell>
          <cell r="DK10">
            <v>0</v>
          </cell>
          <cell r="DL10">
            <v>0</v>
          </cell>
          <cell r="DM10">
            <v>0</v>
          </cell>
          <cell r="DN10">
            <v>0</v>
          </cell>
          <cell r="DO10">
            <v>0</v>
          </cell>
          <cell r="DP10">
            <v>0</v>
          </cell>
          <cell r="DQ10">
            <v>0</v>
          </cell>
          <cell r="DR10">
            <v>0</v>
          </cell>
          <cell r="DS10">
            <v>0</v>
          </cell>
          <cell r="DT10">
            <v>0</v>
          </cell>
          <cell r="DU10">
            <v>0</v>
          </cell>
          <cell r="DV10">
            <v>0.154</v>
          </cell>
          <cell r="DW10">
            <v>0.154</v>
          </cell>
          <cell r="DX10">
            <v>0.154</v>
          </cell>
          <cell r="DY10">
            <v>0.13100000000000001</v>
          </cell>
          <cell r="DZ10">
            <v>0.13100000000000001</v>
          </cell>
          <cell r="EA10">
            <v>0.13100000000000001</v>
          </cell>
          <cell r="EB10">
            <v>9.7500000000000003E-2</v>
          </cell>
          <cell r="EC10">
            <v>6.4000000000000001E-2</v>
          </cell>
          <cell r="ED10">
            <v>6.4000000000000001E-2</v>
          </cell>
          <cell r="EE10">
            <v>6.4000000000000001E-2</v>
          </cell>
          <cell r="EF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2.8400000000000002E-4</v>
          </cell>
          <cell r="EQ10">
            <v>2.8400000000000002E-4</v>
          </cell>
          <cell r="ER10">
            <v>2.8400000000000002E-4</v>
          </cell>
          <cell r="ES10">
            <v>0</v>
          </cell>
          <cell r="ET10">
            <v>2.8400000000000002E-4</v>
          </cell>
          <cell r="EU10">
            <v>0</v>
          </cell>
          <cell r="EV10">
            <v>2.8400000000000002E-4</v>
          </cell>
          <cell r="EW10">
            <v>0</v>
          </cell>
          <cell r="EX10">
            <v>2.8400000000000002E-4</v>
          </cell>
          <cell r="EY10">
            <v>0</v>
          </cell>
          <cell r="EZ10">
            <v>0</v>
          </cell>
          <cell r="FA10">
            <v>0</v>
          </cell>
          <cell r="FB10">
            <v>0</v>
          </cell>
          <cell r="FC10">
            <v>0</v>
          </cell>
          <cell r="FD10">
            <v>0</v>
          </cell>
          <cell r="FE10">
            <v>0</v>
          </cell>
          <cell r="FF10">
            <v>0</v>
          </cell>
          <cell r="FG10">
            <v>0</v>
          </cell>
          <cell r="FH10">
            <v>0</v>
          </cell>
          <cell r="FI10">
            <v>0</v>
          </cell>
          <cell r="FJ10">
            <v>0</v>
          </cell>
          <cell r="FK10">
            <v>0</v>
          </cell>
          <cell r="FL10">
            <v>0</v>
          </cell>
          <cell r="FM10">
            <v>0</v>
          </cell>
          <cell r="FN10">
            <v>0</v>
          </cell>
          <cell r="FO10">
            <v>0</v>
          </cell>
          <cell r="FP10">
            <v>0</v>
          </cell>
          <cell r="FQ10">
            <v>0</v>
          </cell>
          <cell r="FR10">
            <v>0</v>
          </cell>
          <cell r="FS10">
            <v>0</v>
          </cell>
        </row>
        <row r="11">
          <cell r="D11" t="str">
            <v>MeOH plant CCU</v>
          </cell>
          <cell r="E11">
            <v>3</v>
          </cell>
          <cell r="F11">
            <v>1</v>
          </cell>
          <cell r="G11" t="str">
            <v>MeOH</v>
          </cell>
          <cell r="H11">
            <v>397989949.74874377</v>
          </cell>
          <cell r="I11" t="str">
            <v>Reactant2</v>
          </cell>
          <cell r="J11">
            <v>0</v>
          </cell>
          <cell r="K11">
            <v>1</v>
          </cell>
          <cell r="L11">
            <v>0</v>
          </cell>
          <cell r="M11">
            <v>0</v>
          </cell>
          <cell r="N11">
            <v>0</v>
          </cell>
          <cell r="O11">
            <v>20000</v>
          </cell>
          <cell r="P11">
            <v>5.26</v>
          </cell>
          <cell r="Q11">
            <v>5.26</v>
          </cell>
          <cell r="R11">
            <v>5.26</v>
          </cell>
          <cell r="S11">
            <v>5.26</v>
          </cell>
          <cell r="T11">
            <v>5.26</v>
          </cell>
          <cell r="U11">
            <v>5.26</v>
          </cell>
          <cell r="V11">
            <v>5.26</v>
          </cell>
          <cell r="W11">
            <v>5.26</v>
          </cell>
          <cell r="X11">
            <v>5.26</v>
          </cell>
          <cell r="Y11">
            <v>5.26</v>
          </cell>
          <cell r="Z11">
            <v>0.68</v>
          </cell>
          <cell r="AA11">
            <v>0.68</v>
          </cell>
          <cell r="AB11">
            <v>0.68</v>
          </cell>
          <cell r="AC11">
            <v>0.68</v>
          </cell>
          <cell r="AD11">
            <v>0.68</v>
          </cell>
          <cell r="AE11">
            <v>0.68</v>
          </cell>
          <cell r="AF11">
            <v>0.68</v>
          </cell>
          <cell r="AG11">
            <v>0.68</v>
          </cell>
          <cell r="AH11">
            <v>0.68</v>
          </cell>
          <cell r="AI11">
            <v>0.68</v>
          </cell>
          <cell r="AJ11">
            <v>0.68</v>
          </cell>
          <cell r="AK11">
            <v>0.68</v>
          </cell>
          <cell r="AL11">
            <v>0.68</v>
          </cell>
          <cell r="AM11">
            <v>0.68</v>
          </cell>
          <cell r="AN11">
            <v>0.68</v>
          </cell>
          <cell r="AO11">
            <v>0.68</v>
          </cell>
          <cell r="AP11">
            <v>0.68</v>
          </cell>
          <cell r="AQ11">
            <v>0.68</v>
          </cell>
          <cell r="AR11">
            <v>0.68</v>
          </cell>
          <cell r="AS11">
            <v>0.68</v>
          </cell>
          <cell r="AT11">
            <v>0.4</v>
          </cell>
          <cell r="AU11">
            <v>0.4</v>
          </cell>
          <cell r="AV11">
            <v>0.2</v>
          </cell>
          <cell r="AW11">
            <v>0.4</v>
          </cell>
          <cell r="AX11">
            <v>0.2</v>
          </cell>
          <cell r="AY11">
            <v>0.1</v>
          </cell>
          <cell r="AZ11">
            <v>0.1</v>
          </cell>
          <cell r="BA11">
            <v>0.1</v>
          </cell>
          <cell r="BB11">
            <v>0.1</v>
          </cell>
          <cell r="BC11">
            <v>0.1</v>
          </cell>
          <cell r="BD11">
            <v>0.2</v>
          </cell>
          <cell r="BE11">
            <v>0.2</v>
          </cell>
          <cell r="BF11">
            <v>0.2</v>
          </cell>
          <cell r="BG11">
            <v>0.6</v>
          </cell>
          <cell r="BH11">
            <v>1</v>
          </cell>
          <cell r="BI11">
            <v>1</v>
          </cell>
          <cell r="BJ11">
            <v>1</v>
          </cell>
          <cell r="BK11">
            <v>1</v>
          </cell>
          <cell r="BL11">
            <v>1</v>
          </cell>
          <cell r="BM11">
            <v>1</v>
          </cell>
          <cell r="BN11">
            <v>0.2</v>
          </cell>
          <cell r="BO11">
            <v>0.2</v>
          </cell>
          <cell r="BP11">
            <v>0.2</v>
          </cell>
          <cell r="BQ11">
            <v>0.6</v>
          </cell>
          <cell r="BR11">
            <v>1</v>
          </cell>
          <cell r="BS11">
            <v>1</v>
          </cell>
          <cell r="BT11">
            <v>1</v>
          </cell>
          <cell r="BU11">
            <v>1</v>
          </cell>
          <cell r="BV11">
            <v>1</v>
          </cell>
          <cell r="BW11">
            <v>1</v>
          </cell>
          <cell r="BX11">
            <v>1.7</v>
          </cell>
          <cell r="BY11">
            <v>1.7</v>
          </cell>
          <cell r="BZ11">
            <v>1.7</v>
          </cell>
          <cell r="CA11">
            <v>1.7</v>
          </cell>
          <cell r="CB11">
            <v>1.7</v>
          </cell>
          <cell r="CC11">
            <v>1.7</v>
          </cell>
          <cell r="CD11">
            <v>1.7</v>
          </cell>
          <cell r="CE11">
            <v>1.7</v>
          </cell>
          <cell r="CF11">
            <v>1.7</v>
          </cell>
          <cell r="CG11">
            <v>1.7</v>
          </cell>
          <cell r="CH11">
            <v>23668.2</v>
          </cell>
          <cell r="CI11">
            <v>23668.2</v>
          </cell>
          <cell r="CJ11">
            <v>23668.2</v>
          </cell>
          <cell r="CK11">
            <v>17532</v>
          </cell>
          <cell r="CL11">
            <v>17532</v>
          </cell>
          <cell r="CM11">
            <v>17532</v>
          </cell>
          <cell r="CN11">
            <v>12929.85</v>
          </cell>
          <cell r="CO11">
            <v>8327.7000000000007</v>
          </cell>
          <cell r="CP11">
            <v>8327.7000000000007</v>
          </cell>
          <cell r="CQ11">
            <v>8327.7000000000007</v>
          </cell>
          <cell r="CR11">
            <v>946.72800000000007</v>
          </cell>
          <cell r="CS11">
            <v>946.72800000000007</v>
          </cell>
          <cell r="CT11">
            <v>946.72800000000007</v>
          </cell>
          <cell r="CU11">
            <v>701.28</v>
          </cell>
          <cell r="CV11">
            <v>701.28</v>
          </cell>
          <cell r="CW11">
            <v>701.28</v>
          </cell>
          <cell r="CX11">
            <v>517.19400000000007</v>
          </cell>
          <cell r="CY11">
            <v>333.10800000000006</v>
          </cell>
          <cell r="CZ11">
            <v>333.10800000000006</v>
          </cell>
          <cell r="DA11">
            <v>333.10800000000006</v>
          </cell>
          <cell r="DB11">
            <v>0</v>
          </cell>
          <cell r="DC11">
            <v>0</v>
          </cell>
          <cell r="DD11">
            <v>0</v>
          </cell>
          <cell r="DE11">
            <v>0</v>
          </cell>
          <cell r="DF11">
            <v>0</v>
          </cell>
          <cell r="DG11">
            <v>0</v>
          </cell>
          <cell r="DH11">
            <v>0</v>
          </cell>
          <cell r="DI11">
            <v>0</v>
          </cell>
          <cell r="DJ11">
            <v>0</v>
          </cell>
          <cell r="DK11">
            <v>0</v>
          </cell>
          <cell r="DL11">
            <v>0</v>
          </cell>
          <cell r="DM11">
            <v>0</v>
          </cell>
          <cell r="DN11">
            <v>0</v>
          </cell>
          <cell r="DO11">
            <v>0</v>
          </cell>
          <cell r="DP11">
            <v>0</v>
          </cell>
          <cell r="DQ11">
            <v>0</v>
          </cell>
          <cell r="DR11">
            <v>0</v>
          </cell>
          <cell r="DS11">
            <v>0</v>
          </cell>
          <cell r="DT11">
            <v>0</v>
          </cell>
          <cell r="DU11">
            <v>0</v>
          </cell>
          <cell r="DV11">
            <v>0</v>
          </cell>
          <cell r="DW11">
            <v>0</v>
          </cell>
          <cell r="DX11">
            <v>0</v>
          </cell>
          <cell r="DY11">
            <v>0</v>
          </cell>
          <cell r="DZ11">
            <v>0</v>
          </cell>
          <cell r="EA11">
            <v>0</v>
          </cell>
          <cell r="EB11">
            <v>0</v>
          </cell>
          <cell r="EC11">
            <v>0</v>
          </cell>
          <cell r="ED11">
            <v>0</v>
          </cell>
          <cell r="EE11">
            <v>0</v>
          </cell>
          <cell r="EF11">
            <v>18.474666666666668</v>
          </cell>
          <cell r="EG11">
            <v>18.474666666666668</v>
          </cell>
          <cell r="EH11">
            <v>18.474666666666668</v>
          </cell>
          <cell r="EI11">
            <v>0</v>
          </cell>
          <cell r="EJ11">
            <v>18.474666666666668</v>
          </cell>
          <cell r="EK11">
            <v>0</v>
          </cell>
          <cell r="EL11">
            <v>18.474666666666668</v>
          </cell>
          <cell r="EM11">
            <v>0</v>
          </cell>
          <cell r="EN11">
            <v>18.474666666666668</v>
          </cell>
          <cell r="EO11">
            <v>0</v>
          </cell>
          <cell r="EP11">
            <v>0</v>
          </cell>
          <cell r="EQ11">
            <v>0</v>
          </cell>
          <cell r="ER11">
            <v>0</v>
          </cell>
          <cell r="ES11">
            <v>0</v>
          </cell>
          <cell r="ET11">
            <v>0</v>
          </cell>
          <cell r="EU11">
            <v>0</v>
          </cell>
          <cell r="EV11">
            <v>0</v>
          </cell>
          <cell r="EW11">
            <v>0</v>
          </cell>
          <cell r="EX11">
            <v>0</v>
          </cell>
          <cell r="EY11">
            <v>0</v>
          </cell>
          <cell r="EZ11">
            <v>0</v>
          </cell>
          <cell r="FA11">
            <v>0</v>
          </cell>
          <cell r="FB11">
            <v>0</v>
          </cell>
          <cell r="FC11">
            <v>0</v>
          </cell>
          <cell r="FD11">
            <v>0</v>
          </cell>
          <cell r="FE11">
            <v>0</v>
          </cell>
          <cell r="FF11">
            <v>0</v>
          </cell>
          <cell r="FG11">
            <v>0</v>
          </cell>
          <cell r="FH11">
            <v>0</v>
          </cell>
          <cell r="FI11">
            <v>0</v>
          </cell>
          <cell r="FJ11">
            <v>8.8495575221238937E-2</v>
          </cell>
          <cell r="FK11">
            <v>8.8495575221238937E-2</v>
          </cell>
          <cell r="FL11">
            <v>8.8495575221238937E-2</v>
          </cell>
          <cell r="FM11">
            <v>8.8495575221238937E-2</v>
          </cell>
          <cell r="FN11">
            <v>8.8495575221238937E-2</v>
          </cell>
          <cell r="FO11">
            <v>8.8495575221238937E-2</v>
          </cell>
          <cell r="FP11">
            <v>8.8495575221238937E-2</v>
          </cell>
          <cell r="FQ11">
            <v>8.8495575221238937E-2</v>
          </cell>
          <cell r="FR11">
            <v>8.8495575221238937E-2</v>
          </cell>
          <cell r="FS11">
            <v>8.8495575221238937E-2</v>
          </cell>
        </row>
        <row r="12">
          <cell r="D12" t="str">
            <v>Biomass bamboo 2</v>
          </cell>
          <cell r="E12">
            <v>4</v>
          </cell>
          <cell r="F12">
            <v>1</v>
          </cell>
          <cell r="G12" t="str">
            <v>Biomass bamboo 2</v>
          </cell>
          <cell r="H12">
            <v>0</v>
          </cell>
          <cell r="I12" t="str">
            <v>Product/Reactant1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20000</v>
          </cell>
          <cell r="P12">
            <v>1.54</v>
          </cell>
          <cell r="Q12">
            <v>1.54</v>
          </cell>
          <cell r="R12">
            <v>1.54</v>
          </cell>
          <cell r="S12">
            <v>1.54</v>
          </cell>
          <cell r="T12">
            <v>1.54</v>
          </cell>
          <cell r="U12">
            <v>1.54</v>
          </cell>
          <cell r="V12">
            <v>1.54</v>
          </cell>
          <cell r="W12">
            <v>1.54</v>
          </cell>
          <cell r="X12">
            <v>1.54</v>
          </cell>
          <cell r="Y12">
            <v>1.54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  <cell r="AG12">
            <v>0</v>
          </cell>
          <cell r="AH12">
            <v>0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>
            <v>0</v>
          </cell>
          <cell r="AW12">
            <v>0</v>
          </cell>
          <cell r="AX12">
            <v>0</v>
          </cell>
          <cell r="AY12">
            <v>0</v>
          </cell>
          <cell r="AZ12">
            <v>0</v>
          </cell>
          <cell r="BA12">
            <v>0</v>
          </cell>
          <cell r="BB12">
            <v>0</v>
          </cell>
          <cell r="BC12">
            <v>0</v>
          </cell>
          <cell r="BD12">
            <v>1</v>
          </cell>
          <cell r="BE12">
            <v>1</v>
          </cell>
          <cell r="BF12">
            <v>1</v>
          </cell>
          <cell r="BG12">
            <v>1</v>
          </cell>
          <cell r="BH12">
            <v>1</v>
          </cell>
          <cell r="BI12">
            <v>1</v>
          </cell>
          <cell r="BJ12">
            <v>1</v>
          </cell>
          <cell r="BK12">
            <v>1</v>
          </cell>
          <cell r="BL12">
            <v>1</v>
          </cell>
          <cell r="BM12">
            <v>1</v>
          </cell>
          <cell r="BN12">
            <v>1</v>
          </cell>
          <cell r="BO12">
            <v>1</v>
          </cell>
          <cell r="BP12">
            <v>1</v>
          </cell>
          <cell r="BQ12">
            <v>1</v>
          </cell>
          <cell r="BR12">
            <v>1</v>
          </cell>
          <cell r="BS12">
            <v>1</v>
          </cell>
          <cell r="BT12">
            <v>1</v>
          </cell>
          <cell r="BU12">
            <v>1</v>
          </cell>
          <cell r="BV12">
            <v>1</v>
          </cell>
          <cell r="BW12">
            <v>1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CN12">
            <v>0</v>
          </cell>
          <cell r="CO12">
            <v>0</v>
          </cell>
          <cell r="CP12">
            <v>0</v>
          </cell>
          <cell r="CQ12">
            <v>0</v>
          </cell>
          <cell r="CR12">
            <v>0</v>
          </cell>
          <cell r="CS12">
            <v>0</v>
          </cell>
          <cell r="CT12">
            <v>0</v>
          </cell>
          <cell r="CU12">
            <v>0</v>
          </cell>
          <cell r="CV12">
            <v>0</v>
          </cell>
          <cell r="CW12">
            <v>0</v>
          </cell>
          <cell r="CX12">
            <v>0</v>
          </cell>
          <cell r="CY12">
            <v>0</v>
          </cell>
          <cell r="CZ12">
            <v>0</v>
          </cell>
          <cell r="DA12">
            <v>0</v>
          </cell>
          <cell r="DB12">
            <v>0</v>
          </cell>
          <cell r="DC12">
            <v>0</v>
          </cell>
          <cell r="DD12">
            <v>0</v>
          </cell>
          <cell r="DE12">
            <v>0</v>
          </cell>
          <cell r="DF12">
            <v>0</v>
          </cell>
          <cell r="DG12">
            <v>0</v>
          </cell>
          <cell r="DH12">
            <v>0</v>
          </cell>
          <cell r="DI12">
            <v>0</v>
          </cell>
          <cell r="DJ12">
            <v>0</v>
          </cell>
          <cell r="DK12">
            <v>0</v>
          </cell>
          <cell r="DL12">
            <v>0</v>
          </cell>
          <cell r="DM12">
            <v>0</v>
          </cell>
          <cell r="DN12">
            <v>0</v>
          </cell>
          <cell r="DO12">
            <v>0</v>
          </cell>
          <cell r="DP12">
            <v>0</v>
          </cell>
          <cell r="DQ12">
            <v>0</v>
          </cell>
          <cell r="DR12">
            <v>0</v>
          </cell>
          <cell r="DS12">
            <v>0</v>
          </cell>
          <cell r="DT12">
            <v>0</v>
          </cell>
          <cell r="DU12">
            <v>0</v>
          </cell>
          <cell r="DV12">
            <v>0.18992999999999999</v>
          </cell>
          <cell r="DW12">
            <v>0.14244999999999999</v>
          </cell>
          <cell r="DX12">
            <v>9.4969999999999999E-2</v>
          </cell>
          <cell r="DY12">
            <v>0.18992999999999999</v>
          </cell>
          <cell r="DZ12">
            <v>0.14244999999999999</v>
          </cell>
          <cell r="EA12">
            <v>9.4969999999999999E-2</v>
          </cell>
          <cell r="EB12">
            <v>0.14244999999999999</v>
          </cell>
          <cell r="EC12">
            <v>0.18992999999999999</v>
          </cell>
          <cell r="ED12">
            <v>0.14244999999999999</v>
          </cell>
          <cell r="EE12">
            <v>9.4969999999999999E-2</v>
          </cell>
          <cell r="EF12">
            <v>3.560584789265715</v>
          </cell>
          <cell r="EG12">
            <v>3.560584789265715</v>
          </cell>
          <cell r="EH12">
            <v>3.560584789265715</v>
          </cell>
          <cell r="EI12">
            <v>0</v>
          </cell>
          <cell r="EJ12">
            <v>3.560584789265715</v>
          </cell>
          <cell r="EK12">
            <v>0</v>
          </cell>
          <cell r="EL12">
            <v>3.560584789265715</v>
          </cell>
          <cell r="EM12">
            <v>0</v>
          </cell>
          <cell r="EN12">
            <v>3.560584789265715</v>
          </cell>
          <cell r="EO12">
            <v>0</v>
          </cell>
          <cell r="EP12">
            <v>0</v>
          </cell>
          <cell r="EQ12">
            <v>0</v>
          </cell>
          <cell r="ER12">
            <v>0</v>
          </cell>
          <cell r="ES12">
            <v>0</v>
          </cell>
          <cell r="ET12">
            <v>0</v>
          </cell>
          <cell r="EU12">
            <v>0</v>
          </cell>
          <cell r="EV12">
            <v>0</v>
          </cell>
          <cell r="EW12">
            <v>0</v>
          </cell>
          <cell r="EX12">
            <v>0</v>
          </cell>
          <cell r="EY12">
            <v>0</v>
          </cell>
          <cell r="EZ12">
            <v>0</v>
          </cell>
          <cell r="FA12">
            <v>0</v>
          </cell>
          <cell r="FB12">
            <v>0</v>
          </cell>
          <cell r="FC12">
            <v>0</v>
          </cell>
          <cell r="FD12">
            <v>0</v>
          </cell>
          <cell r="FE12">
            <v>0</v>
          </cell>
          <cell r="FF12">
            <v>0</v>
          </cell>
          <cell r="FG12">
            <v>0</v>
          </cell>
          <cell r="FH12">
            <v>0</v>
          </cell>
          <cell r="FI12">
            <v>0</v>
          </cell>
          <cell r="FJ12">
            <v>0</v>
          </cell>
          <cell r="FK12">
            <v>0</v>
          </cell>
          <cell r="FL12">
            <v>0</v>
          </cell>
          <cell r="FM12">
            <v>0</v>
          </cell>
          <cell r="FN12">
            <v>0</v>
          </cell>
          <cell r="FO12">
            <v>0</v>
          </cell>
          <cell r="FP12">
            <v>0</v>
          </cell>
          <cell r="FQ12">
            <v>0</v>
          </cell>
          <cell r="FR12">
            <v>0</v>
          </cell>
          <cell r="FS12">
            <v>0</v>
          </cell>
        </row>
        <row r="13">
          <cell r="D13" t="str">
            <v>Biomass bamboo 1</v>
          </cell>
          <cell r="E13">
            <v>5</v>
          </cell>
          <cell r="F13">
            <v>1</v>
          </cell>
          <cell r="G13" t="str">
            <v>Biomass bamboo 1</v>
          </cell>
          <cell r="H13">
            <v>0</v>
          </cell>
          <cell r="I13" t="str">
            <v>Product/Reactant1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20000</v>
          </cell>
          <cell r="P13">
            <v>2.21</v>
          </cell>
          <cell r="Q13">
            <v>2.21</v>
          </cell>
          <cell r="R13">
            <v>2.21</v>
          </cell>
          <cell r="S13">
            <v>2.21</v>
          </cell>
          <cell r="T13">
            <v>2.21</v>
          </cell>
          <cell r="U13">
            <v>2.21</v>
          </cell>
          <cell r="V13">
            <v>2.21</v>
          </cell>
          <cell r="W13">
            <v>2.21</v>
          </cell>
          <cell r="X13">
            <v>2.21</v>
          </cell>
          <cell r="Y13">
            <v>2.21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>
            <v>0</v>
          </cell>
          <cell r="AG13">
            <v>0</v>
          </cell>
          <cell r="AH13">
            <v>0</v>
          </cell>
          <cell r="AI13">
            <v>0</v>
          </cell>
          <cell r="AJ13">
            <v>0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0</v>
          </cell>
          <cell r="AQ13">
            <v>0</v>
          </cell>
          <cell r="AR13">
            <v>0</v>
          </cell>
          <cell r="AS13">
            <v>0</v>
          </cell>
          <cell r="AT13">
            <v>0</v>
          </cell>
          <cell r="AU13">
            <v>0</v>
          </cell>
          <cell r="AV13">
            <v>0</v>
          </cell>
          <cell r="AW13">
            <v>0</v>
          </cell>
          <cell r="AX13">
            <v>0</v>
          </cell>
          <cell r="AY13">
            <v>0</v>
          </cell>
          <cell r="AZ13">
            <v>0</v>
          </cell>
          <cell r="BA13">
            <v>0</v>
          </cell>
          <cell r="BB13">
            <v>0</v>
          </cell>
          <cell r="BC13">
            <v>0</v>
          </cell>
          <cell r="BD13">
            <v>1</v>
          </cell>
          <cell r="BE13">
            <v>1</v>
          </cell>
          <cell r="BF13">
            <v>1</v>
          </cell>
          <cell r="BG13">
            <v>1</v>
          </cell>
          <cell r="BH13">
            <v>1</v>
          </cell>
          <cell r="BI13">
            <v>1</v>
          </cell>
          <cell r="BJ13">
            <v>1</v>
          </cell>
          <cell r="BK13">
            <v>1</v>
          </cell>
          <cell r="BL13">
            <v>1</v>
          </cell>
          <cell r="BM13">
            <v>1</v>
          </cell>
          <cell r="BN13">
            <v>1</v>
          </cell>
          <cell r="BO13">
            <v>1</v>
          </cell>
          <cell r="BP13">
            <v>1</v>
          </cell>
          <cell r="BQ13">
            <v>1</v>
          </cell>
          <cell r="BR13">
            <v>1</v>
          </cell>
          <cell r="BS13">
            <v>1</v>
          </cell>
          <cell r="BT13">
            <v>1</v>
          </cell>
          <cell r="BU13">
            <v>1</v>
          </cell>
          <cell r="BV13">
            <v>1</v>
          </cell>
          <cell r="BW13">
            <v>1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CN13">
            <v>0</v>
          </cell>
          <cell r="CO13">
            <v>0</v>
          </cell>
          <cell r="CP13">
            <v>0</v>
          </cell>
          <cell r="CQ13">
            <v>0</v>
          </cell>
          <cell r="CR13">
            <v>0</v>
          </cell>
          <cell r="CS13">
            <v>0</v>
          </cell>
          <cell r="CT13">
            <v>0</v>
          </cell>
          <cell r="CU13">
            <v>0</v>
          </cell>
          <cell r="CV13">
            <v>0</v>
          </cell>
          <cell r="CW13">
            <v>0</v>
          </cell>
          <cell r="CX13">
            <v>0</v>
          </cell>
          <cell r="CY13">
            <v>0</v>
          </cell>
          <cell r="CZ13">
            <v>0</v>
          </cell>
          <cell r="DA13">
            <v>0</v>
          </cell>
          <cell r="DB13">
            <v>0</v>
          </cell>
          <cell r="DC13">
            <v>0</v>
          </cell>
          <cell r="DD13">
            <v>0</v>
          </cell>
          <cell r="DE13">
            <v>0</v>
          </cell>
          <cell r="DF13">
            <v>0</v>
          </cell>
          <cell r="DG13">
            <v>0</v>
          </cell>
          <cell r="DH13">
            <v>0</v>
          </cell>
          <cell r="DI13">
            <v>0</v>
          </cell>
          <cell r="DJ13">
            <v>0</v>
          </cell>
          <cell r="DK13">
            <v>0</v>
          </cell>
          <cell r="DL13">
            <v>0</v>
          </cell>
          <cell r="DM13">
            <v>0</v>
          </cell>
          <cell r="DN13">
            <v>0</v>
          </cell>
          <cell r="DO13">
            <v>0</v>
          </cell>
          <cell r="DP13">
            <v>0</v>
          </cell>
          <cell r="DQ13">
            <v>0</v>
          </cell>
          <cell r="DR13">
            <v>0</v>
          </cell>
          <cell r="DS13">
            <v>0</v>
          </cell>
          <cell r="DT13">
            <v>0</v>
          </cell>
          <cell r="DU13">
            <v>0</v>
          </cell>
          <cell r="DV13">
            <v>0.18992999999999999</v>
          </cell>
          <cell r="DW13">
            <v>0.14244999999999999</v>
          </cell>
          <cell r="DX13">
            <v>9.4969999999999999E-2</v>
          </cell>
          <cell r="DY13">
            <v>0.18992999999999999</v>
          </cell>
          <cell r="DZ13">
            <v>0.14244999999999999</v>
          </cell>
          <cell r="EA13">
            <v>9.4969999999999999E-2</v>
          </cell>
          <cell r="EB13">
            <v>0.14244999999999999</v>
          </cell>
          <cell r="EC13">
            <v>0.18992999999999999</v>
          </cell>
          <cell r="ED13">
            <v>0.14244999999999999</v>
          </cell>
          <cell r="EE13">
            <v>9.4969999999999999E-2</v>
          </cell>
          <cell r="EF13">
            <v>3.560584789265715</v>
          </cell>
          <cell r="EG13">
            <v>3.560584789265715</v>
          </cell>
          <cell r="EH13">
            <v>3.560584789265715</v>
          </cell>
          <cell r="EI13">
            <v>0</v>
          </cell>
          <cell r="EJ13">
            <v>3.560584789265715</v>
          </cell>
          <cell r="EK13">
            <v>0</v>
          </cell>
          <cell r="EL13">
            <v>3.560584789265715</v>
          </cell>
          <cell r="EM13">
            <v>0</v>
          </cell>
          <cell r="EN13">
            <v>3.560584789265715</v>
          </cell>
          <cell r="EO13">
            <v>0</v>
          </cell>
          <cell r="EP13">
            <v>0</v>
          </cell>
          <cell r="EQ13">
            <v>0</v>
          </cell>
          <cell r="ER13">
            <v>0</v>
          </cell>
          <cell r="ES13">
            <v>0</v>
          </cell>
          <cell r="ET13">
            <v>0</v>
          </cell>
          <cell r="EU13">
            <v>0</v>
          </cell>
          <cell r="EV13">
            <v>0</v>
          </cell>
          <cell r="EW13">
            <v>0</v>
          </cell>
          <cell r="EX13">
            <v>0</v>
          </cell>
          <cell r="EY13">
            <v>0</v>
          </cell>
          <cell r="EZ13">
            <v>0</v>
          </cell>
          <cell r="FA13">
            <v>0</v>
          </cell>
          <cell r="FB13">
            <v>0</v>
          </cell>
          <cell r="FC13">
            <v>0</v>
          </cell>
          <cell r="FD13">
            <v>0</v>
          </cell>
          <cell r="FE13">
            <v>0</v>
          </cell>
          <cell r="FF13">
            <v>0</v>
          </cell>
          <cell r="FG13">
            <v>0</v>
          </cell>
          <cell r="FH13">
            <v>0</v>
          </cell>
          <cell r="FI13">
            <v>0</v>
          </cell>
          <cell r="FJ13">
            <v>0</v>
          </cell>
          <cell r="FK13">
            <v>0</v>
          </cell>
          <cell r="FL13">
            <v>0</v>
          </cell>
          <cell r="FM13">
            <v>0</v>
          </cell>
          <cell r="FN13">
            <v>0</v>
          </cell>
          <cell r="FO13">
            <v>0</v>
          </cell>
          <cell r="FP13">
            <v>0</v>
          </cell>
          <cell r="FQ13">
            <v>0</v>
          </cell>
          <cell r="FR13">
            <v>0</v>
          </cell>
          <cell r="FS13">
            <v>0</v>
          </cell>
        </row>
        <row r="14">
          <cell r="D14" t="str">
            <v>Biomass wheat 2</v>
          </cell>
          <cell r="E14">
            <v>6</v>
          </cell>
          <cell r="F14">
            <v>1</v>
          </cell>
          <cell r="G14" t="str">
            <v>Biomass wheat 2</v>
          </cell>
          <cell r="H14">
            <v>0</v>
          </cell>
          <cell r="I14" t="str">
            <v>Product/Reactant1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20000</v>
          </cell>
          <cell r="P14">
            <v>1.82</v>
          </cell>
          <cell r="Q14">
            <v>1.82</v>
          </cell>
          <cell r="R14">
            <v>1.82</v>
          </cell>
          <cell r="S14">
            <v>1.82</v>
          </cell>
          <cell r="T14">
            <v>1.82</v>
          </cell>
          <cell r="U14">
            <v>1.82</v>
          </cell>
          <cell r="V14">
            <v>1.82</v>
          </cell>
          <cell r="W14">
            <v>1.82</v>
          </cell>
          <cell r="X14">
            <v>1.82</v>
          </cell>
          <cell r="Y14">
            <v>1.82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E14">
            <v>0</v>
          </cell>
          <cell r="AF14">
            <v>0</v>
          </cell>
          <cell r="AG14">
            <v>0</v>
          </cell>
          <cell r="AH14">
            <v>0</v>
          </cell>
          <cell r="AI14">
            <v>0</v>
          </cell>
          <cell r="AJ14">
            <v>0</v>
          </cell>
          <cell r="AK14">
            <v>0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>
            <v>0</v>
          </cell>
          <cell r="AW14">
            <v>0</v>
          </cell>
          <cell r="AX14">
            <v>0</v>
          </cell>
          <cell r="AY14">
            <v>0</v>
          </cell>
          <cell r="AZ14">
            <v>0</v>
          </cell>
          <cell r="BA14">
            <v>0</v>
          </cell>
          <cell r="BB14">
            <v>0</v>
          </cell>
          <cell r="BC14">
            <v>0</v>
          </cell>
          <cell r="BD14">
            <v>1</v>
          </cell>
          <cell r="BE14">
            <v>1</v>
          </cell>
          <cell r="BF14">
            <v>1</v>
          </cell>
          <cell r="BG14">
            <v>1</v>
          </cell>
          <cell r="BH14">
            <v>1</v>
          </cell>
          <cell r="BI14">
            <v>1</v>
          </cell>
          <cell r="BJ14">
            <v>1</v>
          </cell>
          <cell r="BK14">
            <v>1</v>
          </cell>
          <cell r="BL14">
            <v>1</v>
          </cell>
          <cell r="BM14">
            <v>1</v>
          </cell>
          <cell r="BN14">
            <v>1</v>
          </cell>
          <cell r="BO14">
            <v>1</v>
          </cell>
          <cell r="BP14">
            <v>1</v>
          </cell>
          <cell r="BQ14">
            <v>1</v>
          </cell>
          <cell r="BR14">
            <v>1</v>
          </cell>
          <cell r="BS14">
            <v>1</v>
          </cell>
          <cell r="BT14">
            <v>1</v>
          </cell>
          <cell r="BU14">
            <v>1</v>
          </cell>
          <cell r="BV14">
            <v>1</v>
          </cell>
          <cell r="BW14">
            <v>1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CN14">
            <v>0</v>
          </cell>
          <cell r="CO14">
            <v>0</v>
          </cell>
          <cell r="CP14">
            <v>0</v>
          </cell>
          <cell r="CQ14">
            <v>0</v>
          </cell>
          <cell r="CR14">
            <v>0</v>
          </cell>
          <cell r="CS14">
            <v>0</v>
          </cell>
          <cell r="CT14">
            <v>0</v>
          </cell>
          <cell r="CU14">
            <v>0</v>
          </cell>
          <cell r="CV14">
            <v>0</v>
          </cell>
          <cell r="CW14">
            <v>0</v>
          </cell>
          <cell r="CX14">
            <v>0</v>
          </cell>
          <cell r="CY14">
            <v>0</v>
          </cell>
          <cell r="CZ14">
            <v>0</v>
          </cell>
          <cell r="DA14">
            <v>0</v>
          </cell>
          <cell r="DB14">
            <v>0</v>
          </cell>
          <cell r="DC14">
            <v>0</v>
          </cell>
          <cell r="DD14">
            <v>0</v>
          </cell>
          <cell r="DE14">
            <v>0</v>
          </cell>
          <cell r="DF14">
            <v>0</v>
          </cell>
          <cell r="DG14">
            <v>0</v>
          </cell>
          <cell r="DH14">
            <v>0</v>
          </cell>
          <cell r="DI14">
            <v>0</v>
          </cell>
          <cell r="DJ14">
            <v>0</v>
          </cell>
          <cell r="DK14">
            <v>0</v>
          </cell>
          <cell r="DL14">
            <v>0</v>
          </cell>
          <cell r="DM14">
            <v>0</v>
          </cell>
          <cell r="DN14">
            <v>0</v>
          </cell>
          <cell r="DO14">
            <v>0</v>
          </cell>
          <cell r="DP14">
            <v>0</v>
          </cell>
          <cell r="DQ14">
            <v>0</v>
          </cell>
          <cell r="DR14">
            <v>0</v>
          </cell>
          <cell r="DS14">
            <v>0</v>
          </cell>
          <cell r="DT14">
            <v>0</v>
          </cell>
          <cell r="DU14">
            <v>0</v>
          </cell>
          <cell r="DV14">
            <v>0.13195000000000001</v>
          </cell>
          <cell r="DW14">
            <v>9.2799999999999994E-2</v>
          </cell>
          <cell r="DX14">
            <v>7.2499999999999995E-2</v>
          </cell>
          <cell r="DY14">
            <v>0.13195000000000001</v>
          </cell>
          <cell r="DZ14">
            <v>9.2799999999999994E-2</v>
          </cell>
          <cell r="EA14">
            <v>7.2499999999999995E-2</v>
          </cell>
          <cell r="EB14">
            <v>9.2799999999999994E-2</v>
          </cell>
          <cell r="EC14">
            <v>0.13195000000000001</v>
          </cell>
          <cell r="ED14">
            <v>9.2799999999999994E-2</v>
          </cell>
          <cell r="EE14">
            <v>7.2499999999999995E-2</v>
          </cell>
          <cell r="EF14">
            <v>3.560584789265715</v>
          </cell>
          <cell r="EG14">
            <v>3.560584789265715</v>
          </cell>
          <cell r="EH14">
            <v>3.560584789265715</v>
          </cell>
          <cell r="EI14">
            <v>0</v>
          </cell>
          <cell r="EJ14">
            <v>3.560584789265715</v>
          </cell>
          <cell r="EK14">
            <v>0</v>
          </cell>
          <cell r="EL14">
            <v>3.560584789265715</v>
          </cell>
          <cell r="EM14">
            <v>0</v>
          </cell>
          <cell r="EN14">
            <v>3.560584789265715</v>
          </cell>
          <cell r="EO14">
            <v>0</v>
          </cell>
          <cell r="EP14">
            <v>0</v>
          </cell>
          <cell r="EQ14">
            <v>0</v>
          </cell>
          <cell r="ER14">
            <v>0</v>
          </cell>
          <cell r="ES14">
            <v>0</v>
          </cell>
          <cell r="ET14">
            <v>0</v>
          </cell>
          <cell r="EU14">
            <v>0</v>
          </cell>
          <cell r="EV14">
            <v>0</v>
          </cell>
          <cell r="EW14">
            <v>0</v>
          </cell>
          <cell r="EX14">
            <v>0</v>
          </cell>
          <cell r="EY14">
            <v>0</v>
          </cell>
          <cell r="EZ14">
            <v>0</v>
          </cell>
          <cell r="FA14">
            <v>0</v>
          </cell>
          <cell r="FB14">
            <v>0</v>
          </cell>
          <cell r="FC14">
            <v>0</v>
          </cell>
          <cell r="FD14">
            <v>0</v>
          </cell>
          <cell r="FE14">
            <v>0</v>
          </cell>
          <cell r="FF14">
            <v>0</v>
          </cell>
          <cell r="FG14">
            <v>0</v>
          </cell>
          <cell r="FH14">
            <v>0</v>
          </cell>
          <cell r="FI14">
            <v>0</v>
          </cell>
          <cell r="FJ14">
            <v>0</v>
          </cell>
          <cell r="FK14">
            <v>0</v>
          </cell>
          <cell r="FL14">
            <v>0</v>
          </cell>
          <cell r="FM14">
            <v>0</v>
          </cell>
          <cell r="FN14">
            <v>0</v>
          </cell>
          <cell r="FO14">
            <v>0</v>
          </cell>
          <cell r="FP14">
            <v>0</v>
          </cell>
          <cell r="FQ14">
            <v>0</v>
          </cell>
          <cell r="FR14">
            <v>0</v>
          </cell>
          <cell r="FS14">
            <v>0</v>
          </cell>
        </row>
        <row r="15">
          <cell r="D15" t="str">
            <v>Biomass wheat 1</v>
          </cell>
          <cell r="E15">
            <v>7</v>
          </cell>
          <cell r="F15">
            <v>1</v>
          </cell>
          <cell r="G15" t="str">
            <v>Biomass wheat 1</v>
          </cell>
          <cell r="H15">
            <v>0</v>
          </cell>
          <cell r="I15" t="str">
            <v>Product/Reactant1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20000</v>
          </cell>
          <cell r="P15">
            <v>2.54</v>
          </cell>
          <cell r="Q15">
            <v>2.54</v>
          </cell>
          <cell r="R15">
            <v>2.54</v>
          </cell>
          <cell r="S15">
            <v>2.54</v>
          </cell>
          <cell r="T15">
            <v>2.54</v>
          </cell>
          <cell r="U15">
            <v>2.54</v>
          </cell>
          <cell r="V15">
            <v>2.54</v>
          </cell>
          <cell r="W15">
            <v>2.54</v>
          </cell>
          <cell r="X15">
            <v>2.54</v>
          </cell>
          <cell r="Y15">
            <v>2.54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1</v>
          </cell>
          <cell r="BE15">
            <v>1</v>
          </cell>
          <cell r="BF15">
            <v>1</v>
          </cell>
          <cell r="BG15">
            <v>1</v>
          </cell>
          <cell r="BH15">
            <v>1</v>
          </cell>
          <cell r="BI15">
            <v>1</v>
          </cell>
          <cell r="BJ15">
            <v>1</v>
          </cell>
          <cell r="BK15">
            <v>1</v>
          </cell>
          <cell r="BL15">
            <v>1</v>
          </cell>
          <cell r="BM15">
            <v>1</v>
          </cell>
          <cell r="BN15">
            <v>1</v>
          </cell>
          <cell r="BO15">
            <v>1</v>
          </cell>
          <cell r="BP15">
            <v>1</v>
          </cell>
          <cell r="BQ15">
            <v>1</v>
          </cell>
          <cell r="BR15">
            <v>1</v>
          </cell>
          <cell r="BS15">
            <v>1</v>
          </cell>
          <cell r="BT15">
            <v>1</v>
          </cell>
          <cell r="BU15">
            <v>1</v>
          </cell>
          <cell r="BV15">
            <v>1</v>
          </cell>
          <cell r="BW15">
            <v>1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CN15">
            <v>0</v>
          </cell>
          <cell r="CO15">
            <v>0</v>
          </cell>
          <cell r="CP15">
            <v>0</v>
          </cell>
          <cell r="CQ15">
            <v>0</v>
          </cell>
          <cell r="CR15">
            <v>0</v>
          </cell>
          <cell r="CS15">
            <v>0</v>
          </cell>
          <cell r="CT15">
            <v>0</v>
          </cell>
          <cell r="CU15">
            <v>0</v>
          </cell>
          <cell r="CV15">
            <v>0</v>
          </cell>
          <cell r="CW15">
            <v>0</v>
          </cell>
          <cell r="CX15">
            <v>0</v>
          </cell>
          <cell r="CY15">
            <v>0</v>
          </cell>
          <cell r="CZ15">
            <v>0</v>
          </cell>
          <cell r="DA15">
            <v>0</v>
          </cell>
          <cell r="DB15">
            <v>0</v>
          </cell>
          <cell r="DC15">
            <v>0</v>
          </cell>
          <cell r="DD15">
            <v>0</v>
          </cell>
          <cell r="DE15">
            <v>0</v>
          </cell>
          <cell r="DF15">
            <v>0</v>
          </cell>
          <cell r="DG15">
            <v>0</v>
          </cell>
          <cell r="DH15">
            <v>0</v>
          </cell>
          <cell r="DI15">
            <v>0</v>
          </cell>
          <cell r="DJ15">
            <v>0</v>
          </cell>
          <cell r="DK15">
            <v>0</v>
          </cell>
          <cell r="DL15">
            <v>0</v>
          </cell>
          <cell r="DM15">
            <v>0</v>
          </cell>
          <cell r="DN15">
            <v>0</v>
          </cell>
          <cell r="DO15">
            <v>0</v>
          </cell>
          <cell r="DP15">
            <v>0</v>
          </cell>
          <cell r="DQ15">
            <v>0</v>
          </cell>
          <cell r="DR15">
            <v>0</v>
          </cell>
          <cell r="DS15">
            <v>0</v>
          </cell>
          <cell r="DT15">
            <v>0</v>
          </cell>
          <cell r="DU15">
            <v>0</v>
          </cell>
          <cell r="DV15">
            <v>0.13195000000000001</v>
          </cell>
          <cell r="DW15">
            <v>9.2799999999999994E-2</v>
          </cell>
          <cell r="DX15">
            <v>7.2499999999999995E-2</v>
          </cell>
          <cell r="DY15">
            <v>0.13195000000000001</v>
          </cell>
          <cell r="DZ15">
            <v>9.2799999999999994E-2</v>
          </cell>
          <cell r="EA15">
            <v>7.2499999999999995E-2</v>
          </cell>
          <cell r="EB15">
            <v>9.2799999999999994E-2</v>
          </cell>
          <cell r="EC15">
            <v>0.13195000000000001</v>
          </cell>
          <cell r="ED15">
            <v>9.2799999999999994E-2</v>
          </cell>
          <cell r="EE15">
            <v>7.2499999999999995E-2</v>
          </cell>
          <cell r="EF15">
            <v>3.560584789265715</v>
          </cell>
          <cell r="EG15">
            <v>3.560584789265715</v>
          </cell>
          <cell r="EH15">
            <v>3.560584789265715</v>
          </cell>
          <cell r="EI15">
            <v>0</v>
          </cell>
          <cell r="EJ15">
            <v>3.560584789265715</v>
          </cell>
          <cell r="EK15">
            <v>0</v>
          </cell>
          <cell r="EL15">
            <v>3.560584789265715</v>
          </cell>
          <cell r="EM15">
            <v>0</v>
          </cell>
          <cell r="EN15">
            <v>3.560584789265715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  <cell r="FA15">
            <v>0</v>
          </cell>
          <cell r="FB15">
            <v>0</v>
          </cell>
          <cell r="FC15">
            <v>0</v>
          </cell>
          <cell r="FD15">
            <v>0</v>
          </cell>
          <cell r="FE15">
            <v>0</v>
          </cell>
          <cell r="FF15">
            <v>0</v>
          </cell>
          <cell r="FG15">
            <v>0</v>
          </cell>
          <cell r="FH15">
            <v>0</v>
          </cell>
          <cell r="FI15">
            <v>0</v>
          </cell>
          <cell r="FJ15">
            <v>0</v>
          </cell>
          <cell r="FK15">
            <v>0</v>
          </cell>
          <cell r="FL15">
            <v>0</v>
          </cell>
          <cell r="FM15">
            <v>0</v>
          </cell>
          <cell r="FN15">
            <v>0</v>
          </cell>
          <cell r="FO15">
            <v>0</v>
          </cell>
          <cell r="FP15">
            <v>0</v>
          </cell>
          <cell r="FQ15">
            <v>0</v>
          </cell>
          <cell r="FR15">
            <v>0</v>
          </cell>
          <cell r="FS15">
            <v>0</v>
          </cell>
        </row>
        <row r="16">
          <cell r="D16" t="str">
            <v>Sale of biochar</v>
          </cell>
          <cell r="E16">
            <v>8</v>
          </cell>
          <cell r="F16">
            <v>1</v>
          </cell>
          <cell r="G16" t="str">
            <v>Biochar</v>
          </cell>
          <cell r="H16">
            <v>0</v>
          </cell>
          <cell r="I16" t="str">
            <v>Product/Reactant1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40000</v>
          </cell>
          <cell r="P16">
            <v>0.35</v>
          </cell>
          <cell r="Q16">
            <v>0.35</v>
          </cell>
          <cell r="R16">
            <v>0.35</v>
          </cell>
          <cell r="S16">
            <v>0.35</v>
          </cell>
          <cell r="T16">
            <v>0.35</v>
          </cell>
          <cell r="U16">
            <v>0.35</v>
          </cell>
          <cell r="V16">
            <v>0.35</v>
          </cell>
          <cell r="W16">
            <v>0.35</v>
          </cell>
          <cell r="X16">
            <v>0.35</v>
          </cell>
          <cell r="Y16">
            <v>0.35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  <cell r="AG16">
            <v>0</v>
          </cell>
          <cell r="AH16">
            <v>0</v>
          </cell>
          <cell r="AI16">
            <v>0</v>
          </cell>
          <cell r="AJ16">
            <v>0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  <cell r="AV16">
            <v>0</v>
          </cell>
          <cell r="AW16">
            <v>0</v>
          </cell>
          <cell r="AX16">
            <v>0</v>
          </cell>
          <cell r="AY16">
            <v>0</v>
          </cell>
          <cell r="AZ16">
            <v>0</v>
          </cell>
          <cell r="BA16">
            <v>0</v>
          </cell>
          <cell r="BB16">
            <v>0</v>
          </cell>
          <cell r="BC16">
            <v>0</v>
          </cell>
          <cell r="BD16">
            <v>1</v>
          </cell>
          <cell r="BE16">
            <v>1</v>
          </cell>
          <cell r="BF16">
            <v>1</v>
          </cell>
          <cell r="BG16">
            <v>1</v>
          </cell>
          <cell r="BH16">
            <v>1</v>
          </cell>
          <cell r="BI16">
            <v>1</v>
          </cell>
          <cell r="BJ16">
            <v>1</v>
          </cell>
          <cell r="BK16">
            <v>1</v>
          </cell>
          <cell r="BL16">
            <v>1</v>
          </cell>
          <cell r="BM16">
            <v>1</v>
          </cell>
          <cell r="BN16">
            <v>1</v>
          </cell>
          <cell r="BO16">
            <v>1</v>
          </cell>
          <cell r="BP16">
            <v>1</v>
          </cell>
          <cell r="BQ16">
            <v>1</v>
          </cell>
          <cell r="BR16">
            <v>1</v>
          </cell>
          <cell r="BS16">
            <v>1</v>
          </cell>
          <cell r="BT16">
            <v>1</v>
          </cell>
          <cell r="BU16">
            <v>1</v>
          </cell>
          <cell r="BV16">
            <v>1</v>
          </cell>
          <cell r="BW16">
            <v>1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CN16">
            <v>0</v>
          </cell>
          <cell r="CO16">
            <v>0</v>
          </cell>
          <cell r="CP16">
            <v>0</v>
          </cell>
          <cell r="CQ16">
            <v>0</v>
          </cell>
          <cell r="CR16">
            <v>0</v>
          </cell>
          <cell r="CS16">
            <v>0</v>
          </cell>
          <cell r="CT16">
            <v>0</v>
          </cell>
          <cell r="CU16">
            <v>0</v>
          </cell>
          <cell r="CV16">
            <v>0</v>
          </cell>
          <cell r="CW16">
            <v>0</v>
          </cell>
          <cell r="CX16">
            <v>0</v>
          </cell>
          <cell r="CY16">
            <v>0</v>
          </cell>
          <cell r="CZ16">
            <v>0</v>
          </cell>
          <cell r="DA16">
            <v>0</v>
          </cell>
          <cell r="DB16">
            <v>0</v>
          </cell>
          <cell r="DC16">
            <v>0</v>
          </cell>
          <cell r="DD16">
            <v>0</v>
          </cell>
          <cell r="DE16">
            <v>0</v>
          </cell>
          <cell r="DF16">
            <v>0</v>
          </cell>
          <cell r="DG16">
            <v>0</v>
          </cell>
          <cell r="DH16">
            <v>0</v>
          </cell>
          <cell r="DI16">
            <v>0</v>
          </cell>
          <cell r="DJ16">
            <v>0</v>
          </cell>
          <cell r="DK16">
            <v>0</v>
          </cell>
          <cell r="DL16">
            <v>0</v>
          </cell>
          <cell r="DM16">
            <v>0.11849999999999999</v>
          </cell>
          <cell r="DN16">
            <v>0.16</v>
          </cell>
          <cell r="DO16">
            <v>0</v>
          </cell>
          <cell r="DP16">
            <v>0.11849999999999999</v>
          </cell>
          <cell r="DQ16">
            <v>0.16</v>
          </cell>
          <cell r="DR16">
            <v>0.11849999999999999</v>
          </cell>
          <cell r="DS16">
            <v>0</v>
          </cell>
          <cell r="DT16">
            <v>0.11849999999999999</v>
          </cell>
          <cell r="DU16">
            <v>0.16</v>
          </cell>
          <cell r="DV16">
            <v>0</v>
          </cell>
          <cell r="DW16">
            <v>0</v>
          </cell>
          <cell r="DX16">
            <v>0</v>
          </cell>
          <cell r="DY16">
            <v>0</v>
          </cell>
          <cell r="DZ16">
            <v>0</v>
          </cell>
          <cell r="EA16">
            <v>0</v>
          </cell>
          <cell r="EB16">
            <v>0</v>
          </cell>
          <cell r="EC16">
            <v>0</v>
          </cell>
          <cell r="ED16">
            <v>0</v>
          </cell>
          <cell r="EE16">
            <v>0</v>
          </cell>
          <cell r="EF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  <cell r="FA16">
            <v>0</v>
          </cell>
          <cell r="FB16">
            <v>0</v>
          </cell>
          <cell r="FC16">
            <v>0</v>
          </cell>
          <cell r="FD16">
            <v>0</v>
          </cell>
          <cell r="FE16">
            <v>0</v>
          </cell>
          <cell r="FF16">
            <v>0</v>
          </cell>
          <cell r="FG16">
            <v>0</v>
          </cell>
          <cell r="FH16">
            <v>0</v>
          </cell>
          <cell r="FI16">
            <v>0</v>
          </cell>
          <cell r="FJ16">
            <v>0</v>
          </cell>
          <cell r="FK16">
            <v>0</v>
          </cell>
          <cell r="FL16">
            <v>0</v>
          </cell>
          <cell r="FM16">
            <v>0</v>
          </cell>
          <cell r="FN16">
            <v>0</v>
          </cell>
          <cell r="FO16">
            <v>0</v>
          </cell>
          <cell r="FP16">
            <v>0</v>
          </cell>
          <cell r="FQ16">
            <v>0</v>
          </cell>
          <cell r="FR16">
            <v>0</v>
          </cell>
          <cell r="FS16">
            <v>0</v>
          </cell>
        </row>
        <row r="17">
          <cell r="D17" t="str">
            <v>Bamboo2-stage-SOEC</v>
          </cell>
          <cell r="E17">
            <v>9</v>
          </cell>
          <cell r="F17">
            <v>1</v>
          </cell>
          <cell r="G17" t="str">
            <v>DME-B2</v>
          </cell>
          <cell r="H17">
            <v>65700000</v>
          </cell>
          <cell r="I17" t="str">
            <v>Reactant5</v>
          </cell>
          <cell r="J17">
            <v>0</v>
          </cell>
          <cell r="K17">
            <v>1</v>
          </cell>
          <cell r="L17">
            <v>1</v>
          </cell>
          <cell r="M17">
            <v>0</v>
          </cell>
          <cell r="N17">
            <v>0</v>
          </cell>
          <cell r="O17">
            <v>20000</v>
          </cell>
          <cell r="P17">
            <v>7.28</v>
          </cell>
          <cell r="Q17">
            <v>7.28</v>
          </cell>
          <cell r="R17">
            <v>7.28</v>
          </cell>
          <cell r="S17">
            <v>7.28</v>
          </cell>
          <cell r="T17">
            <v>7.28</v>
          </cell>
          <cell r="U17">
            <v>7.28</v>
          </cell>
          <cell r="V17">
            <v>7.28</v>
          </cell>
          <cell r="W17">
            <v>7.28</v>
          </cell>
          <cell r="X17">
            <v>7.28</v>
          </cell>
          <cell r="Y17">
            <v>7.28</v>
          </cell>
          <cell r="Z17">
            <v>1.54</v>
          </cell>
          <cell r="AA17">
            <v>1.54</v>
          </cell>
          <cell r="AB17">
            <v>1.54</v>
          </cell>
          <cell r="AC17">
            <v>1.54</v>
          </cell>
          <cell r="AD17">
            <v>1.54</v>
          </cell>
          <cell r="AE17">
            <v>1.54</v>
          </cell>
          <cell r="AF17">
            <v>1.54</v>
          </cell>
          <cell r="AG17">
            <v>1.54</v>
          </cell>
          <cell r="AH17">
            <v>1.54</v>
          </cell>
          <cell r="AI17">
            <v>1.54</v>
          </cell>
          <cell r="AJ17">
            <v>0.21</v>
          </cell>
          <cell r="AK17">
            <v>0.21</v>
          </cell>
          <cell r="AL17">
            <v>0.21</v>
          </cell>
          <cell r="AM17">
            <v>0.21</v>
          </cell>
          <cell r="AN17">
            <v>0.21</v>
          </cell>
          <cell r="AO17">
            <v>0.21</v>
          </cell>
          <cell r="AP17">
            <v>0.21</v>
          </cell>
          <cell r="AQ17">
            <v>0.21</v>
          </cell>
          <cell r="AR17">
            <v>0.21</v>
          </cell>
          <cell r="AS17">
            <v>0.21</v>
          </cell>
          <cell r="AT17">
            <v>0.5</v>
          </cell>
          <cell r="AU17">
            <v>0.5</v>
          </cell>
          <cell r="AV17">
            <v>0.5</v>
          </cell>
          <cell r="AW17">
            <v>0.5</v>
          </cell>
          <cell r="AX17">
            <v>0.5</v>
          </cell>
          <cell r="AY17">
            <v>0.5</v>
          </cell>
          <cell r="AZ17">
            <v>0.5</v>
          </cell>
          <cell r="BA17">
            <v>0.5</v>
          </cell>
          <cell r="BB17">
            <v>0.5</v>
          </cell>
          <cell r="BC17">
            <v>0.5</v>
          </cell>
          <cell r="BD17">
            <v>1</v>
          </cell>
          <cell r="BE17">
            <v>1</v>
          </cell>
          <cell r="BF17">
            <v>1</v>
          </cell>
          <cell r="BG17">
            <v>1</v>
          </cell>
          <cell r="BH17">
            <v>1</v>
          </cell>
          <cell r="BI17">
            <v>1</v>
          </cell>
          <cell r="BJ17">
            <v>1</v>
          </cell>
          <cell r="BK17">
            <v>1</v>
          </cell>
          <cell r="BL17">
            <v>1</v>
          </cell>
          <cell r="BM17">
            <v>1</v>
          </cell>
          <cell r="BN17">
            <v>1</v>
          </cell>
          <cell r="BO17">
            <v>1</v>
          </cell>
          <cell r="BP17">
            <v>1</v>
          </cell>
          <cell r="BQ17">
            <v>1</v>
          </cell>
          <cell r="BR17">
            <v>1</v>
          </cell>
          <cell r="BS17">
            <v>1</v>
          </cell>
          <cell r="BT17">
            <v>1</v>
          </cell>
          <cell r="BU17">
            <v>1</v>
          </cell>
          <cell r="BV17">
            <v>1</v>
          </cell>
          <cell r="BW17">
            <v>1</v>
          </cell>
          <cell r="BX17">
            <v>0.18</v>
          </cell>
          <cell r="BY17">
            <v>0.18</v>
          </cell>
          <cell r="BZ17">
            <v>0.18</v>
          </cell>
          <cell r="CA17">
            <v>0.18</v>
          </cell>
          <cell r="CB17">
            <v>0.18</v>
          </cell>
          <cell r="CC17">
            <v>0.18</v>
          </cell>
          <cell r="CD17">
            <v>0.18</v>
          </cell>
          <cell r="CE17">
            <v>0.18</v>
          </cell>
          <cell r="CF17">
            <v>0.18</v>
          </cell>
          <cell r="CG17">
            <v>0.18</v>
          </cell>
          <cell r="CH17">
            <v>12444.9</v>
          </cell>
          <cell r="CI17">
            <v>9955.92</v>
          </cell>
          <cell r="CJ17">
            <v>7466.94</v>
          </cell>
          <cell r="CK17">
            <v>12444.9</v>
          </cell>
          <cell r="CL17">
            <v>9955.92</v>
          </cell>
          <cell r="CM17">
            <v>7466.94</v>
          </cell>
          <cell r="CN17">
            <v>9955.92</v>
          </cell>
          <cell r="CO17">
            <v>12444.9</v>
          </cell>
          <cell r="CP17">
            <v>9955.92</v>
          </cell>
          <cell r="CQ17">
            <v>7466.94</v>
          </cell>
          <cell r="CR17">
            <v>1186</v>
          </cell>
          <cell r="CS17">
            <v>1036.6600000000001</v>
          </cell>
          <cell r="CT17">
            <v>887.32</v>
          </cell>
          <cell r="CU17">
            <v>1186</v>
          </cell>
          <cell r="CV17">
            <v>1036.6600000000001</v>
          </cell>
          <cell r="CW17">
            <v>887.32</v>
          </cell>
          <cell r="CX17">
            <v>1036.6600000000001</v>
          </cell>
          <cell r="CY17">
            <v>1186</v>
          </cell>
          <cell r="CZ17">
            <v>1036.6600000000001</v>
          </cell>
          <cell r="DA17">
            <v>887.32</v>
          </cell>
          <cell r="DB17">
            <v>3.9512108909376198E-3</v>
          </cell>
          <cell r="DC17">
            <v>3.9512108909376198E-3</v>
          </cell>
          <cell r="DD17">
            <v>3.9512108909376198E-3</v>
          </cell>
          <cell r="DE17">
            <v>3.9512108909376198E-3</v>
          </cell>
          <cell r="DF17">
            <v>3.9512108909376198E-3</v>
          </cell>
          <cell r="DG17">
            <v>3.9512108909376198E-3</v>
          </cell>
          <cell r="DH17">
            <v>3.9512108909376198E-3</v>
          </cell>
          <cell r="DI17">
            <v>3.9512108909376198E-3</v>
          </cell>
          <cell r="DJ17">
            <v>3.9512108909376198E-3</v>
          </cell>
          <cell r="DK17">
            <v>3.9512108909376198E-3</v>
          </cell>
          <cell r="DL17">
            <v>0</v>
          </cell>
          <cell r="DM17">
            <v>0</v>
          </cell>
          <cell r="DN17">
            <v>0</v>
          </cell>
          <cell r="DO17">
            <v>0</v>
          </cell>
          <cell r="DP17">
            <v>0</v>
          </cell>
          <cell r="DQ17">
            <v>0</v>
          </cell>
          <cell r="DR17">
            <v>0</v>
          </cell>
          <cell r="DS17">
            <v>0</v>
          </cell>
          <cell r="DT17">
            <v>0</v>
          </cell>
          <cell r="DU17">
            <v>0</v>
          </cell>
          <cell r="DV17">
            <v>0</v>
          </cell>
          <cell r="DW17">
            <v>0</v>
          </cell>
          <cell r="DX17">
            <v>0</v>
          </cell>
          <cell r="DY17">
            <v>0</v>
          </cell>
          <cell r="DZ17">
            <v>0</v>
          </cell>
          <cell r="EA17">
            <v>0</v>
          </cell>
          <cell r="EB17">
            <v>0</v>
          </cell>
          <cell r="EC17">
            <v>0</v>
          </cell>
          <cell r="ED17">
            <v>0</v>
          </cell>
          <cell r="EE17">
            <v>0</v>
          </cell>
          <cell r="EF17">
            <v>18.474666666666668</v>
          </cell>
          <cell r="EG17">
            <v>18.474666666666668</v>
          </cell>
          <cell r="EH17">
            <v>18.474666666666668</v>
          </cell>
          <cell r="EI17">
            <v>18.474666666666668</v>
          </cell>
          <cell r="EJ17">
            <v>18.474666666666668</v>
          </cell>
          <cell r="EK17">
            <v>18.474666666666668</v>
          </cell>
          <cell r="EL17">
            <v>18.474666666666668</v>
          </cell>
          <cell r="EM17">
            <v>18.474666666666668</v>
          </cell>
          <cell r="EN17">
            <v>18.474666666666668</v>
          </cell>
          <cell r="EO17">
            <v>18.474666666666668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  <cell r="FA17">
            <v>0</v>
          </cell>
          <cell r="FB17">
            <v>0</v>
          </cell>
          <cell r="FC17">
            <v>0</v>
          </cell>
          <cell r="FD17">
            <v>0</v>
          </cell>
          <cell r="FE17">
            <v>0</v>
          </cell>
          <cell r="FF17">
            <v>0</v>
          </cell>
          <cell r="FG17">
            <v>0</v>
          </cell>
          <cell r="FH17">
            <v>0</v>
          </cell>
          <cell r="FI17">
            <v>0</v>
          </cell>
          <cell r="FJ17">
            <v>9.3678779051968114E-2</v>
          </cell>
          <cell r="FK17">
            <v>9.3678779051968114E-2</v>
          </cell>
          <cell r="FL17">
            <v>9.3678779051968114E-2</v>
          </cell>
          <cell r="FM17">
            <v>9.3678779051968114E-2</v>
          </cell>
          <cell r="FN17">
            <v>9.3678779051968114E-2</v>
          </cell>
          <cell r="FO17">
            <v>9.3678779051968114E-2</v>
          </cell>
          <cell r="FP17">
            <v>9.3678779051968114E-2</v>
          </cell>
          <cell r="FQ17">
            <v>9.3678779051968114E-2</v>
          </cell>
          <cell r="FR17">
            <v>9.3678779051968114E-2</v>
          </cell>
          <cell r="FS17">
            <v>9.3678779051968114E-2</v>
          </cell>
        </row>
        <row r="18">
          <cell r="D18" t="str">
            <v>Bamboo1-stage-SOEC</v>
          </cell>
          <cell r="E18">
            <v>10</v>
          </cell>
          <cell r="F18">
            <v>1</v>
          </cell>
          <cell r="G18" t="str">
            <v>DME-B1</v>
          </cell>
          <cell r="H18">
            <v>65700000</v>
          </cell>
          <cell r="I18" t="str">
            <v>Reactant6</v>
          </cell>
          <cell r="J18">
            <v>0</v>
          </cell>
          <cell r="K18">
            <v>1</v>
          </cell>
          <cell r="L18">
            <v>1</v>
          </cell>
          <cell r="M18">
            <v>0</v>
          </cell>
          <cell r="N18">
            <v>0</v>
          </cell>
          <cell r="O18">
            <v>20000</v>
          </cell>
          <cell r="P18">
            <v>11.91</v>
          </cell>
          <cell r="Q18">
            <v>11.91</v>
          </cell>
          <cell r="R18">
            <v>11.91</v>
          </cell>
          <cell r="S18">
            <v>11.91</v>
          </cell>
          <cell r="T18">
            <v>11.91</v>
          </cell>
          <cell r="U18">
            <v>11.91</v>
          </cell>
          <cell r="V18">
            <v>11.91</v>
          </cell>
          <cell r="W18">
            <v>11.91</v>
          </cell>
          <cell r="X18">
            <v>11.91</v>
          </cell>
          <cell r="Y18">
            <v>11.91</v>
          </cell>
          <cell r="Z18">
            <v>0.51</v>
          </cell>
          <cell r="AA18">
            <v>0.51</v>
          </cell>
          <cell r="AB18">
            <v>0.51</v>
          </cell>
          <cell r="AC18">
            <v>0.51</v>
          </cell>
          <cell r="AD18">
            <v>0.51</v>
          </cell>
          <cell r="AE18">
            <v>0.51</v>
          </cell>
          <cell r="AF18">
            <v>0.51</v>
          </cell>
          <cell r="AG18">
            <v>0.51</v>
          </cell>
          <cell r="AH18">
            <v>0.51</v>
          </cell>
          <cell r="AI18">
            <v>0.51</v>
          </cell>
          <cell r="AJ18">
            <v>1.43</v>
          </cell>
          <cell r="AK18">
            <v>1.43</v>
          </cell>
          <cell r="AL18">
            <v>1.43</v>
          </cell>
          <cell r="AM18">
            <v>1.43</v>
          </cell>
          <cell r="AN18">
            <v>1.43</v>
          </cell>
          <cell r="AO18">
            <v>1.43</v>
          </cell>
          <cell r="AP18">
            <v>1.43</v>
          </cell>
          <cell r="AQ18">
            <v>1.43</v>
          </cell>
          <cell r="AR18">
            <v>1.43</v>
          </cell>
          <cell r="AS18">
            <v>1.43</v>
          </cell>
          <cell r="AT18">
            <v>0.5</v>
          </cell>
          <cell r="AU18">
            <v>0.5</v>
          </cell>
          <cell r="AV18">
            <v>0.5</v>
          </cell>
          <cell r="AW18">
            <v>0.5</v>
          </cell>
          <cell r="AX18">
            <v>0.5</v>
          </cell>
          <cell r="AY18">
            <v>0.5</v>
          </cell>
          <cell r="AZ18">
            <v>0.5</v>
          </cell>
          <cell r="BA18">
            <v>0.5</v>
          </cell>
          <cell r="BB18">
            <v>0.5</v>
          </cell>
          <cell r="BC18">
            <v>0.5</v>
          </cell>
          <cell r="BD18">
            <v>1</v>
          </cell>
          <cell r="BE18">
            <v>1</v>
          </cell>
          <cell r="BF18">
            <v>1</v>
          </cell>
          <cell r="BG18">
            <v>1</v>
          </cell>
          <cell r="BH18">
            <v>1</v>
          </cell>
          <cell r="BI18">
            <v>1</v>
          </cell>
          <cell r="BJ18">
            <v>1</v>
          </cell>
          <cell r="BK18">
            <v>1</v>
          </cell>
          <cell r="BL18">
            <v>1</v>
          </cell>
          <cell r="BM18">
            <v>1</v>
          </cell>
          <cell r="BN18">
            <v>1</v>
          </cell>
          <cell r="BO18">
            <v>1</v>
          </cell>
          <cell r="BP18">
            <v>1</v>
          </cell>
          <cell r="BQ18">
            <v>1</v>
          </cell>
          <cell r="BR18">
            <v>1</v>
          </cell>
          <cell r="BS18">
            <v>1</v>
          </cell>
          <cell r="BT18">
            <v>1</v>
          </cell>
          <cell r="BU18">
            <v>1</v>
          </cell>
          <cell r="BV18">
            <v>1</v>
          </cell>
          <cell r="BW18">
            <v>1</v>
          </cell>
          <cell r="BX18">
            <v>0.32</v>
          </cell>
          <cell r="BY18">
            <v>0.32</v>
          </cell>
          <cell r="BZ18">
            <v>0.32</v>
          </cell>
          <cell r="CA18">
            <v>0.32</v>
          </cell>
          <cell r="CB18">
            <v>0.32</v>
          </cell>
          <cell r="CC18">
            <v>0.32</v>
          </cell>
          <cell r="CD18">
            <v>0.32</v>
          </cell>
          <cell r="CE18">
            <v>0.32</v>
          </cell>
          <cell r="CF18">
            <v>0.32</v>
          </cell>
          <cell r="CG18">
            <v>0.32</v>
          </cell>
          <cell r="CH18">
            <v>16131.25</v>
          </cell>
          <cell r="CI18">
            <v>12905</v>
          </cell>
          <cell r="CJ18">
            <v>9678.75</v>
          </cell>
          <cell r="CK18">
            <v>16131.25</v>
          </cell>
          <cell r="CL18">
            <v>12905</v>
          </cell>
          <cell r="CM18">
            <v>9678.75</v>
          </cell>
          <cell r="CN18">
            <v>12789.46</v>
          </cell>
          <cell r="CO18">
            <v>16131.25</v>
          </cell>
          <cell r="CP18">
            <v>12905</v>
          </cell>
          <cell r="CQ18">
            <v>9678.75</v>
          </cell>
          <cell r="CR18">
            <v>1410.01</v>
          </cell>
          <cell r="CS18">
            <v>1216.44</v>
          </cell>
          <cell r="CT18">
            <v>1022.86</v>
          </cell>
          <cell r="CU18">
            <v>1209.51</v>
          </cell>
          <cell r="CV18">
            <v>1209.51</v>
          </cell>
          <cell r="CW18">
            <v>1209.51</v>
          </cell>
          <cell r="CX18">
            <v>1209.51</v>
          </cell>
          <cell r="CY18">
            <v>1209.51</v>
          </cell>
          <cell r="CZ18">
            <v>1209.51</v>
          </cell>
          <cell r="DA18">
            <v>1209.51</v>
          </cell>
          <cell r="DB18">
            <v>9.3267946332186002E-3</v>
          </cell>
          <cell r="DC18">
            <v>9.3267946332186002E-3</v>
          </cell>
          <cell r="DD18">
            <v>9.3267946332186002E-3</v>
          </cell>
          <cell r="DE18">
            <v>9.3267946332186002E-3</v>
          </cell>
          <cell r="DF18">
            <v>9.3267946332186002E-3</v>
          </cell>
          <cell r="DG18">
            <v>9.3267946332186002E-3</v>
          </cell>
          <cell r="DH18">
            <v>9.3267946332186002E-3</v>
          </cell>
          <cell r="DI18">
            <v>9.3267946332186002E-3</v>
          </cell>
          <cell r="DJ18">
            <v>9.3267946332186002E-3</v>
          </cell>
          <cell r="DK18">
            <v>9.3267946332186002E-3</v>
          </cell>
          <cell r="DL18">
            <v>0</v>
          </cell>
          <cell r="DM18">
            <v>0</v>
          </cell>
          <cell r="DN18">
            <v>0</v>
          </cell>
          <cell r="DO18">
            <v>0</v>
          </cell>
          <cell r="DP18">
            <v>0</v>
          </cell>
          <cell r="DQ18">
            <v>0</v>
          </cell>
          <cell r="DR18">
            <v>0</v>
          </cell>
          <cell r="DS18">
            <v>0</v>
          </cell>
          <cell r="DT18">
            <v>0</v>
          </cell>
          <cell r="DU18">
            <v>0</v>
          </cell>
          <cell r="DV18">
            <v>0</v>
          </cell>
          <cell r="DW18">
            <v>0</v>
          </cell>
          <cell r="DX18">
            <v>0</v>
          </cell>
          <cell r="DY18">
            <v>0</v>
          </cell>
          <cell r="DZ18">
            <v>0</v>
          </cell>
          <cell r="EA18">
            <v>0</v>
          </cell>
          <cell r="EB18">
            <v>0</v>
          </cell>
          <cell r="EC18">
            <v>0</v>
          </cell>
          <cell r="ED18">
            <v>0</v>
          </cell>
          <cell r="EE18">
            <v>0</v>
          </cell>
          <cell r="EF18">
            <v>18.474666666666668</v>
          </cell>
          <cell r="EG18">
            <v>18.474666666666668</v>
          </cell>
          <cell r="EH18">
            <v>18.474666666666668</v>
          </cell>
          <cell r="EI18">
            <v>18.474666666666668</v>
          </cell>
          <cell r="EJ18">
            <v>18.474666666666668</v>
          </cell>
          <cell r="EK18">
            <v>18.474666666666668</v>
          </cell>
          <cell r="EL18">
            <v>18.474666666666668</v>
          </cell>
          <cell r="EM18">
            <v>18.474666666666668</v>
          </cell>
          <cell r="EN18">
            <v>18.474666666666668</v>
          </cell>
          <cell r="EO18">
            <v>18.474666666666668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  <cell r="FA18">
            <v>0</v>
          </cell>
          <cell r="FB18">
            <v>0</v>
          </cell>
          <cell r="FC18">
            <v>0</v>
          </cell>
          <cell r="FD18">
            <v>0</v>
          </cell>
          <cell r="FE18">
            <v>0</v>
          </cell>
          <cell r="FF18">
            <v>0</v>
          </cell>
          <cell r="FG18">
            <v>0</v>
          </cell>
          <cell r="FH18">
            <v>0</v>
          </cell>
          <cell r="FI18">
            <v>0</v>
          </cell>
          <cell r="FJ18">
            <v>9.3678779051968114E-2</v>
          </cell>
          <cell r="FK18">
            <v>9.3678779051968114E-2</v>
          </cell>
          <cell r="FL18">
            <v>9.3678779051968114E-2</v>
          </cell>
          <cell r="FM18">
            <v>9.3678779051968114E-2</v>
          </cell>
          <cell r="FN18">
            <v>9.3678779051968114E-2</v>
          </cell>
          <cell r="FO18">
            <v>9.3678779051968114E-2</v>
          </cell>
          <cell r="FP18">
            <v>9.3678779051968114E-2</v>
          </cell>
          <cell r="FQ18">
            <v>9.3678779051968114E-2</v>
          </cell>
          <cell r="FR18">
            <v>9.3678779051968114E-2</v>
          </cell>
          <cell r="FS18">
            <v>9.3678779051968114E-2</v>
          </cell>
        </row>
        <row r="19">
          <cell r="D19" t="str">
            <v>Wheat2-stage-SOEC</v>
          </cell>
          <cell r="E19">
            <v>11</v>
          </cell>
          <cell r="F19">
            <v>1</v>
          </cell>
          <cell r="G19" t="str">
            <v>DME-W2</v>
          </cell>
          <cell r="H19">
            <v>65700000</v>
          </cell>
          <cell r="I19" t="str">
            <v>Reactant7</v>
          </cell>
          <cell r="J19">
            <v>0</v>
          </cell>
          <cell r="K19">
            <v>1</v>
          </cell>
          <cell r="L19">
            <v>1</v>
          </cell>
          <cell r="M19">
            <v>0</v>
          </cell>
          <cell r="N19">
            <v>0</v>
          </cell>
          <cell r="O19">
            <v>20000</v>
          </cell>
          <cell r="P19">
            <v>6.57</v>
          </cell>
          <cell r="Q19">
            <v>6.57</v>
          </cell>
          <cell r="R19">
            <v>6.57</v>
          </cell>
          <cell r="S19">
            <v>6.57</v>
          </cell>
          <cell r="T19">
            <v>6.57</v>
          </cell>
          <cell r="U19">
            <v>6.57</v>
          </cell>
          <cell r="V19">
            <v>6.57</v>
          </cell>
          <cell r="W19">
            <v>6.57</v>
          </cell>
          <cell r="X19">
            <v>6.57</v>
          </cell>
          <cell r="Y19">
            <v>6.57</v>
          </cell>
          <cell r="Z19">
            <v>1.66</v>
          </cell>
          <cell r="AA19">
            <v>1.66</v>
          </cell>
          <cell r="AB19">
            <v>1.66</v>
          </cell>
          <cell r="AC19">
            <v>1.66</v>
          </cell>
          <cell r="AD19">
            <v>1.66</v>
          </cell>
          <cell r="AE19">
            <v>1.66</v>
          </cell>
          <cell r="AF19">
            <v>1.66</v>
          </cell>
          <cell r="AG19">
            <v>1.66</v>
          </cell>
          <cell r="AH19">
            <v>1.66</v>
          </cell>
          <cell r="AI19">
            <v>1.66</v>
          </cell>
          <cell r="AJ19">
            <v>1.1000000000000001</v>
          </cell>
          <cell r="AK19">
            <v>1.1000000000000001</v>
          </cell>
          <cell r="AL19">
            <v>1.1000000000000001</v>
          </cell>
          <cell r="AM19">
            <v>1.1000000000000001</v>
          </cell>
          <cell r="AN19">
            <v>1.1000000000000001</v>
          </cell>
          <cell r="AO19">
            <v>1.1000000000000001</v>
          </cell>
          <cell r="AP19">
            <v>1.1000000000000001</v>
          </cell>
          <cell r="AQ19">
            <v>1.1000000000000001</v>
          </cell>
          <cell r="AR19">
            <v>1.1000000000000001</v>
          </cell>
          <cell r="AS19">
            <v>1.1000000000000001</v>
          </cell>
          <cell r="AT19">
            <v>0.5</v>
          </cell>
          <cell r="AU19">
            <v>0.5</v>
          </cell>
          <cell r="AV19">
            <v>0.5</v>
          </cell>
          <cell r="AW19">
            <v>0.5</v>
          </cell>
          <cell r="AX19">
            <v>0.5</v>
          </cell>
          <cell r="AY19">
            <v>0.5</v>
          </cell>
          <cell r="AZ19">
            <v>0.5</v>
          </cell>
          <cell r="BA19">
            <v>0.5</v>
          </cell>
          <cell r="BB19">
            <v>0.5</v>
          </cell>
          <cell r="BC19">
            <v>0.5</v>
          </cell>
          <cell r="BD19">
            <v>1</v>
          </cell>
          <cell r="BE19">
            <v>1</v>
          </cell>
          <cell r="BF19">
            <v>1</v>
          </cell>
          <cell r="BG19">
            <v>1</v>
          </cell>
          <cell r="BH19">
            <v>1</v>
          </cell>
          <cell r="BI19">
            <v>1</v>
          </cell>
          <cell r="BJ19">
            <v>1</v>
          </cell>
          <cell r="BK19">
            <v>1</v>
          </cell>
          <cell r="BL19">
            <v>1</v>
          </cell>
          <cell r="BM19">
            <v>1</v>
          </cell>
          <cell r="BN19">
            <v>1</v>
          </cell>
          <cell r="BO19">
            <v>1</v>
          </cell>
          <cell r="BP19">
            <v>1</v>
          </cell>
          <cell r="BQ19">
            <v>1</v>
          </cell>
          <cell r="BR19">
            <v>1</v>
          </cell>
          <cell r="BS19">
            <v>1</v>
          </cell>
          <cell r="BT19">
            <v>1</v>
          </cell>
          <cell r="BU19">
            <v>1</v>
          </cell>
          <cell r="BV19">
            <v>1</v>
          </cell>
          <cell r="BW19">
            <v>1</v>
          </cell>
          <cell r="BX19">
            <v>0.64</v>
          </cell>
          <cell r="BY19">
            <v>0.64</v>
          </cell>
          <cell r="BZ19">
            <v>0.64</v>
          </cell>
          <cell r="CA19">
            <v>0.64</v>
          </cell>
          <cell r="CB19">
            <v>0.64</v>
          </cell>
          <cell r="CC19">
            <v>0.64</v>
          </cell>
          <cell r="CD19">
            <v>0.64</v>
          </cell>
          <cell r="CE19">
            <v>0.64</v>
          </cell>
          <cell r="CF19">
            <v>0.64</v>
          </cell>
          <cell r="CG19">
            <v>0.64</v>
          </cell>
          <cell r="CH19">
            <v>15142.26</v>
          </cell>
          <cell r="CI19">
            <v>12113.81</v>
          </cell>
          <cell r="CJ19">
            <v>9085.35</v>
          </cell>
          <cell r="CK19">
            <v>15142.26</v>
          </cell>
          <cell r="CL19">
            <v>12113.81</v>
          </cell>
          <cell r="CM19">
            <v>9085.35</v>
          </cell>
          <cell r="CN19">
            <v>12113.81</v>
          </cell>
          <cell r="CO19">
            <v>15142.26</v>
          </cell>
          <cell r="CP19">
            <v>12113.81</v>
          </cell>
          <cell r="CQ19">
            <v>9085.35</v>
          </cell>
          <cell r="CR19">
            <v>1348.76</v>
          </cell>
          <cell r="CS19">
            <v>1167.05</v>
          </cell>
          <cell r="CT19">
            <v>985.35</v>
          </cell>
          <cell r="CU19">
            <v>1348.76</v>
          </cell>
          <cell r="CV19">
            <v>1167.05</v>
          </cell>
          <cell r="CW19">
            <v>985.35</v>
          </cell>
          <cell r="CX19">
            <v>1167.05</v>
          </cell>
          <cell r="CY19">
            <v>1348.76</v>
          </cell>
          <cell r="CZ19">
            <v>1167.05</v>
          </cell>
          <cell r="DA19">
            <v>985.35</v>
          </cell>
          <cell r="DB19">
            <v>4.0493722258800003E-3</v>
          </cell>
          <cell r="DC19">
            <v>4.0493722258800003E-3</v>
          </cell>
          <cell r="DD19">
            <v>4.0493722258800003E-3</v>
          </cell>
          <cell r="DE19">
            <v>4.0493722258800003E-3</v>
          </cell>
          <cell r="DF19">
            <v>4.0493722258800003E-3</v>
          </cell>
          <cell r="DG19">
            <v>4.0493722258800003E-3</v>
          </cell>
          <cell r="DH19">
            <v>4.0493722258800003E-3</v>
          </cell>
          <cell r="DI19">
            <v>4.0493722258800003E-3</v>
          </cell>
          <cell r="DJ19">
            <v>4.0493722258800003E-3</v>
          </cell>
          <cell r="DK19">
            <v>4.0493722258800003E-3</v>
          </cell>
          <cell r="DL19">
            <v>0</v>
          </cell>
          <cell r="DM19">
            <v>0</v>
          </cell>
          <cell r="DN19">
            <v>0</v>
          </cell>
          <cell r="DO19">
            <v>0</v>
          </cell>
          <cell r="DP19">
            <v>0</v>
          </cell>
          <cell r="DQ19">
            <v>0</v>
          </cell>
          <cell r="DR19">
            <v>0</v>
          </cell>
          <cell r="DS19">
            <v>0</v>
          </cell>
          <cell r="DT19">
            <v>0</v>
          </cell>
          <cell r="DU19">
            <v>0</v>
          </cell>
          <cell r="DV19">
            <v>0</v>
          </cell>
          <cell r="DW19">
            <v>0</v>
          </cell>
          <cell r="DX19">
            <v>0</v>
          </cell>
          <cell r="DY19">
            <v>0</v>
          </cell>
          <cell r="DZ19">
            <v>0</v>
          </cell>
          <cell r="EA19">
            <v>0</v>
          </cell>
          <cell r="EB19">
            <v>0</v>
          </cell>
          <cell r="EC19">
            <v>0</v>
          </cell>
          <cell r="ED19">
            <v>0</v>
          </cell>
          <cell r="EE19">
            <v>0</v>
          </cell>
          <cell r="EF19">
            <v>18.474666666666668</v>
          </cell>
          <cell r="EG19">
            <v>18.474666666666668</v>
          </cell>
          <cell r="EH19">
            <v>18.474666666666668</v>
          </cell>
          <cell r="EI19">
            <v>18.474666666666668</v>
          </cell>
          <cell r="EJ19">
            <v>18.474666666666668</v>
          </cell>
          <cell r="EK19">
            <v>18.474666666666668</v>
          </cell>
          <cell r="EL19">
            <v>18.474666666666668</v>
          </cell>
          <cell r="EM19">
            <v>18.474666666666668</v>
          </cell>
          <cell r="EN19">
            <v>18.474666666666668</v>
          </cell>
          <cell r="EO19">
            <v>18.474666666666668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  <cell r="FA19">
            <v>0</v>
          </cell>
          <cell r="FB19">
            <v>0</v>
          </cell>
          <cell r="FC19">
            <v>0</v>
          </cell>
          <cell r="FD19">
            <v>0</v>
          </cell>
          <cell r="FE19">
            <v>0</v>
          </cell>
          <cell r="FF19">
            <v>0</v>
          </cell>
          <cell r="FG19">
            <v>0</v>
          </cell>
          <cell r="FH19">
            <v>0</v>
          </cell>
          <cell r="FI19">
            <v>0</v>
          </cell>
          <cell r="FJ19">
            <v>9.3678779051968114E-2</v>
          </cell>
          <cell r="FK19">
            <v>9.3678779051968114E-2</v>
          </cell>
          <cell r="FL19">
            <v>9.3678779051968114E-2</v>
          </cell>
          <cell r="FM19">
            <v>9.3678779051968114E-2</v>
          </cell>
          <cell r="FN19">
            <v>9.3678779051968114E-2</v>
          </cell>
          <cell r="FO19">
            <v>9.3678779051968114E-2</v>
          </cell>
          <cell r="FP19">
            <v>9.3678779051968114E-2</v>
          </cell>
          <cell r="FQ19">
            <v>9.3678779051968114E-2</v>
          </cell>
          <cell r="FR19">
            <v>9.3678779051968114E-2</v>
          </cell>
          <cell r="FS19">
            <v>9.3678779051968114E-2</v>
          </cell>
        </row>
        <row r="20">
          <cell r="D20" t="str">
            <v>Wheat1-stage-SOEC</v>
          </cell>
          <cell r="E20">
            <v>12</v>
          </cell>
          <cell r="F20">
            <v>1</v>
          </cell>
          <cell r="G20" t="str">
            <v>DME-W1</v>
          </cell>
          <cell r="H20">
            <v>65700000</v>
          </cell>
          <cell r="I20" t="str">
            <v>Reactant8</v>
          </cell>
          <cell r="J20">
            <v>0</v>
          </cell>
          <cell r="K20">
            <v>1</v>
          </cell>
          <cell r="L20">
            <v>1</v>
          </cell>
          <cell r="M20">
            <v>0</v>
          </cell>
          <cell r="N20">
            <v>0</v>
          </cell>
          <cell r="O20">
            <v>20000</v>
          </cell>
          <cell r="P20">
            <v>8.5399999999999991</v>
          </cell>
          <cell r="Q20">
            <v>8.5399999999999991</v>
          </cell>
          <cell r="R20">
            <v>8.5399999999999991</v>
          </cell>
          <cell r="S20">
            <v>8.5399999999999991</v>
          </cell>
          <cell r="T20">
            <v>8.5399999999999991</v>
          </cell>
          <cell r="U20">
            <v>8.5399999999999991</v>
          </cell>
          <cell r="V20">
            <v>8.5399999999999991</v>
          </cell>
          <cell r="W20">
            <v>8.5399999999999991</v>
          </cell>
          <cell r="X20">
            <v>8.5399999999999991</v>
          </cell>
          <cell r="Y20">
            <v>8.5399999999999991</v>
          </cell>
          <cell r="Z20">
            <v>0.9</v>
          </cell>
          <cell r="AA20">
            <v>0.9</v>
          </cell>
          <cell r="AB20">
            <v>0.9</v>
          </cell>
          <cell r="AC20">
            <v>0.9</v>
          </cell>
          <cell r="AD20">
            <v>0.9</v>
          </cell>
          <cell r="AE20">
            <v>0.9</v>
          </cell>
          <cell r="AF20">
            <v>0.9</v>
          </cell>
          <cell r="AG20">
            <v>0.9</v>
          </cell>
          <cell r="AH20">
            <v>0.9</v>
          </cell>
          <cell r="AI20">
            <v>0.9</v>
          </cell>
          <cell r="AJ20">
            <v>2.6</v>
          </cell>
          <cell r="AK20">
            <v>2.6</v>
          </cell>
          <cell r="AL20">
            <v>2.6</v>
          </cell>
          <cell r="AM20">
            <v>2.6</v>
          </cell>
          <cell r="AN20">
            <v>2.6</v>
          </cell>
          <cell r="AO20">
            <v>2.6</v>
          </cell>
          <cell r="AP20">
            <v>2.6</v>
          </cell>
          <cell r="AQ20">
            <v>2.6</v>
          </cell>
          <cell r="AR20">
            <v>2.6</v>
          </cell>
          <cell r="AS20">
            <v>2.6</v>
          </cell>
          <cell r="AT20">
            <v>0.5</v>
          </cell>
          <cell r="AU20">
            <v>0.5</v>
          </cell>
          <cell r="AV20">
            <v>0.5</v>
          </cell>
          <cell r="AW20">
            <v>0.5</v>
          </cell>
          <cell r="AX20">
            <v>0.5</v>
          </cell>
          <cell r="AY20">
            <v>0.5</v>
          </cell>
          <cell r="AZ20">
            <v>0.5</v>
          </cell>
          <cell r="BA20">
            <v>0.5</v>
          </cell>
          <cell r="BB20">
            <v>0.5</v>
          </cell>
          <cell r="BC20">
            <v>0.5</v>
          </cell>
          <cell r="BD20">
            <v>1</v>
          </cell>
          <cell r="BE20">
            <v>1</v>
          </cell>
          <cell r="BF20">
            <v>1</v>
          </cell>
          <cell r="BG20">
            <v>1</v>
          </cell>
          <cell r="BH20">
            <v>1</v>
          </cell>
          <cell r="BI20">
            <v>1</v>
          </cell>
          <cell r="BJ20">
            <v>1</v>
          </cell>
          <cell r="BK20">
            <v>1</v>
          </cell>
          <cell r="BL20">
            <v>1</v>
          </cell>
          <cell r="BM20">
            <v>1</v>
          </cell>
          <cell r="BN20">
            <v>1</v>
          </cell>
          <cell r="BO20">
            <v>1</v>
          </cell>
          <cell r="BP20">
            <v>1</v>
          </cell>
          <cell r="BQ20">
            <v>1</v>
          </cell>
          <cell r="BR20">
            <v>1</v>
          </cell>
          <cell r="BS20">
            <v>1</v>
          </cell>
          <cell r="BT20">
            <v>1</v>
          </cell>
          <cell r="BU20">
            <v>1</v>
          </cell>
          <cell r="BV20">
            <v>1</v>
          </cell>
          <cell r="BW20">
            <v>1</v>
          </cell>
          <cell r="BX20">
            <v>0.83</v>
          </cell>
          <cell r="BY20">
            <v>0.83</v>
          </cell>
          <cell r="BZ20">
            <v>0.83</v>
          </cell>
          <cell r="CA20">
            <v>0.83</v>
          </cell>
          <cell r="CB20">
            <v>0.83</v>
          </cell>
          <cell r="CC20">
            <v>0.83</v>
          </cell>
          <cell r="CD20">
            <v>0.83</v>
          </cell>
          <cell r="CE20">
            <v>0.83</v>
          </cell>
          <cell r="CF20">
            <v>0.83</v>
          </cell>
          <cell r="CG20">
            <v>0.83</v>
          </cell>
          <cell r="CH20">
            <v>20860.61</v>
          </cell>
          <cell r="CI20">
            <v>16688.490000000002</v>
          </cell>
          <cell r="CJ20">
            <v>12516.37</v>
          </cell>
          <cell r="CK20">
            <v>20860.61</v>
          </cell>
          <cell r="CL20">
            <v>16688.490000000002</v>
          </cell>
          <cell r="CM20">
            <v>12516.37</v>
          </cell>
          <cell r="CN20">
            <v>16688.490000000002</v>
          </cell>
          <cell r="CO20">
            <v>20860.61</v>
          </cell>
          <cell r="CP20">
            <v>16688.490000000002</v>
          </cell>
          <cell r="CQ20">
            <v>12516.37</v>
          </cell>
          <cell r="CR20">
            <v>1698.86</v>
          </cell>
          <cell r="CS20">
            <v>1448.53</v>
          </cell>
          <cell r="CT20">
            <v>1198.2</v>
          </cell>
          <cell r="CU20">
            <v>1698.86</v>
          </cell>
          <cell r="CV20">
            <v>1448.53</v>
          </cell>
          <cell r="CW20">
            <v>1198.2</v>
          </cell>
          <cell r="CX20">
            <v>1448.53</v>
          </cell>
          <cell r="CY20">
            <v>1698.86</v>
          </cell>
          <cell r="CZ20">
            <v>1448.53</v>
          </cell>
          <cell r="DA20">
            <v>1198.2</v>
          </cell>
          <cell r="DB20">
            <v>1.22828620590846E-2</v>
          </cell>
          <cell r="DC20">
            <v>1.22828620590846E-2</v>
          </cell>
          <cell r="DD20">
            <v>1.22828620590846E-2</v>
          </cell>
          <cell r="DE20">
            <v>1.22828620590846E-2</v>
          </cell>
          <cell r="DF20">
            <v>1.22828620590846E-2</v>
          </cell>
          <cell r="DG20">
            <v>1.22828620590846E-2</v>
          </cell>
          <cell r="DH20">
            <v>1.22828620590846E-2</v>
          </cell>
          <cell r="DI20">
            <v>1.22828620590846E-2</v>
          </cell>
          <cell r="DJ20">
            <v>1.22828620590846E-2</v>
          </cell>
          <cell r="DK20">
            <v>1.22828620590846E-2</v>
          </cell>
          <cell r="DL20">
            <v>0</v>
          </cell>
          <cell r="DM20">
            <v>0</v>
          </cell>
          <cell r="DN20">
            <v>0</v>
          </cell>
          <cell r="DO20">
            <v>0</v>
          </cell>
          <cell r="DP20">
            <v>0</v>
          </cell>
          <cell r="DQ20">
            <v>0</v>
          </cell>
          <cell r="DR20">
            <v>0</v>
          </cell>
          <cell r="DS20">
            <v>0</v>
          </cell>
          <cell r="DT20">
            <v>0</v>
          </cell>
          <cell r="DU20">
            <v>0</v>
          </cell>
          <cell r="DV20">
            <v>0</v>
          </cell>
          <cell r="DW20">
            <v>0</v>
          </cell>
          <cell r="DX20">
            <v>0</v>
          </cell>
          <cell r="DY20">
            <v>0</v>
          </cell>
          <cell r="DZ20">
            <v>0</v>
          </cell>
          <cell r="EA20">
            <v>0</v>
          </cell>
          <cell r="EB20">
            <v>0</v>
          </cell>
          <cell r="EC20">
            <v>0</v>
          </cell>
          <cell r="ED20">
            <v>0</v>
          </cell>
          <cell r="EE20">
            <v>0</v>
          </cell>
          <cell r="EF20">
            <v>18.474666666666668</v>
          </cell>
          <cell r="EG20">
            <v>18.474666666666668</v>
          </cell>
          <cell r="EH20">
            <v>18.474666666666668</v>
          </cell>
          <cell r="EI20">
            <v>18.474666666666668</v>
          </cell>
          <cell r="EJ20">
            <v>18.474666666666668</v>
          </cell>
          <cell r="EK20">
            <v>18.474666666666668</v>
          </cell>
          <cell r="EL20">
            <v>18.474666666666668</v>
          </cell>
          <cell r="EM20">
            <v>18.474666666666668</v>
          </cell>
          <cell r="EN20">
            <v>18.474666666666668</v>
          </cell>
          <cell r="EO20">
            <v>18.474666666666668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  <cell r="FA20">
            <v>0</v>
          </cell>
          <cell r="FB20">
            <v>0</v>
          </cell>
          <cell r="FC20">
            <v>0</v>
          </cell>
          <cell r="FD20">
            <v>0</v>
          </cell>
          <cell r="FE20">
            <v>0</v>
          </cell>
          <cell r="FF20">
            <v>0</v>
          </cell>
          <cell r="FG20">
            <v>0</v>
          </cell>
          <cell r="FH20">
            <v>0</v>
          </cell>
          <cell r="FI20">
            <v>0</v>
          </cell>
          <cell r="FJ20">
            <v>9.3678779051968114E-2</v>
          </cell>
          <cell r="FK20">
            <v>9.3678779051968114E-2</v>
          </cell>
          <cell r="FL20">
            <v>9.3678779051968114E-2</v>
          </cell>
          <cell r="FM20">
            <v>9.3678779051968114E-2</v>
          </cell>
          <cell r="FN20">
            <v>9.3678779051968114E-2</v>
          </cell>
          <cell r="FO20">
            <v>9.3678779051968114E-2</v>
          </cell>
          <cell r="FP20">
            <v>9.3678779051968114E-2</v>
          </cell>
          <cell r="FQ20">
            <v>9.3678779051968114E-2</v>
          </cell>
          <cell r="FR20">
            <v>9.3678779051968114E-2</v>
          </cell>
          <cell r="FS20">
            <v>9.3678779051968114E-2</v>
          </cell>
        </row>
        <row r="21">
          <cell r="D21" t="str">
            <v>NH3 plant + ASU - AEC</v>
          </cell>
          <cell r="E21">
            <v>13</v>
          </cell>
          <cell r="F21">
            <v>1</v>
          </cell>
          <cell r="G21" t="str">
            <v>NH3-AEC</v>
          </cell>
          <cell r="H21">
            <v>425806451.61290324</v>
          </cell>
          <cell r="I21" t="str">
            <v>Reactant9</v>
          </cell>
          <cell r="J21">
            <v>0</v>
          </cell>
          <cell r="K21">
            <v>1</v>
          </cell>
          <cell r="L21">
            <v>0</v>
          </cell>
          <cell r="M21">
            <v>0</v>
          </cell>
          <cell r="N21">
            <v>0</v>
          </cell>
          <cell r="O21">
            <v>20000</v>
          </cell>
          <cell r="P21">
            <v>5.5555555555555554</v>
          </cell>
          <cell r="Q21">
            <v>5.5555555555555554</v>
          </cell>
          <cell r="R21">
            <v>5.5555555555555554</v>
          </cell>
          <cell r="S21">
            <v>5.5555555555555554</v>
          </cell>
          <cell r="T21">
            <v>5.5555555555555554</v>
          </cell>
          <cell r="U21">
            <v>5.5555555555555554</v>
          </cell>
          <cell r="V21">
            <v>5.5555555555555554</v>
          </cell>
          <cell r="W21">
            <v>5.5555555555555554</v>
          </cell>
          <cell r="X21">
            <v>5.5555555555555554</v>
          </cell>
          <cell r="Y21">
            <v>5.5555555555555554</v>
          </cell>
          <cell r="Z21">
            <v>0</v>
          </cell>
          <cell r="AA21">
            <v>0</v>
          </cell>
          <cell r="AB21">
            <v>0</v>
          </cell>
          <cell r="AC21">
            <v>0</v>
          </cell>
          <cell r="AD21">
            <v>0</v>
          </cell>
          <cell r="AE21">
            <v>0</v>
          </cell>
          <cell r="AF21">
            <v>0</v>
          </cell>
          <cell r="AG21">
            <v>0</v>
          </cell>
          <cell r="AH21">
            <v>0</v>
          </cell>
          <cell r="AI21">
            <v>0</v>
          </cell>
          <cell r="AJ21">
            <v>0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0.4</v>
          </cell>
          <cell r="AU21">
            <v>0.4</v>
          </cell>
          <cell r="AV21">
            <v>0.1</v>
          </cell>
          <cell r="AW21">
            <v>0.4</v>
          </cell>
          <cell r="AX21">
            <v>0.2</v>
          </cell>
          <cell r="AY21">
            <v>0.1</v>
          </cell>
          <cell r="AZ21">
            <v>0.1</v>
          </cell>
          <cell r="BA21">
            <v>0.1</v>
          </cell>
          <cell r="BB21">
            <v>0.1</v>
          </cell>
          <cell r="BC21">
            <v>0.1</v>
          </cell>
          <cell r="BD21">
            <v>0.2</v>
          </cell>
          <cell r="BE21">
            <v>0.2</v>
          </cell>
          <cell r="BF21">
            <v>0.2</v>
          </cell>
          <cell r="BG21">
            <v>1</v>
          </cell>
          <cell r="BH21">
            <v>1</v>
          </cell>
          <cell r="BI21">
            <v>1</v>
          </cell>
          <cell r="BJ21">
            <v>1</v>
          </cell>
          <cell r="BK21">
            <v>1</v>
          </cell>
          <cell r="BL21">
            <v>1</v>
          </cell>
          <cell r="BM21">
            <v>1</v>
          </cell>
          <cell r="BN21">
            <v>0.2</v>
          </cell>
          <cell r="BO21">
            <v>0.2</v>
          </cell>
          <cell r="BP21">
            <v>0.2</v>
          </cell>
          <cell r="BQ21">
            <v>1</v>
          </cell>
          <cell r="BR21">
            <v>1</v>
          </cell>
          <cell r="BS21">
            <v>1</v>
          </cell>
          <cell r="BT21">
            <v>1</v>
          </cell>
          <cell r="BU21">
            <v>1</v>
          </cell>
          <cell r="BV21">
            <v>1</v>
          </cell>
          <cell r="BW21">
            <v>1</v>
          </cell>
          <cell r="BX21">
            <v>0.47</v>
          </cell>
          <cell r="BY21">
            <v>0.47</v>
          </cell>
          <cell r="BZ21">
            <v>0.47</v>
          </cell>
          <cell r="CA21">
            <v>0.45</v>
          </cell>
          <cell r="CB21">
            <v>0.45</v>
          </cell>
          <cell r="CC21">
            <v>0.45</v>
          </cell>
          <cell r="CD21">
            <v>0.45</v>
          </cell>
          <cell r="CE21">
            <v>0.45</v>
          </cell>
          <cell r="CF21">
            <v>0.45</v>
          </cell>
          <cell r="CG21">
            <v>0.45</v>
          </cell>
          <cell r="CH21">
            <v>18057.96</v>
          </cell>
          <cell r="CI21">
            <v>18057.96</v>
          </cell>
          <cell r="CJ21">
            <v>18057.96</v>
          </cell>
          <cell r="CK21">
            <v>6662.16</v>
          </cell>
          <cell r="CL21">
            <v>6662.16</v>
          </cell>
          <cell r="CM21">
            <v>6662.16</v>
          </cell>
          <cell r="CN21">
            <v>5873.2199999999993</v>
          </cell>
          <cell r="CO21">
            <v>5084.28</v>
          </cell>
          <cell r="CP21">
            <v>5084.28</v>
          </cell>
          <cell r="CQ21">
            <v>5084.28</v>
          </cell>
          <cell r="CR21">
            <v>722.3184</v>
          </cell>
          <cell r="CS21">
            <v>722.3184</v>
          </cell>
          <cell r="CT21">
            <v>722.3184</v>
          </cell>
          <cell r="CU21">
            <v>266.4864</v>
          </cell>
          <cell r="CV21">
            <v>266.4864</v>
          </cell>
          <cell r="CW21">
            <v>266.4864</v>
          </cell>
          <cell r="CX21">
            <v>234.92879999999997</v>
          </cell>
          <cell r="CY21">
            <v>203.37119999999999</v>
          </cell>
          <cell r="CZ21">
            <v>203.37119999999999</v>
          </cell>
          <cell r="DA21">
            <v>203.37119999999999</v>
          </cell>
          <cell r="DB21">
            <v>0</v>
          </cell>
          <cell r="DC21">
            <v>0</v>
          </cell>
          <cell r="DD21">
            <v>0</v>
          </cell>
          <cell r="DE21">
            <v>0</v>
          </cell>
          <cell r="DF21">
            <v>0</v>
          </cell>
          <cell r="DG21">
            <v>0</v>
          </cell>
          <cell r="DH21">
            <v>0</v>
          </cell>
          <cell r="DI21">
            <v>0</v>
          </cell>
          <cell r="DJ21">
            <v>0</v>
          </cell>
          <cell r="DK21">
            <v>0</v>
          </cell>
          <cell r="DL21">
            <v>0</v>
          </cell>
          <cell r="DM21">
            <v>0</v>
          </cell>
          <cell r="DN21">
            <v>0</v>
          </cell>
          <cell r="DO21">
            <v>0</v>
          </cell>
          <cell r="DP21">
            <v>0</v>
          </cell>
          <cell r="DQ21">
            <v>0</v>
          </cell>
          <cell r="DR21">
            <v>0</v>
          </cell>
          <cell r="DS21">
            <v>0</v>
          </cell>
          <cell r="DT21">
            <v>0</v>
          </cell>
          <cell r="DU21">
            <v>0</v>
          </cell>
          <cell r="DV21">
            <v>0</v>
          </cell>
          <cell r="DW21">
            <v>0</v>
          </cell>
          <cell r="DX21">
            <v>0</v>
          </cell>
          <cell r="DY21">
            <v>0</v>
          </cell>
          <cell r="DZ21">
            <v>0</v>
          </cell>
          <cell r="EA21">
            <v>0</v>
          </cell>
          <cell r="EB21">
            <v>0</v>
          </cell>
          <cell r="EC21">
            <v>0</v>
          </cell>
          <cell r="ED21">
            <v>0</v>
          </cell>
          <cell r="EE21">
            <v>0</v>
          </cell>
          <cell r="EF21">
            <v>22.714018844166667</v>
          </cell>
          <cell r="EG21">
            <v>22.714018844166667</v>
          </cell>
          <cell r="EH21">
            <v>22.714018844166667</v>
          </cell>
          <cell r="EI21">
            <v>0</v>
          </cell>
          <cell r="EJ21">
            <v>22.714018844166667</v>
          </cell>
          <cell r="EK21">
            <v>0</v>
          </cell>
          <cell r="EL21">
            <v>22.714018844166667</v>
          </cell>
          <cell r="EM21">
            <v>0</v>
          </cell>
          <cell r="EN21">
            <v>22.714018844166667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  <cell r="FA21">
            <v>0</v>
          </cell>
          <cell r="FB21">
            <v>0</v>
          </cell>
          <cell r="FC21">
            <v>0</v>
          </cell>
          <cell r="FD21">
            <v>0</v>
          </cell>
          <cell r="FE21">
            <v>0</v>
          </cell>
          <cell r="FF21">
            <v>0</v>
          </cell>
          <cell r="FG21">
            <v>0</v>
          </cell>
          <cell r="FH21">
            <v>0</v>
          </cell>
          <cell r="FI21">
            <v>0</v>
          </cell>
          <cell r="FJ21">
            <v>8.8495575221238937E-2</v>
          </cell>
          <cell r="FK21">
            <v>8.8495575221238937E-2</v>
          </cell>
          <cell r="FL21">
            <v>8.8495575221238937E-2</v>
          </cell>
          <cell r="FM21">
            <v>8.8495575221238937E-2</v>
          </cell>
          <cell r="FN21">
            <v>8.8495575221238937E-2</v>
          </cell>
          <cell r="FO21">
            <v>8.8495575221238937E-2</v>
          </cell>
          <cell r="FP21">
            <v>8.8495575221238937E-2</v>
          </cell>
          <cell r="FQ21">
            <v>8.8495575221238937E-2</v>
          </cell>
          <cell r="FR21">
            <v>8.8495575221238937E-2</v>
          </cell>
          <cell r="FS21">
            <v>8.8495575221238937E-2</v>
          </cell>
        </row>
        <row r="22">
          <cell r="D22" t="str">
            <v>NH3 plant + ASU - SOEC</v>
          </cell>
          <cell r="E22">
            <v>14</v>
          </cell>
          <cell r="F22">
            <v>1</v>
          </cell>
          <cell r="G22" t="str">
            <v>NH3-SOEC</v>
          </cell>
          <cell r="H22">
            <v>425806451.61290324</v>
          </cell>
          <cell r="I22" t="str">
            <v>Reactant9</v>
          </cell>
          <cell r="J22">
            <v>0</v>
          </cell>
          <cell r="K22">
            <v>1</v>
          </cell>
          <cell r="L22">
            <v>0</v>
          </cell>
          <cell r="M22">
            <v>0</v>
          </cell>
          <cell r="N22">
            <v>0</v>
          </cell>
          <cell r="O22">
            <v>20000</v>
          </cell>
          <cell r="P22">
            <v>5.5555555555555554</v>
          </cell>
          <cell r="Q22">
            <v>5.5555555555555554</v>
          </cell>
          <cell r="R22">
            <v>5.5555555555555554</v>
          </cell>
          <cell r="S22">
            <v>5.5555555555555554</v>
          </cell>
          <cell r="T22">
            <v>5.5555555555555554</v>
          </cell>
          <cell r="U22">
            <v>5.5555555555555554</v>
          </cell>
          <cell r="V22">
            <v>5.5555555555555554</v>
          </cell>
          <cell r="W22">
            <v>5.5555555555555554</v>
          </cell>
          <cell r="X22">
            <v>5.5555555555555554</v>
          </cell>
          <cell r="Y22">
            <v>5.5555555555555554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  <cell r="AE22">
            <v>0</v>
          </cell>
          <cell r="AF22">
            <v>0</v>
          </cell>
          <cell r="AG22">
            <v>0</v>
          </cell>
          <cell r="AH22">
            <v>0</v>
          </cell>
          <cell r="AI22">
            <v>0</v>
          </cell>
          <cell r="AJ22">
            <v>0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0.4</v>
          </cell>
          <cell r="AU22">
            <v>0.4</v>
          </cell>
          <cell r="AV22">
            <v>0.1</v>
          </cell>
          <cell r="AW22">
            <v>0.4</v>
          </cell>
          <cell r="AX22">
            <v>0.2</v>
          </cell>
          <cell r="AY22">
            <v>0.1</v>
          </cell>
          <cell r="AZ22">
            <v>0.1</v>
          </cell>
          <cell r="BA22">
            <v>0.1</v>
          </cell>
          <cell r="BB22">
            <v>0.1</v>
          </cell>
          <cell r="BC22">
            <v>0.1</v>
          </cell>
          <cell r="BD22">
            <v>0.2</v>
          </cell>
          <cell r="BE22">
            <v>0.2</v>
          </cell>
          <cell r="BF22">
            <v>0.2</v>
          </cell>
          <cell r="BG22">
            <v>1</v>
          </cell>
          <cell r="BH22">
            <v>1</v>
          </cell>
          <cell r="BI22">
            <v>1</v>
          </cell>
          <cell r="BJ22">
            <v>1</v>
          </cell>
          <cell r="BK22">
            <v>1</v>
          </cell>
          <cell r="BL22">
            <v>1</v>
          </cell>
          <cell r="BM22">
            <v>1</v>
          </cell>
          <cell r="BN22">
            <v>0.2</v>
          </cell>
          <cell r="BO22">
            <v>0.2</v>
          </cell>
          <cell r="BP22">
            <v>0.2</v>
          </cell>
          <cell r="BQ22">
            <v>1</v>
          </cell>
          <cell r="BR22">
            <v>1</v>
          </cell>
          <cell r="BS22">
            <v>1</v>
          </cell>
          <cell r="BT22">
            <v>1</v>
          </cell>
          <cell r="BU22">
            <v>1</v>
          </cell>
          <cell r="BV22">
            <v>1</v>
          </cell>
          <cell r="BW22">
            <v>1</v>
          </cell>
          <cell r="BX22">
            <v>0.61</v>
          </cell>
          <cell r="BY22">
            <v>0.61</v>
          </cell>
          <cell r="BZ22">
            <v>0.61</v>
          </cell>
          <cell r="CA22">
            <v>0.59</v>
          </cell>
          <cell r="CB22">
            <v>0.59</v>
          </cell>
          <cell r="CC22">
            <v>0.59</v>
          </cell>
          <cell r="CD22">
            <v>0.59</v>
          </cell>
          <cell r="CE22">
            <v>0.59</v>
          </cell>
          <cell r="CF22">
            <v>0.59</v>
          </cell>
          <cell r="CG22">
            <v>0.59</v>
          </cell>
          <cell r="CH22">
            <v>18057.96</v>
          </cell>
          <cell r="CI22">
            <v>18057.96</v>
          </cell>
          <cell r="CJ22">
            <v>18057.96</v>
          </cell>
          <cell r="CK22">
            <v>6662.16</v>
          </cell>
          <cell r="CL22">
            <v>6662.16</v>
          </cell>
          <cell r="CM22">
            <v>6662.16</v>
          </cell>
          <cell r="CN22">
            <v>5873.2199999999993</v>
          </cell>
          <cell r="CO22">
            <v>5084.28</v>
          </cell>
          <cell r="CP22">
            <v>5084.28</v>
          </cell>
          <cell r="CQ22">
            <v>5084.28</v>
          </cell>
          <cell r="CR22">
            <v>722.3184</v>
          </cell>
          <cell r="CS22">
            <v>722.3184</v>
          </cell>
          <cell r="CT22">
            <v>722.3184</v>
          </cell>
          <cell r="CU22">
            <v>266.4864</v>
          </cell>
          <cell r="CV22">
            <v>266.4864</v>
          </cell>
          <cell r="CW22">
            <v>266.4864</v>
          </cell>
          <cell r="CX22">
            <v>234.92879999999997</v>
          </cell>
          <cell r="CY22">
            <v>203.37119999999999</v>
          </cell>
          <cell r="CZ22">
            <v>203.37119999999999</v>
          </cell>
          <cell r="DA22">
            <v>203.37119999999999</v>
          </cell>
          <cell r="DB22">
            <v>0</v>
          </cell>
          <cell r="DC22">
            <v>0</v>
          </cell>
          <cell r="DD22">
            <v>0</v>
          </cell>
          <cell r="DE22">
            <v>0</v>
          </cell>
          <cell r="DF22">
            <v>0</v>
          </cell>
          <cell r="DG22">
            <v>0</v>
          </cell>
          <cell r="DH22">
            <v>0</v>
          </cell>
          <cell r="DI22">
            <v>0</v>
          </cell>
          <cell r="DJ22">
            <v>0</v>
          </cell>
          <cell r="DK22">
            <v>0</v>
          </cell>
          <cell r="DL22">
            <v>0</v>
          </cell>
          <cell r="DM22">
            <v>0</v>
          </cell>
          <cell r="DN22">
            <v>0</v>
          </cell>
          <cell r="DO22">
            <v>0</v>
          </cell>
          <cell r="DP22">
            <v>0</v>
          </cell>
          <cell r="DQ22">
            <v>0</v>
          </cell>
          <cell r="DR22">
            <v>0</v>
          </cell>
          <cell r="DS22">
            <v>0</v>
          </cell>
          <cell r="DT22">
            <v>0</v>
          </cell>
          <cell r="DU22">
            <v>0</v>
          </cell>
          <cell r="DV22">
            <v>0</v>
          </cell>
          <cell r="DW22">
            <v>0</v>
          </cell>
          <cell r="DX22">
            <v>0</v>
          </cell>
          <cell r="DY22">
            <v>0</v>
          </cell>
          <cell r="DZ22">
            <v>0</v>
          </cell>
          <cell r="EA22">
            <v>0</v>
          </cell>
          <cell r="EB22">
            <v>0</v>
          </cell>
          <cell r="EC22">
            <v>0</v>
          </cell>
          <cell r="ED22">
            <v>0</v>
          </cell>
          <cell r="EE22">
            <v>0</v>
          </cell>
          <cell r="EF22">
            <v>22.714018844166667</v>
          </cell>
          <cell r="EG22">
            <v>22.714018844166667</v>
          </cell>
          <cell r="EH22">
            <v>22.714018844166667</v>
          </cell>
          <cell r="EI22">
            <v>0</v>
          </cell>
          <cell r="EJ22">
            <v>22.714018844166667</v>
          </cell>
          <cell r="EK22">
            <v>0</v>
          </cell>
          <cell r="EL22">
            <v>22.714018844166667</v>
          </cell>
          <cell r="EM22">
            <v>0</v>
          </cell>
          <cell r="EN22">
            <v>22.714018844166667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  <cell r="FA22">
            <v>0</v>
          </cell>
          <cell r="FB22">
            <v>0</v>
          </cell>
          <cell r="FC22">
            <v>0</v>
          </cell>
          <cell r="FD22">
            <v>0</v>
          </cell>
          <cell r="FE22">
            <v>0</v>
          </cell>
          <cell r="FF22">
            <v>0</v>
          </cell>
          <cell r="FG22">
            <v>0</v>
          </cell>
          <cell r="FH22">
            <v>0</v>
          </cell>
          <cell r="FI22">
            <v>0</v>
          </cell>
          <cell r="FJ22">
            <v>8.8495575221238937E-2</v>
          </cell>
          <cell r="FK22">
            <v>8.8495575221238937E-2</v>
          </cell>
          <cell r="FL22">
            <v>8.8495575221238937E-2</v>
          </cell>
          <cell r="FM22">
            <v>8.8495575221238937E-2</v>
          </cell>
          <cell r="FN22">
            <v>8.8495575221238937E-2</v>
          </cell>
          <cell r="FO22">
            <v>8.8495575221238937E-2</v>
          </cell>
          <cell r="FP22">
            <v>8.8495575221238937E-2</v>
          </cell>
          <cell r="FQ22">
            <v>8.8495575221238937E-2</v>
          </cell>
          <cell r="FR22">
            <v>8.8495575221238937E-2</v>
          </cell>
          <cell r="FS22">
            <v>8.8495575221238937E-2</v>
          </cell>
        </row>
        <row r="23">
          <cell r="D23" t="str">
            <v>H2 client</v>
          </cell>
          <cell r="E23">
            <v>15</v>
          </cell>
          <cell r="F23">
            <v>1</v>
          </cell>
          <cell r="G23" t="str">
            <v>H2-client</v>
          </cell>
          <cell r="H23">
            <v>66000000</v>
          </cell>
          <cell r="I23" t="str">
            <v>Reactant10</v>
          </cell>
          <cell r="J23">
            <v>0</v>
          </cell>
          <cell r="K23">
            <v>1</v>
          </cell>
          <cell r="L23">
            <v>0</v>
          </cell>
          <cell r="M23">
            <v>0</v>
          </cell>
          <cell r="N23">
            <v>0</v>
          </cell>
          <cell r="O23">
            <v>20000</v>
          </cell>
          <cell r="P23">
            <v>1</v>
          </cell>
          <cell r="Q23">
            <v>1</v>
          </cell>
          <cell r="R23">
            <v>1</v>
          </cell>
          <cell r="S23">
            <v>1</v>
          </cell>
          <cell r="T23">
            <v>1</v>
          </cell>
          <cell r="U23">
            <v>1</v>
          </cell>
          <cell r="V23">
            <v>1</v>
          </cell>
          <cell r="W23">
            <v>1</v>
          </cell>
          <cell r="X23">
            <v>1</v>
          </cell>
          <cell r="Y23">
            <v>1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1</v>
          </cell>
          <cell r="BF23">
            <v>1</v>
          </cell>
          <cell r="BG23">
            <v>1</v>
          </cell>
          <cell r="BH23">
            <v>1</v>
          </cell>
          <cell r="BI23">
            <v>1</v>
          </cell>
          <cell r="BJ23">
            <v>1</v>
          </cell>
          <cell r="BK23">
            <v>1</v>
          </cell>
          <cell r="BL23">
            <v>1</v>
          </cell>
          <cell r="BM23">
            <v>1</v>
          </cell>
          <cell r="BN23">
            <v>1</v>
          </cell>
          <cell r="BO23">
            <v>1</v>
          </cell>
          <cell r="BP23">
            <v>1</v>
          </cell>
          <cell r="BQ23">
            <v>1</v>
          </cell>
          <cell r="BR23">
            <v>1</v>
          </cell>
          <cell r="BS23">
            <v>1</v>
          </cell>
          <cell r="BT23">
            <v>1</v>
          </cell>
          <cell r="BU23">
            <v>1</v>
          </cell>
          <cell r="BV23">
            <v>1</v>
          </cell>
          <cell r="BW23">
            <v>1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CN23">
            <v>0</v>
          </cell>
          <cell r="CO23">
            <v>0</v>
          </cell>
          <cell r="CP23">
            <v>0</v>
          </cell>
          <cell r="CQ23">
            <v>0</v>
          </cell>
          <cell r="CR23">
            <v>0</v>
          </cell>
          <cell r="CS23">
            <v>0</v>
          </cell>
          <cell r="CT23">
            <v>0</v>
          </cell>
          <cell r="CU23">
            <v>0</v>
          </cell>
          <cell r="CV23">
            <v>0</v>
          </cell>
          <cell r="CW23">
            <v>0</v>
          </cell>
          <cell r="CX23">
            <v>0</v>
          </cell>
          <cell r="CY23">
            <v>0</v>
          </cell>
          <cell r="CZ23">
            <v>0</v>
          </cell>
          <cell r="DA23">
            <v>0</v>
          </cell>
          <cell r="DB23">
            <v>0</v>
          </cell>
          <cell r="DC23">
            <v>0</v>
          </cell>
          <cell r="DD23">
            <v>0</v>
          </cell>
          <cell r="DE23">
            <v>0</v>
          </cell>
          <cell r="DF23">
            <v>0</v>
          </cell>
          <cell r="DG23">
            <v>0</v>
          </cell>
          <cell r="DH23">
            <v>0</v>
          </cell>
          <cell r="DI23">
            <v>0</v>
          </cell>
          <cell r="DJ23">
            <v>0</v>
          </cell>
          <cell r="DK23">
            <v>0</v>
          </cell>
          <cell r="DL23">
            <v>0</v>
          </cell>
          <cell r="DM23">
            <v>0</v>
          </cell>
          <cell r="DN23">
            <v>0</v>
          </cell>
          <cell r="DO23">
            <v>0</v>
          </cell>
          <cell r="DP23">
            <v>0</v>
          </cell>
          <cell r="DQ23">
            <v>0</v>
          </cell>
          <cell r="DR23">
            <v>0</v>
          </cell>
          <cell r="DS23">
            <v>0</v>
          </cell>
          <cell r="DT23">
            <v>0</v>
          </cell>
          <cell r="DU23">
            <v>0</v>
          </cell>
          <cell r="DV23">
            <v>0</v>
          </cell>
          <cell r="DW23">
            <v>0</v>
          </cell>
          <cell r="DX23">
            <v>0</v>
          </cell>
          <cell r="DY23">
            <v>0</v>
          </cell>
          <cell r="DZ23">
            <v>0</v>
          </cell>
          <cell r="EA23">
            <v>0</v>
          </cell>
          <cell r="EB23">
            <v>0</v>
          </cell>
          <cell r="EC23">
            <v>0</v>
          </cell>
          <cell r="ED23">
            <v>0</v>
          </cell>
          <cell r="EE23">
            <v>0</v>
          </cell>
          <cell r="EF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  <cell r="FA23">
            <v>0</v>
          </cell>
          <cell r="FB23">
            <v>0</v>
          </cell>
          <cell r="FC23">
            <v>0</v>
          </cell>
          <cell r="FD23">
            <v>0</v>
          </cell>
          <cell r="FE23">
            <v>0</v>
          </cell>
          <cell r="FF23">
            <v>0</v>
          </cell>
          <cell r="FG23">
            <v>0</v>
          </cell>
          <cell r="FH23">
            <v>0</v>
          </cell>
          <cell r="FI23">
            <v>0</v>
          </cell>
          <cell r="FJ23">
            <v>0</v>
          </cell>
          <cell r="FK23">
            <v>0</v>
          </cell>
          <cell r="FL23">
            <v>0</v>
          </cell>
          <cell r="FM23">
            <v>0</v>
          </cell>
          <cell r="FN23">
            <v>0</v>
          </cell>
          <cell r="FO23">
            <v>0</v>
          </cell>
          <cell r="FP23">
            <v>0</v>
          </cell>
          <cell r="FQ23">
            <v>0</v>
          </cell>
          <cell r="FR23">
            <v>0</v>
          </cell>
          <cell r="FS23">
            <v>0</v>
          </cell>
        </row>
        <row r="24">
          <cell r="D24" t="str">
            <v>Desalination plant</v>
          </cell>
          <cell r="E24">
            <v>16</v>
          </cell>
          <cell r="F24">
            <v>1</v>
          </cell>
          <cell r="G24" t="str">
            <v>H2O sea</v>
          </cell>
          <cell r="H24">
            <v>0</v>
          </cell>
          <cell r="I24" t="str">
            <v>-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400000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0</v>
          </cell>
          <cell r="AF24">
            <v>0</v>
          </cell>
          <cell r="AG24">
            <v>0</v>
          </cell>
          <cell r="AH24">
            <v>0</v>
          </cell>
          <cell r="AI24">
            <v>0</v>
          </cell>
          <cell r="AJ24">
            <v>0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>
            <v>0</v>
          </cell>
          <cell r="AW24">
            <v>0</v>
          </cell>
          <cell r="AX24">
            <v>0</v>
          </cell>
          <cell r="AY24">
            <v>0</v>
          </cell>
          <cell r="AZ24">
            <v>0</v>
          </cell>
          <cell r="BA24">
            <v>0</v>
          </cell>
          <cell r="BB24">
            <v>0</v>
          </cell>
          <cell r="BC24">
            <v>0</v>
          </cell>
          <cell r="BD24">
            <v>1</v>
          </cell>
          <cell r="BE24">
            <v>1</v>
          </cell>
          <cell r="BF24">
            <v>1</v>
          </cell>
          <cell r="BG24">
            <v>1</v>
          </cell>
          <cell r="BH24">
            <v>1</v>
          </cell>
          <cell r="BI24">
            <v>1</v>
          </cell>
          <cell r="BJ24">
            <v>1</v>
          </cell>
          <cell r="BK24">
            <v>1</v>
          </cell>
          <cell r="BL24">
            <v>1</v>
          </cell>
          <cell r="BM24">
            <v>1</v>
          </cell>
          <cell r="BN24">
            <v>1</v>
          </cell>
          <cell r="BO24">
            <v>1</v>
          </cell>
          <cell r="BP24">
            <v>1</v>
          </cell>
          <cell r="BQ24">
            <v>1</v>
          </cell>
          <cell r="BR24">
            <v>1</v>
          </cell>
          <cell r="BS24">
            <v>1</v>
          </cell>
          <cell r="BT24">
            <v>1</v>
          </cell>
          <cell r="BU24">
            <v>1</v>
          </cell>
          <cell r="BV24">
            <v>1</v>
          </cell>
          <cell r="BW24">
            <v>1</v>
          </cell>
          <cell r="BX24">
            <v>8.9999999999999993E-3</v>
          </cell>
          <cell r="BY24">
            <v>6.7499999999999991E-3</v>
          </cell>
          <cell r="BZ24">
            <v>4.4999999999999997E-3</v>
          </cell>
          <cell r="CA24">
            <v>8.9999999999999993E-3</v>
          </cell>
          <cell r="CB24">
            <v>6.7499999999999991E-3</v>
          </cell>
          <cell r="CC24">
            <v>4.4999999999999997E-3</v>
          </cell>
          <cell r="CD24">
            <v>4.4999999999999997E-3</v>
          </cell>
          <cell r="CE24">
            <v>4.4999999999999997E-3</v>
          </cell>
          <cell r="CF24">
            <v>4.4999999999999997E-3</v>
          </cell>
          <cell r="CG24">
            <v>4.4999999999999997E-3</v>
          </cell>
          <cell r="CH24">
            <v>161.32079999999999</v>
          </cell>
          <cell r="CI24">
            <v>147.87739999999999</v>
          </cell>
          <cell r="CJ24">
            <v>134.434</v>
          </cell>
          <cell r="CK24">
            <v>147.87739999999999</v>
          </cell>
          <cell r="CL24">
            <v>134.434</v>
          </cell>
          <cell r="CM24">
            <v>134.434</v>
          </cell>
          <cell r="CN24">
            <v>134.434</v>
          </cell>
          <cell r="CO24">
            <v>134.434</v>
          </cell>
          <cell r="CP24">
            <v>134.434</v>
          </cell>
          <cell r="CQ24">
            <v>134.434</v>
          </cell>
          <cell r="CR24">
            <v>4.8396239999999997</v>
          </cell>
          <cell r="CS24">
            <v>4.4363219999999997</v>
          </cell>
          <cell r="CT24">
            <v>4.0330199999999996</v>
          </cell>
          <cell r="CU24">
            <v>4.4363219999999997</v>
          </cell>
          <cell r="CV24">
            <v>4.0330199999999996</v>
          </cell>
          <cell r="CW24">
            <v>4.0330199999999996</v>
          </cell>
          <cell r="CX24">
            <v>4.0330199999999996</v>
          </cell>
          <cell r="CY24">
            <v>4.0330199999999996</v>
          </cell>
          <cell r="CZ24">
            <v>4.0330199999999996</v>
          </cell>
          <cell r="DA24">
            <v>4.0330199999999996</v>
          </cell>
          <cell r="DB24">
            <v>0</v>
          </cell>
          <cell r="DC24">
            <v>0</v>
          </cell>
          <cell r="DD24">
            <v>0</v>
          </cell>
          <cell r="DE24">
            <v>0</v>
          </cell>
          <cell r="DF24">
            <v>0</v>
          </cell>
          <cell r="DG24">
            <v>0</v>
          </cell>
          <cell r="DH24">
            <v>0</v>
          </cell>
          <cell r="DI24">
            <v>0</v>
          </cell>
          <cell r="DJ24">
            <v>0</v>
          </cell>
          <cell r="DK24">
            <v>0</v>
          </cell>
          <cell r="DL24">
            <v>0</v>
          </cell>
          <cell r="DM24">
            <v>0</v>
          </cell>
          <cell r="DN24">
            <v>0</v>
          </cell>
          <cell r="DO24">
            <v>0</v>
          </cell>
          <cell r="DP24">
            <v>0</v>
          </cell>
          <cell r="DQ24">
            <v>0</v>
          </cell>
          <cell r="DR24">
            <v>0</v>
          </cell>
          <cell r="DS24">
            <v>0</v>
          </cell>
          <cell r="DT24">
            <v>0</v>
          </cell>
          <cell r="DU24">
            <v>0</v>
          </cell>
          <cell r="DV24">
            <v>0</v>
          </cell>
          <cell r="DW24">
            <v>0</v>
          </cell>
          <cell r="DX24">
            <v>0</v>
          </cell>
          <cell r="DY24">
            <v>0</v>
          </cell>
          <cell r="DZ24">
            <v>0</v>
          </cell>
          <cell r="EA24">
            <v>0</v>
          </cell>
          <cell r="EB24">
            <v>0</v>
          </cell>
          <cell r="EC24">
            <v>0</v>
          </cell>
          <cell r="ED24">
            <v>0</v>
          </cell>
          <cell r="EE24">
            <v>0</v>
          </cell>
          <cell r="EF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  <cell r="FA24">
            <v>0</v>
          </cell>
          <cell r="FB24">
            <v>0</v>
          </cell>
          <cell r="FC24">
            <v>0</v>
          </cell>
          <cell r="FD24">
            <v>0</v>
          </cell>
          <cell r="FE24">
            <v>0</v>
          </cell>
          <cell r="FF24">
            <v>0</v>
          </cell>
          <cell r="FG24">
            <v>0</v>
          </cell>
          <cell r="FH24">
            <v>0</v>
          </cell>
          <cell r="FI24">
            <v>0</v>
          </cell>
          <cell r="FJ24">
            <v>0.11682954493601999</v>
          </cell>
          <cell r="FK24">
            <v>0.11682954493601999</v>
          </cell>
          <cell r="FL24">
            <v>0.11682954493601999</v>
          </cell>
          <cell r="FM24">
            <v>0.11682954493601999</v>
          </cell>
          <cell r="FN24">
            <v>0.11682954493601999</v>
          </cell>
          <cell r="FO24">
            <v>0.11682954493601999</v>
          </cell>
          <cell r="FP24">
            <v>0.10185220882315059</v>
          </cell>
          <cell r="FQ24">
            <v>0.10185220882315059</v>
          </cell>
          <cell r="FR24">
            <v>0.10185220882315059</v>
          </cell>
          <cell r="FS24">
            <v>0.10185220882315059</v>
          </cell>
        </row>
        <row r="25">
          <cell r="D25" t="str">
            <v>Waste water plant</v>
          </cell>
          <cell r="E25">
            <v>17</v>
          </cell>
          <cell r="F25">
            <v>1</v>
          </cell>
          <cell r="G25" t="str">
            <v>H2O wwtp</v>
          </cell>
          <cell r="H25">
            <v>0</v>
          </cell>
          <cell r="I25" t="str">
            <v>-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400000</v>
          </cell>
          <cell r="P25">
            <v>0</v>
          </cell>
          <cell r="Q25">
            <v>0</v>
          </cell>
          <cell r="R25">
            <v>0</v>
          </cell>
          <cell r="S25">
            <v>0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0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E25">
            <v>0</v>
          </cell>
          <cell r="AF25">
            <v>0</v>
          </cell>
          <cell r="AG25">
            <v>0</v>
          </cell>
          <cell r="AH25">
            <v>0</v>
          </cell>
          <cell r="AI25">
            <v>0</v>
          </cell>
          <cell r="AJ25">
            <v>0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  <cell r="AV25">
            <v>0</v>
          </cell>
          <cell r="AW25">
            <v>0</v>
          </cell>
          <cell r="AX25">
            <v>0</v>
          </cell>
          <cell r="AY25">
            <v>0</v>
          </cell>
          <cell r="AZ25">
            <v>0</v>
          </cell>
          <cell r="BA25">
            <v>0</v>
          </cell>
          <cell r="BB25">
            <v>0</v>
          </cell>
          <cell r="BC25">
            <v>0</v>
          </cell>
          <cell r="BD25">
            <v>1</v>
          </cell>
          <cell r="BE25">
            <v>1</v>
          </cell>
          <cell r="BF25">
            <v>1</v>
          </cell>
          <cell r="BG25">
            <v>1</v>
          </cell>
          <cell r="BH25">
            <v>1</v>
          </cell>
          <cell r="BI25">
            <v>1</v>
          </cell>
          <cell r="BJ25">
            <v>1</v>
          </cell>
          <cell r="BK25">
            <v>1</v>
          </cell>
          <cell r="BL25">
            <v>1</v>
          </cell>
          <cell r="BM25">
            <v>1</v>
          </cell>
          <cell r="BN25">
            <v>1</v>
          </cell>
          <cell r="BO25">
            <v>1</v>
          </cell>
          <cell r="BP25">
            <v>1</v>
          </cell>
          <cell r="BQ25">
            <v>1</v>
          </cell>
          <cell r="BR25">
            <v>1</v>
          </cell>
          <cell r="BS25">
            <v>1</v>
          </cell>
          <cell r="BT25">
            <v>1</v>
          </cell>
          <cell r="BU25">
            <v>1</v>
          </cell>
          <cell r="BV25">
            <v>1</v>
          </cell>
          <cell r="BW25">
            <v>1</v>
          </cell>
          <cell r="BX25">
            <v>4.0000000000000001E-3</v>
          </cell>
          <cell r="BY25">
            <v>2.5000000000000001E-3</v>
          </cell>
          <cell r="BZ25">
            <v>1E-3</v>
          </cell>
          <cell r="CA25">
            <v>4.0000000000000001E-3</v>
          </cell>
          <cell r="CB25">
            <v>2.5000000000000001E-3</v>
          </cell>
          <cell r="CC25">
            <v>1E-3</v>
          </cell>
          <cell r="CD25">
            <v>1E-3</v>
          </cell>
          <cell r="CE25">
            <v>1E-3</v>
          </cell>
          <cell r="CF25">
            <v>1E-3</v>
          </cell>
          <cell r="CG25">
            <v>1E-3</v>
          </cell>
          <cell r="CH25">
            <v>134.434</v>
          </cell>
          <cell r="CI25">
            <v>120.99315999999999</v>
          </cell>
          <cell r="CJ25">
            <v>107.55231999999999</v>
          </cell>
          <cell r="CK25">
            <v>120.99315999999999</v>
          </cell>
          <cell r="CL25">
            <v>107.55231999999999</v>
          </cell>
          <cell r="CM25">
            <v>107.55231999999999</v>
          </cell>
          <cell r="CN25">
            <v>107.55231999999999</v>
          </cell>
          <cell r="CO25">
            <v>107.55231999999999</v>
          </cell>
          <cell r="CP25">
            <v>107.55231999999999</v>
          </cell>
          <cell r="CQ25">
            <v>107.55231999999999</v>
          </cell>
          <cell r="CR25">
            <v>4.0330199999999996</v>
          </cell>
          <cell r="CS25">
            <v>3.6297947999999995</v>
          </cell>
          <cell r="CT25">
            <v>3.2265695999999999</v>
          </cell>
          <cell r="CU25">
            <v>3.6297947999999995</v>
          </cell>
          <cell r="CV25">
            <v>3.2265695999999999</v>
          </cell>
          <cell r="CW25">
            <v>3.2265695999999999</v>
          </cell>
          <cell r="CX25">
            <v>3.2265695999999999</v>
          </cell>
          <cell r="CY25">
            <v>3.2265695999999999</v>
          </cell>
          <cell r="CZ25">
            <v>3.2265695999999999</v>
          </cell>
          <cell r="DA25">
            <v>3.2265695999999999</v>
          </cell>
          <cell r="DB25">
            <v>0</v>
          </cell>
          <cell r="DC25">
            <v>0</v>
          </cell>
          <cell r="DD25">
            <v>0</v>
          </cell>
          <cell r="DE25">
            <v>0</v>
          </cell>
          <cell r="DF25">
            <v>0</v>
          </cell>
          <cell r="DG25">
            <v>0</v>
          </cell>
          <cell r="DH25">
            <v>0</v>
          </cell>
          <cell r="DI25">
            <v>0</v>
          </cell>
          <cell r="DJ25">
            <v>0</v>
          </cell>
          <cell r="DK25">
            <v>0</v>
          </cell>
          <cell r="DL25">
            <v>0</v>
          </cell>
          <cell r="DM25">
            <v>0</v>
          </cell>
          <cell r="DN25">
            <v>0</v>
          </cell>
          <cell r="DO25">
            <v>0</v>
          </cell>
          <cell r="DP25">
            <v>0</v>
          </cell>
          <cell r="DQ25">
            <v>0</v>
          </cell>
          <cell r="DR25">
            <v>0</v>
          </cell>
          <cell r="DS25">
            <v>0</v>
          </cell>
          <cell r="DT25">
            <v>0</v>
          </cell>
          <cell r="DU25">
            <v>0</v>
          </cell>
          <cell r="DV25">
            <v>1.3000000000000002E-4</v>
          </cell>
          <cell r="DW25">
            <v>6.5000000000000008E-5</v>
          </cell>
          <cell r="DX25">
            <v>0</v>
          </cell>
          <cell r="DY25">
            <v>1.3000000000000002E-4</v>
          </cell>
          <cell r="DZ25">
            <v>6.5000000000000008E-5</v>
          </cell>
          <cell r="EA25">
            <v>0</v>
          </cell>
          <cell r="EB25">
            <v>0</v>
          </cell>
          <cell r="EC25">
            <v>1.3000000000000002E-4</v>
          </cell>
          <cell r="ED25">
            <v>6.5000000000000008E-5</v>
          </cell>
          <cell r="EE25">
            <v>0</v>
          </cell>
          <cell r="EF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  <cell r="FA25">
            <v>0</v>
          </cell>
          <cell r="FB25">
            <v>0</v>
          </cell>
          <cell r="FC25">
            <v>0</v>
          </cell>
          <cell r="FD25">
            <v>0</v>
          </cell>
          <cell r="FE25">
            <v>0</v>
          </cell>
          <cell r="FF25">
            <v>0</v>
          </cell>
          <cell r="FG25">
            <v>0</v>
          </cell>
          <cell r="FH25">
            <v>0</v>
          </cell>
          <cell r="FI25">
            <v>0</v>
          </cell>
          <cell r="FJ25">
            <v>0.11682954493601999</v>
          </cell>
          <cell r="FK25">
            <v>0.11682954493601999</v>
          </cell>
          <cell r="FL25">
            <v>0.11682954493601999</v>
          </cell>
          <cell r="FM25">
            <v>0.11682954493601999</v>
          </cell>
          <cell r="FN25">
            <v>0.11682954493601999</v>
          </cell>
          <cell r="FO25">
            <v>0.11682954493601999</v>
          </cell>
          <cell r="FP25">
            <v>0.10185220882315059</v>
          </cell>
          <cell r="FQ25">
            <v>0.10185220882315059</v>
          </cell>
          <cell r="FR25">
            <v>0.10185220882315059</v>
          </cell>
          <cell r="FS25">
            <v>0.10185220882315059</v>
          </cell>
        </row>
        <row r="26">
          <cell r="D26" t="str">
            <v>Drinking water</v>
          </cell>
          <cell r="E26">
            <v>18</v>
          </cell>
          <cell r="F26">
            <v>1</v>
          </cell>
          <cell r="G26" t="str">
            <v>H2O drink</v>
          </cell>
          <cell r="H26">
            <v>0</v>
          </cell>
          <cell r="I26" t="str">
            <v>-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400000</v>
          </cell>
          <cell r="P26">
            <v>0</v>
          </cell>
          <cell r="Q26">
            <v>0</v>
          </cell>
          <cell r="R26">
            <v>0</v>
          </cell>
          <cell r="S26">
            <v>0</v>
          </cell>
          <cell r="T26">
            <v>0</v>
          </cell>
          <cell r="U26">
            <v>0</v>
          </cell>
          <cell r="V26">
            <v>0</v>
          </cell>
          <cell r="W26">
            <v>0</v>
          </cell>
          <cell r="X26">
            <v>0</v>
          </cell>
          <cell r="Y26">
            <v>0</v>
          </cell>
          <cell r="Z26">
            <v>0</v>
          </cell>
          <cell r="AA26">
            <v>0</v>
          </cell>
          <cell r="AB26">
            <v>0</v>
          </cell>
          <cell r="AC26">
            <v>0</v>
          </cell>
          <cell r="AD26">
            <v>0</v>
          </cell>
          <cell r="AE26">
            <v>0</v>
          </cell>
          <cell r="AF26">
            <v>0</v>
          </cell>
          <cell r="AG26">
            <v>0</v>
          </cell>
          <cell r="AH26">
            <v>0</v>
          </cell>
          <cell r="AI26">
            <v>0</v>
          </cell>
          <cell r="AJ26">
            <v>0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>
            <v>0</v>
          </cell>
          <cell r="AW26">
            <v>0</v>
          </cell>
          <cell r="AX26">
            <v>0</v>
          </cell>
          <cell r="AY26">
            <v>0</v>
          </cell>
          <cell r="AZ26">
            <v>0</v>
          </cell>
          <cell r="BA26">
            <v>0</v>
          </cell>
          <cell r="BB26">
            <v>0</v>
          </cell>
          <cell r="BC26">
            <v>0</v>
          </cell>
          <cell r="BD26">
            <v>1</v>
          </cell>
          <cell r="BE26">
            <v>1</v>
          </cell>
          <cell r="BF26">
            <v>1</v>
          </cell>
          <cell r="BG26">
            <v>1</v>
          </cell>
          <cell r="BH26">
            <v>1</v>
          </cell>
          <cell r="BI26">
            <v>1</v>
          </cell>
          <cell r="BJ26">
            <v>1</v>
          </cell>
          <cell r="BK26">
            <v>1</v>
          </cell>
          <cell r="BL26">
            <v>1</v>
          </cell>
          <cell r="BM26">
            <v>1</v>
          </cell>
          <cell r="BN26">
            <v>1</v>
          </cell>
          <cell r="BO26">
            <v>1</v>
          </cell>
          <cell r="BP26">
            <v>1</v>
          </cell>
          <cell r="BQ26">
            <v>1</v>
          </cell>
          <cell r="BR26">
            <v>1</v>
          </cell>
          <cell r="BS26">
            <v>1</v>
          </cell>
          <cell r="BT26">
            <v>1</v>
          </cell>
          <cell r="BU26">
            <v>1</v>
          </cell>
          <cell r="BV26">
            <v>1</v>
          </cell>
          <cell r="BW26">
            <v>1</v>
          </cell>
          <cell r="BX26">
            <v>4.4999999999999997E-3</v>
          </cell>
          <cell r="BY26">
            <v>2.7499999999999998E-3</v>
          </cell>
          <cell r="BZ26">
            <v>1E-3</v>
          </cell>
          <cell r="CA26">
            <v>4.4999999999999997E-3</v>
          </cell>
          <cell r="CB26">
            <v>2.7499999999999998E-3</v>
          </cell>
          <cell r="CC26">
            <v>1E-3</v>
          </cell>
          <cell r="CD26">
            <v>1E-3</v>
          </cell>
          <cell r="CE26">
            <v>1E-3</v>
          </cell>
          <cell r="CF26">
            <v>1E-3</v>
          </cell>
          <cell r="CG26">
            <v>1E-3</v>
          </cell>
          <cell r="CH26">
            <v>80.664240000000007</v>
          </cell>
          <cell r="CI26">
            <v>72.597820000000013</v>
          </cell>
          <cell r="CJ26">
            <v>64.531400000000005</v>
          </cell>
          <cell r="CK26">
            <v>72.597820000000013</v>
          </cell>
          <cell r="CL26">
            <v>64.531400000000005</v>
          </cell>
          <cell r="CM26">
            <v>64.531400000000005</v>
          </cell>
          <cell r="CN26">
            <v>64.531400000000005</v>
          </cell>
          <cell r="CO26">
            <v>64.531400000000005</v>
          </cell>
          <cell r="CP26">
            <v>64.531400000000005</v>
          </cell>
          <cell r="CQ26">
            <v>64.531400000000005</v>
          </cell>
          <cell r="CR26">
            <v>2.4199272000000001</v>
          </cell>
          <cell r="CS26">
            <v>2.1779346000000004</v>
          </cell>
          <cell r="CT26">
            <v>1.9359420000000001</v>
          </cell>
          <cell r="CU26">
            <v>2.1779346000000004</v>
          </cell>
          <cell r="CV26">
            <v>1.9359420000000001</v>
          </cell>
          <cell r="CW26">
            <v>1.9359420000000001</v>
          </cell>
          <cell r="CX26">
            <v>1.9359420000000001</v>
          </cell>
          <cell r="CY26">
            <v>1.9359420000000001</v>
          </cell>
          <cell r="CZ26">
            <v>1.9359420000000001</v>
          </cell>
          <cell r="DA26">
            <v>1.9359420000000001</v>
          </cell>
          <cell r="DB26">
            <v>0</v>
          </cell>
          <cell r="DC26">
            <v>0</v>
          </cell>
          <cell r="DD26">
            <v>0</v>
          </cell>
          <cell r="DE26">
            <v>0</v>
          </cell>
          <cell r="DF26">
            <v>0</v>
          </cell>
          <cell r="DG26">
            <v>0</v>
          </cell>
          <cell r="DH26">
            <v>0</v>
          </cell>
          <cell r="DI26">
            <v>0</v>
          </cell>
          <cell r="DJ26">
            <v>0</v>
          </cell>
          <cell r="DK26">
            <v>0</v>
          </cell>
          <cell r="DL26">
            <v>0</v>
          </cell>
          <cell r="DM26">
            <v>0</v>
          </cell>
          <cell r="DN26">
            <v>0</v>
          </cell>
          <cell r="DO26">
            <v>0</v>
          </cell>
          <cell r="DP26">
            <v>0</v>
          </cell>
          <cell r="DQ26">
            <v>0</v>
          </cell>
          <cell r="DR26">
            <v>0</v>
          </cell>
          <cell r="DS26">
            <v>0</v>
          </cell>
          <cell r="DT26">
            <v>0</v>
          </cell>
          <cell r="DU26">
            <v>0</v>
          </cell>
          <cell r="DV26">
            <v>2.7E-4</v>
          </cell>
          <cell r="DW26">
            <v>2.0000000000000001E-4</v>
          </cell>
          <cell r="DX26">
            <v>1.3000000000000002E-4</v>
          </cell>
          <cell r="DY26">
            <v>2.7E-4</v>
          </cell>
          <cell r="DZ26">
            <v>2.0000000000000001E-4</v>
          </cell>
          <cell r="EA26">
            <v>1.3000000000000002E-4</v>
          </cell>
          <cell r="EB26">
            <v>2.0000000000000001E-4</v>
          </cell>
          <cell r="EC26">
            <v>2.7E-4</v>
          </cell>
          <cell r="ED26">
            <v>2.0000000000000001E-4</v>
          </cell>
          <cell r="EE26">
            <v>1.3000000000000002E-4</v>
          </cell>
          <cell r="EF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  <cell r="FA26">
            <v>0</v>
          </cell>
          <cell r="FB26">
            <v>0</v>
          </cell>
          <cell r="FC26">
            <v>0</v>
          </cell>
          <cell r="FD26">
            <v>0</v>
          </cell>
          <cell r="FE26">
            <v>0</v>
          </cell>
          <cell r="FF26">
            <v>0</v>
          </cell>
          <cell r="FG26">
            <v>0</v>
          </cell>
          <cell r="FH26">
            <v>0</v>
          </cell>
          <cell r="FI26">
            <v>0</v>
          </cell>
          <cell r="FJ26">
            <v>0.11682954493601999</v>
          </cell>
          <cell r="FK26">
            <v>0.11682954493601999</v>
          </cell>
          <cell r="FL26">
            <v>0.11682954493601999</v>
          </cell>
          <cell r="FM26">
            <v>0.11682954493601999</v>
          </cell>
          <cell r="FN26">
            <v>0.11682954493601999</v>
          </cell>
          <cell r="FO26">
            <v>0.11682954493601999</v>
          </cell>
          <cell r="FP26">
            <v>0.10185220882315059</v>
          </cell>
          <cell r="FQ26">
            <v>0.10185220882315059</v>
          </cell>
          <cell r="FR26">
            <v>0.10185220882315059</v>
          </cell>
          <cell r="FS26">
            <v>0.10185220882315059</v>
          </cell>
        </row>
        <row r="27">
          <cell r="D27" t="str">
            <v>Electrolysers AEC</v>
          </cell>
          <cell r="E27">
            <v>19</v>
          </cell>
          <cell r="F27">
            <v>1</v>
          </cell>
          <cell r="G27" t="str">
            <v>H2_from_AEC</v>
          </cell>
          <cell r="H27">
            <v>0</v>
          </cell>
          <cell r="I27" t="str">
            <v>Reactant11</v>
          </cell>
          <cell r="J27">
            <v>0</v>
          </cell>
          <cell r="K27">
            <v>1</v>
          </cell>
          <cell r="L27">
            <v>0</v>
          </cell>
          <cell r="M27">
            <v>1</v>
          </cell>
          <cell r="N27">
            <v>0</v>
          </cell>
          <cell r="O27">
            <v>20000</v>
          </cell>
          <cell r="P27">
            <v>8.8888888888888892E-2</v>
          </cell>
          <cell r="Q27">
            <v>8.8888888888888892E-2</v>
          </cell>
          <cell r="R27">
            <v>8.8888888888888892E-2</v>
          </cell>
          <cell r="S27">
            <v>8.8888888888888892E-2</v>
          </cell>
          <cell r="T27">
            <v>8.8888888888888892E-2</v>
          </cell>
          <cell r="U27">
            <v>8.8888888888888892E-2</v>
          </cell>
          <cell r="V27">
            <v>8.8888888888888892E-2</v>
          </cell>
          <cell r="W27">
            <v>8.8888888888888892E-2</v>
          </cell>
          <cell r="X27">
            <v>8.8888888888888892E-2</v>
          </cell>
          <cell r="Y27">
            <v>8.8888888888888892E-2</v>
          </cell>
          <cell r="Z27">
            <v>7.4620000000000006</v>
          </cell>
          <cell r="AA27">
            <v>7.07</v>
          </cell>
          <cell r="AB27">
            <v>6.7200000000000006</v>
          </cell>
          <cell r="AC27">
            <v>5.6759999999999993</v>
          </cell>
          <cell r="AD27">
            <v>5.6759999999999993</v>
          </cell>
          <cell r="AE27">
            <v>5.6759999999999993</v>
          </cell>
          <cell r="AF27">
            <v>4.6150000000000002</v>
          </cell>
          <cell r="AG27">
            <v>3.6</v>
          </cell>
          <cell r="AH27">
            <v>3.6</v>
          </cell>
          <cell r="AI27">
            <v>3.6</v>
          </cell>
          <cell r="AJ27">
            <v>7.4620000000000006</v>
          </cell>
          <cell r="AK27">
            <v>7.07</v>
          </cell>
          <cell r="AL27">
            <v>6.7200000000000006</v>
          </cell>
          <cell r="AM27">
            <v>5.6759999999999993</v>
          </cell>
          <cell r="AN27">
            <v>5.6759999999999993</v>
          </cell>
          <cell r="AO27">
            <v>5.6759999999999993</v>
          </cell>
          <cell r="AP27">
            <v>4.6150000000000002</v>
          </cell>
          <cell r="AQ27">
            <v>3.6</v>
          </cell>
          <cell r="AR27">
            <v>3.6</v>
          </cell>
          <cell r="AS27">
            <v>3.6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1</v>
          </cell>
          <cell r="BE27">
            <v>1</v>
          </cell>
          <cell r="BF27">
            <v>1</v>
          </cell>
          <cell r="BG27">
            <v>1</v>
          </cell>
          <cell r="BH27">
            <v>1</v>
          </cell>
          <cell r="BI27">
            <v>1</v>
          </cell>
          <cell r="BJ27">
            <v>1</v>
          </cell>
          <cell r="BK27">
            <v>1</v>
          </cell>
          <cell r="BL27">
            <v>1</v>
          </cell>
          <cell r="BM27">
            <v>1</v>
          </cell>
          <cell r="BN27">
            <v>1</v>
          </cell>
          <cell r="BO27">
            <v>1</v>
          </cell>
          <cell r="BP27">
            <v>1</v>
          </cell>
          <cell r="BQ27">
            <v>1</v>
          </cell>
          <cell r="BR27">
            <v>1</v>
          </cell>
          <cell r="BS27">
            <v>1</v>
          </cell>
          <cell r="BT27">
            <v>1</v>
          </cell>
          <cell r="BU27">
            <v>1</v>
          </cell>
          <cell r="BV27">
            <v>1</v>
          </cell>
          <cell r="BW27">
            <v>1</v>
          </cell>
          <cell r="BX27">
            <v>53.3</v>
          </cell>
          <cell r="BY27">
            <v>51.5</v>
          </cell>
          <cell r="BZ27">
            <v>50</v>
          </cell>
          <cell r="CA27">
            <v>51.7</v>
          </cell>
          <cell r="CB27">
            <v>49.8</v>
          </cell>
          <cell r="CC27">
            <v>47.3</v>
          </cell>
          <cell r="CD27">
            <v>49.4</v>
          </cell>
          <cell r="CE27">
            <v>49</v>
          </cell>
          <cell r="CF27">
            <v>49</v>
          </cell>
          <cell r="CG27">
            <v>45</v>
          </cell>
          <cell r="CH27">
            <v>58440.827173081707</v>
          </cell>
          <cell r="CI27">
            <v>55000</v>
          </cell>
          <cell r="CJ27">
            <v>52629.637979510735</v>
          </cell>
          <cell r="CK27">
            <v>39840</v>
          </cell>
          <cell r="CL27">
            <v>39840</v>
          </cell>
          <cell r="CM27">
            <v>39840</v>
          </cell>
          <cell r="CN27">
            <v>32370</v>
          </cell>
          <cell r="CO27">
            <v>24900</v>
          </cell>
          <cell r="CP27">
            <v>24900</v>
          </cell>
          <cell r="CQ27">
            <v>24900</v>
          </cell>
          <cell r="CR27">
            <v>5844.0827173081707</v>
          </cell>
          <cell r="CS27">
            <v>5500</v>
          </cell>
          <cell r="CT27">
            <v>5262.9637979510735</v>
          </cell>
          <cell r="CU27">
            <v>3984</v>
          </cell>
          <cell r="CV27">
            <v>3984</v>
          </cell>
          <cell r="CW27">
            <v>3984</v>
          </cell>
          <cell r="CX27">
            <v>3237</v>
          </cell>
          <cell r="CY27">
            <v>2490</v>
          </cell>
          <cell r="CZ27">
            <v>2490</v>
          </cell>
          <cell r="DA27">
            <v>2490</v>
          </cell>
          <cell r="DB27">
            <v>0</v>
          </cell>
          <cell r="DC27">
            <v>0</v>
          </cell>
          <cell r="DD27">
            <v>0</v>
          </cell>
          <cell r="DE27">
            <v>0</v>
          </cell>
          <cell r="DF27">
            <v>0</v>
          </cell>
          <cell r="DG27">
            <v>0</v>
          </cell>
          <cell r="DH27">
            <v>0</v>
          </cell>
          <cell r="DI27">
            <v>0</v>
          </cell>
          <cell r="DJ27">
            <v>0</v>
          </cell>
          <cell r="DK27">
            <v>0</v>
          </cell>
          <cell r="DL27">
            <v>0</v>
          </cell>
          <cell r="DM27">
            <v>0</v>
          </cell>
          <cell r="DN27">
            <v>0</v>
          </cell>
          <cell r="DO27">
            <v>0</v>
          </cell>
          <cell r="DP27">
            <v>0</v>
          </cell>
          <cell r="DQ27">
            <v>0</v>
          </cell>
          <cell r="DR27">
            <v>0</v>
          </cell>
          <cell r="DS27">
            <v>0</v>
          </cell>
          <cell r="DT27">
            <v>0</v>
          </cell>
          <cell r="DU27">
            <v>0</v>
          </cell>
          <cell r="DV27">
            <v>0</v>
          </cell>
          <cell r="DW27">
            <v>0</v>
          </cell>
          <cell r="DX27">
            <v>0</v>
          </cell>
          <cell r="DY27">
            <v>0</v>
          </cell>
          <cell r="DZ27">
            <v>0</v>
          </cell>
          <cell r="EA27">
            <v>0</v>
          </cell>
          <cell r="EB27">
            <v>0</v>
          </cell>
          <cell r="EC27">
            <v>0</v>
          </cell>
          <cell r="ED27">
            <v>0</v>
          </cell>
          <cell r="EE27">
            <v>0</v>
          </cell>
          <cell r="EF27">
            <v>121.81376196100278</v>
          </cell>
          <cell r="EG27">
            <v>115.4145399442897</v>
          </cell>
          <cell r="EH27">
            <v>109.70094885793873</v>
          </cell>
          <cell r="EI27">
            <v>0</v>
          </cell>
          <cell r="EJ27">
            <v>115.4145399442897</v>
          </cell>
          <cell r="EK27">
            <v>0</v>
          </cell>
          <cell r="EL27">
            <v>115.4145399442897</v>
          </cell>
          <cell r="EM27">
            <v>0</v>
          </cell>
          <cell r="EN27">
            <v>115.4145399442897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22.409999999999997</v>
          </cell>
          <cell r="FA27">
            <v>22.409999999999997</v>
          </cell>
          <cell r="FB27">
            <v>22.409999999999997</v>
          </cell>
          <cell r="FC27">
            <v>22.409999999999997</v>
          </cell>
          <cell r="FD27">
            <v>22.409999999999997</v>
          </cell>
          <cell r="FE27">
            <v>22.409999999999997</v>
          </cell>
          <cell r="FF27">
            <v>22.409999999999997</v>
          </cell>
          <cell r="FG27">
            <v>22.409999999999997</v>
          </cell>
          <cell r="FH27">
            <v>22.409999999999997</v>
          </cell>
          <cell r="FI27">
            <v>22.409999999999997</v>
          </cell>
          <cell r="FJ27">
            <v>8.8495575221238937E-2</v>
          </cell>
          <cell r="FK27">
            <v>8.8495575221238937E-2</v>
          </cell>
          <cell r="FL27">
            <v>8.8495575221238937E-2</v>
          </cell>
          <cell r="FM27">
            <v>8.8495575221238937E-2</v>
          </cell>
          <cell r="FN27">
            <v>8.8495575221238937E-2</v>
          </cell>
          <cell r="FO27">
            <v>8.8495575221238937E-2</v>
          </cell>
          <cell r="FP27">
            <v>8.8495575221238937E-2</v>
          </cell>
          <cell r="FQ27">
            <v>8.8495575221238937E-2</v>
          </cell>
          <cell r="FR27">
            <v>8.8495575221238937E-2</v>
          </cell>
          <cell r="FS27">
            <v>8.8495575221238937E-2</v>
          </cell>
        </row>
        <row r="28">
          <cell r="D28" t="str">
            <v>Electrolysers SOEC heat integrated</v>
          </cell>
          <cell r="E28">
            <v>20</v>
          </cell>
          <cell r="F28">
            <v>1</v>
          </cell>
          <cell r="G28" t="str">
            <v>H2_from_SOEC_HI</v>
          </cell>
          <cell r="H28">
            <v>0</v>
          </cell>
          <cell r="I28" t="str">
            <v>Reactant11</v>
          </cell>
          <cell r="J28">
            <v>0</v>
          </cell>
          <cell r="K28">
            <v>1</v>
          </cell>
          <cell r="L28">
            <v>0</v>
          </cell>
          <cell r="M28">
            <v>1</v>
          </cell>
          <cell r="N28">
            <v>0</v>
          </cell>
          <cell r="O28">
            <v>20000</v>
          </cell>
          <cell r="P28">
            <v>8.8888888888888892E-2</v>
          </cell>
          <cell r="Q28">
            <v>8.8888888888888892E-2</v>
          </cell>
          <cell r="R28">
            <v>8.8888888888888892E-2</v>
          </cell>
          <cell r="S28">
            <v>8.8888888888888892E-2</v>
          </cell>
          <cell r="T28">
            <v>8.8888888888888892E-2</v>
          </cell>
          <cell r="U28">
            <v>8.8888888888888892E-2</v>
          </cell>
          <cell r="V28">
            <v>8.8888888888888892E-2</v>
          </cell>
          <cell r="W28">
            <v>8.8888888888888892E-2</v>
          </cell>
          <cell r="X28">
            <v>8.8888888888888892E-2</v>
          </cell>
          <cell r="Y28">
            <v>8.8888888888888892E-2</v>
          </cell>
          <cell r="Z28">
            <v>0</v>
          </cell>
          <cell r="AA28">
            <v>0</v>
          </cell>
          <cell r="AB28">
            <v>0</v>
          </cell>
          <cell r="AC28">
            <v>0</v>
          </cell>
          <cell r="AD28">
            <v>0</v>
          </cell>
          <cell r="AE28">
            <v>0</v>
          </cell>
          <cell r="AF28">
            <v>0</v>
          </cell>
          <cell r="AG28">
            <v>0</v>
          </cell>
          <cell r="AH28">
            <v>0</v>
          </cell>
          <cell r="AI28">
            <v>0</v>
          </cell>
          <cell r="AJ28">
            <v>0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>
            <v>0</v>
          </cell>
          <cell r="AW28">
            <v>0</v>
          </cell>
          <cell r="AX28">
            <v>0</v>
          </cell>
          <cell r="AY28">
            <v>0</v>
          </cell>
          <cell r="AZ28">
            <v>0</v>
          </cell>
          <cell r="BA28">
            <v>0</v>
          </cell>
          <cell r="BB28">
            <v>0</v>
          </cell>
          <cell r="BC28">
            <v>0</v>
          </cell>
          <cell r="BD28">
            <v>1</v>
          </cell>
          <cell r="BE28">
            <v>1</v>
          </cell>
          <cell r="BF28">
            <v>1</v>
          </cell>
          <cell r="BG28">
            <v>1</v>
          </cell>
          <cell r="BH28">
            <v>1</v>
          </cell>
          <cell r="BI28">
            <v>1</v>
          </cell>
          <cell r="BJ28">
            <v>1</v>
          </cell>
          <cell r="BK28">
            <v>1</v>
          </cell>
          <cell r="BL28">
            <v>1</v>
          </cell>
          <cell r="BM28">
            <v>1</v>
          </cell>
          <cell r="BN28">
            <v>1</v>
          </cell>
          <cell r="BO28">
            <v>1</v>
          </cell>
          <cell r="BP28">
            <v>1</v>
          </cell>
          <cell r="BQ28">
            <v>1</v>
          </cell>
          <cell r="BR28">
            <v>1</v>
          </cell>
          <cell r="BS28">
            <v>1</v>
          </cell>
          <cell r="BT28">
            <v>1</v>
          </cell>
          <cell r="BU28">
            <v>1</v>
          </cell>
          <cell r="BV28">
            <v>1</v>
          </cell>
          <cell r="BW28">
            <v>1</v>
          </cell>
          <cell r="BX28">
            <v>37.9</v>
          </cell>
          <cell r="BY28">
            <v>37.9</v>
          </cell>
          <cell r="BZ28">
            <v>37.9</v>
          </cell>
          <cell r="CA28">
            <v>37.9</v>
          </cell>
          <cell r="CB28">
            <v>37.9</v>
          </cell>
          <cell r="CC28">
            <v>37.9</v>
          </cell>
          <cell r="CD28">
            <v>37.9</v>
          </cell>
          <cell r="CE28">
            <v>37.9</v>
          </cell>
          <cell r="CF28">
            <v>37.9</v>
          </cell>
          <cell r="CG28">
            <v>37.9</v>
          </cell>
          <cell r="CH28">
            <v>105260</v>
          </cell>
          <cell r="CI28">
            <v>105260</v>
          </cell>
          <cell r="CJ28">
            <v>105260</v>
          </cell>
          <cell r="CK28">
            <v>39583.978111776618</v>
          </cell>
          <cell r="CL28">
            <v>39583.978111776618</v>
          </cell>
          <cell r="CM28">
            <v>39583.978111776618</v>
          </cell>
          <cell r="CN28">
            <v>27391.989055888309</v>
          </cell>
          <cell r="CO28">
            <v>15200</v>
          </cell>
          <cell r="CP28">
            <v>15200</v>
          </cell>
          <cell r="CQ28">
            <v>15200</v>
          </cell>
          <cell r="CR28">
            <v>8999.7300000000014</v>
          </cell>
          <cell r="CS28">
            <v>8999.7300000000014</v>
          </cell>
          <cell r="CT28">
            <v>8999.7300000000014</v>
          </cell>
          <cell r="CU28">
            <v>3384.4301285569013</v>
          </cell>
          <cell r="CV28">
            <v>3384.4301285569013</v>
          </cell>
          <cell r="CW28">
            <v>3384.4301285569013</v>
          </cell>
          <cell r="CX28">
            <v>2342.0150642784506</v>
          </cell>
          <cell r="CY28">
            <v>1299.6000000000001</v>
          </cell>
          <cell r="CZ28">
            <v>1299.6000000000001</v>
          </cell>
          <cell r="DA28">
            <v>1299.6000000000001</v>
          </cell>
          <cell r="DB28">
            <v>0</v>
          </cell>
          <cell r="DC28">
            <v>0</v>
          </cell>
          <cell r="DD28">
            <v>0</v>
          </cell>
          <cell r="DE28">
            <v>0</v>
          </cell>
          <cell r="DF28">
            <v>0</v>
          </cell>
          <cell r="DG28">
            <v>0</v>
          </cell>
          <cell r="DH28">
            <v>0</v>
          </cell>
          <cell r="DI28">
            <v>0</v>
          </cell>
          <cell r="DJ28">
            <v>0</v>
          </cell>
          <cell r="DK28">
            <v>0</v>
          </cell>
          <cell r="DL28">
            <v>0</v>
          </cell>
          <cell r="DM28">
            <v>0</v>
          </cell>
          <cell r="DN28">
            <v>0</v>
          </cell>
          <cell r="DO28">
            <v>0</v>
          </cell>
          <cell r="DP28">
            <v>0</v>
          </cell>
          <cell r="DQ28">
            <v>0</v>
          </cell>
          <cell r="DR28">
            <v>0</v>
          </cell>
          <cell r="DS28">
            <v>0</v>
          </cell>
          <cell r="DT28">
            <v>0</v>
          </cell>
          <cell r="DU28">
            <v>0</v>
          </cell>
          <cell r="DV28">
            <v>0</v>
          </cell>
          <cell r="DW28">
            <v>0</v>
          </cell>
          <cell r="DX28">
            <v>0</v>
          </cell>
          <cell r="DY28">
            <v>0</v>
          </cell>
          <cell r="DZ28">
            <v>0</v>
          </cell>
          <cell r="EA28">
            <v>0</v>
          </cell>
          <cell r="EB28">
            <v>0</v>
          </cell>
          <cell r="EC28">
            <v>0</v>
          </cell>
          <cell r="ED28">
            <v>0</v>
          </cell>
          <cell r="EE28">
            <v>0</v>
          </cell>
          <cell r="EF28">
            <v>127.29937324137931</v>
          </cell>
          <cell r="EG28">
            <v>120.74318234482759</v>
          </cell>
          <cell r="EH28">
            <v>114.73334068965517</v>
          </cell>
          <cell r="EI28">
            <v>0</v>
          </cell>
          <cell r="EJ28">
            <v>120.74318234482759</v>
          </cell>
          <cell r="EK28">
            <v>0</v>
          </cell>
          <cell r="EL28">
            <v>120.74318234482759</v>
          </cell>
          <cell r="EM28">
            <v>0</v>
          </cell>
          <cell r="EN28">
            <v>120.74318234482759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15.936</v>
          </cell>
          <cell r="FA28">
            <v>15.936</v>
          </cell>
          <cell r="FB28">
            <v>15.936</v>
          </cell>
          <cell r="FC28">
            <v>15.936</v>
          </cell>
          <cell r="FD28">
            <v>15.936</v>
          </cell>
          <cell r="FE28">
            <v>15.936</v>
          </cell>
          <cell r="FF28">
            <v>15.936</v>
          </cell>
          <cell r="FG28">
            <v>15.936</v>
          </cell>
          <cell r="FH28">
            <v>15.936</v>
          </cell>
          <cell r="FI28">
            <v>15.936</v>
          </cell>
          <cell r="FJ28">
            <v>8.8495575221238937E-2</v>
          </cell>
          <cell r="FK28">
            <v>8.8495575221238937E-2</v>
          </cell>
          <cell r="FL28">
            <v>8.8495575221238937E-2</v>
          </cell>
          <cell r="FM28">
            <v>8.8495575221238937E-2</v>
          </cell>
          <cell r="FN28">
            <v>8.8495575221238937E-2</v>
          </cell>
          <cell r="FO28">
            <v>8.8495575221238937E-2</v>
          </cell>
          <cell r="FP28">
            <v>8.8495575221238937E-2</v>
          </cell>
          <cell r="FQ28">
            <v>8.8495575221238937E-2</v>
          </cell>
          <cell r="FR28">
            <v>8.8495575221238937E-2</v>
          </cell>
          <cell r="FS28">
            <v>8.8495575221238937E-2</v>
          </cell>
        </row>
        <row r="29">
          <cell r="D29" t="str">
            <v>Electrolysers SOEC alone</v>
          </cell>
          <cell r="E29">
            <v>21</v>
          </cell>
          <cell r="F29">
            <v>1</v>
          </cell>
          <cell r="G29" t="str">
            <v>H2_from_SOEC_A</v>
          </cell>
          <cell r="H29">
            <v>0</v>
          </cell>
          <cell r="I29" t="str">
            <v>Reactant11</v>
          </cell>
          <cell r="J29">
            <v>0</v>
          </cell>
          <cell r="K29">
            <v>1</v>
          </cell>
          <cell r="L29">
            <v>0</v>
          </cell>
          <cell r="M29">
            <v>1</v>
          </cell>
          <cell r="N29">
            <v>0</v>
          </cell>
          <cell r="O29">
            <v>20000</v>
          </cell>
          <cell r="P29">
            <v>8.8888888888888892E-2</v>
          </cell>
          <cell r="Q29">
            <v>8.8888888888888892E-2</v>
          </cell>
          <cell r="R29">
            <v>8.8888888888888892E-2</v>
          </cell>
          <cell r="S29">
            <v>8.8888888888888892E-2</v>
          </cell>
          <cell r="T29">
            <v>8.8888888888888892E-2</v>
          </cell>
          <cell r="U29">
            <v>8.8888888888888892E-2</v>
          </cell>
          <cell r="V29">
            <v>8.8888888888888892E-2</v>
          </cell>
          <cell r="W29">
            <v>8.8888888888888892E-2</v>
          </cell>
          <cell r="X29">
            <v>8.8888888888888892E-2</v>
          </cell>
          <cell r="Y29">
            <v>8.8888888888888892E-2</v>
          </cell>
          <cell r="Z29">
            <v>0</v>
          </cell>
          <cell r="AA29">
            <v>0</v>
          </cell>
          <cell r="AB29">
            <v>0</v>
          </cell>
          <cell r="AC29">
            <v>0</v>
          </cell>
          <cell r="AD29">
            <v>0</v>
          </cell>
          <cell r="AE29">
            <v>0</v>
          </cell>
          <cell r="AF29">
            <v>0</v>
          </cell>
          <cell r="AG29">
            <v>0</v>
          </cell>
          <cell r="AH29">
            <v>0</v>
          </cell>
          <cell r="AI29">
            <v>0</v>
          </cell>
          <cell r="AJ29">
            <v>0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  <cell r="AV29">
            <v>0</v>
          </cell>
          <cell r="AW29">
            <v>0</v>
          </cell>
          <cell r="AX29">
            <v>0</v>
          </cell>
          <cell r="AY29">
            <v>0</v>
          </cell>
          <cell r="AZ29">
            <v>0</v>
          </cell>
          <cell r="BA29">
            <v>0</v>
          </cell>
          <cell r="BB29">
            <v>0</v>
          </cell>
          <cell r="BC29">
            <v>0</v>
          </cell>
          <cell r="BD29">
            <v>1</v>
          </cell>
          <cell r="BE29">
            <v>1</v>
          </cell>
          <cell r="BF29">
            <v>1</v>
          </cell>
          <cell r="BG29">
            <v>1</v>
          </cell>
          <cell r="BH29">
            <v>1</v>
          </cell>
          <cell r="BI29">
            <v>1</v>
          </cell>
          <cell r="BJ29">
            <v>1</v>
          </cell>
          <cell r="BK29">
            <v>1</v>
          </cell>
          <cell r="BL29">
            <v>1</v>
          </cell>
          <cell r="BM29">
            <v>1</v>
          </cell>
          <cell r="BN29">
            <v>1</v>
          </cell>
          <cell r="BO29">
            <v>1</v>
          </cell>
          <cell r="BP29">
            <v>1</v>
          </cell>
          <cell r="BQ29">
            <v>1</v>
          </cell>
          <cell r="BR29">
            <v>1</v>
          </cell>
          <cell r="BS29">
            <v>1</v>
          </cell>
          <cell r="BT29">
            <v>1</v>
          </cell>
          <cell r="BU29">
            <v>1</v>
          </cell>
          <cell r="BV29">
            <v>1</v>
          </cell>
          <cell r="BW29">
            <v>1</v>
          </cell>
          <cell r="BX29">
            <v>44</v>
          </cell>
          <cell r="BY29">
            <v>44</v>
          </cell>
          <cell r="BZ29">
            <v>44</v>
          </cell>
          <cell r="CA29">
            <v>43.2</v>
          </cell>
          <cell r="CB29">
            <v>43.2</v>
          </cell>
          <cell r="CC29">
            <v>43.2</v>
          </cell>
          <cell r="CD29">
            <v>41.6</v>
          </cell>
          <cell r="CE29">
            <v>40</v>
          </cell>
          <cell r="CF29">
            <v>40</v>
          </cell>
          <cell r="CG29">
            <v>40</v>
          </cell>
          <cell r="CH29">
            <v>105260</v>
          </cell>
          <cell r="CI29">
            <v>105260</v>
          </cell>
          <cell r="CJ29">
            <v>105260</v>
          </cell>
          <cell r="CK29">
            <v>39583.978111776618</v>
          </cell>
          <cell r="CL29">
            <v>39583.978111776618</v>
          </cell>
          <cell r="CM29">
            <v>39583.978111776618</v>
          </cell>
          <cell r="CN29">
            <v>27391.989055888309</v>
          </cell>
          <cell r="CO29">
            <v>15200</v>
          </cell>
          <cell r="CP29">
            <v>15200</v>
          </cell>
          <cell r="CQ29">
            <v>15200</v>
          </cell>
          <cell r="CR29">
            <v>8999.7300000000014</v>
          </cell>
          <cell r="CS29">
            <v>8999.7300000000014</v>
          </cell>
          <cell r="CT29">
            <v>8999.7300000000014</v>
          </cell>
          <cell r="CU29">
            <v>3384.4301285569013</v>
          </cell>
          <cell r="CV29">
            <v>3384.4301285569013</v>
          </cell>
          <cell r="CW29">
            <v>3384.4301285569013</v>
          </cell>
          <cell r="CX29">
            <v>2342.0150642784506</v>
          </cell>
          <cell r="CY29">
            <v>1299.6000000000001</v>
          </cell>
          <cell r="CZ29">
            <v>1299.6000000000001</v>
          </cell>
          <cell r="DA29">
            <v>1299.6000000000001</v>
          </cell>
          <cell r="DB29">
            <v>0</v>
          </cell>
          <cell r="DC29">
            <v>0</v>
          </cell>
          <cell r="DD29">
            <v>0</v>
          </cell>
          <cell r="DE29">
            <v>0</v>
          </cell>
          <cell r="DF29">
            <v>0</v>
          </cell>
          <cell r="DG29">
            <v>0</v>
          </cell>
          <cell r="DH29">
            <v>0</v>
          </cell>
          <cell r="DI29">
            <v>0</v>
          </cell>
          <cell r="DJ29">
            <v>0</v>
          </cell>
          <cell r="DK29">
            <v>0</v>
          </cell>
          <cell r="DL29">
            <v>0</v>
          </cell>
          <cell r="DM29">
            <v>0</v>
          </cell>
          <cell r="DN29">
            <v>0</v>
          </cell>
          <cell r="DO29">
            <v>0</v>
          </cell>
          <cell r="DP29">
            <v>0</v>
          </cell>
          <cell r="DQ29">
            <v>0</v>
          </cell>
          <cell r="DR29">
            <v>0</v>
          </cell>
          <cell r="DS29">
            <v>0</v>
          </cell>
          <cell r="DT29">
            <v>0</v>
          </cell>
          <cell r="DU29">
            <v>0</v>
          </cell>
          <cell r="DV29">
            <v>0</v>
          </cell>
          <cell r="DW29">
            <v>0</v>
          </cell>
          <cell r="DX29">
            <v>0</v>
          </cell>
          <cell r="DY29">
            <v>0</v>
          </cell>
          <cell r="DZ29">
            <v>0</v>
          </cell>
          <cell r="EA29">
            <v>0</v>
          </cell>
          <cell r="EB29">
            <v>0</v>
          </cell>
          <cell r="EC29">
            <v>0</v>
          </cell>
          <cell r="ED29">
            <v>0</v>
          </cell>
          <cell r="EE29">
            <v>0</v>
          </cell>
          <cell r="EF29">
            <v>127.29937324137931</v>
          </cell>
          <cell r="EG29">
            <v>120.74318234482759</v>
          </cell>
          <cell r="EH29">
            <v>114.73334068965517</v>
          </cell>
          <cell r="EI29">
            <v>0</v>
          </cell>
          <cell r="EJ29">
            <v>120.74318234482759</v>
          </cell>
          <cell r="EK29">
            <v>0</v>
          </cell>
          <cell r="EL29">
            <v>120.74318234482759</v>
          </cell>
          <cell r="EM29">
            <v>0</v>
          </cell>
          <cell r="EN29">
            <v>120.74318234482759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15.936</v>
          </cell>
          <cell r="FA29">
            <v>15.936</v>
          </cell>
          <cell r="FB29">
            <v>15.936</v>
          </cell>
          <cell r="FC29">
            <v>15.936</v>
          </cell>
          <cell r="FD29">
            <v>15.936</v>
          </cell>
          <cell r="FE29">
            <v>15.936</v>
          </cell>
          <cell r="FF29">
            <v>15.936</v>
          </cell>
          <cell r="FG29">
            <v>15.936</v>
          </cell>
          <cell r="FH29">
            <v>15.936</v>
          </cell>
          <cell r="FI29">
            <v>15.936</v>
          </cell>
          <cell r="FJ29">
            <v>8.8495575221238937E-2</v>
          </cell>
          <cell r="FK29">
            <v>8.8495575221238937E-2</v>
          </cell>
          <cell r="FL29">
            <v>8.8495575221238937E-2</v>
          </cell>
          <cell r="FM29">
            <v>8.8495575221238937E-2</v>
          </cell>
          <cell r="FN29">
            <v>8.8495575221238937E-2</v>
          </cell>
          <cell r="FO29">
            <v>8.8495575221238937E-2</v>
          </cell>
          <cell r="FP29">
            <v>8.8495575221238937E-2</v>
          </cell>
          <cell r="FQ29">
            <v>8.8495575221238937E-2</v>
          </cell>
          <cell r="FR29">
            <v>8.8495575221238937E-2</v>
          </cell>
          <cell r="FS29">
            <v>8.8495575221238937E-2</v>
          </cell>
        </row>
        <row r="30">
          <cell r="D30" t="str">
            <v>Electrolysers 75AEC-25SOEC_HI</v>
          </cell>
          <cell r="E30">
            <v>22</v>
          </cell>
          <cell r="F30">
            <v>1</v>
          </cell>
          <cell r="G30" t="str">
            <v>H2_from_AEC_SOEC_HI</v>
          </cell>
          <cell r="H30">
            <v>0</v>
          </cell>
          <cell r="I30" t="str">
            <v>Reactant11</v>
          </cell>
          <cell r="J30">
            <v>0</v>
          </cell>
          <cell r="K30">
            <v>1</v>
          </cell>
          <cell r="L30">
            <v>0</v>
          </cell>
          <cell r="M30">
            <v>1</v>
          </cell>
          <cell r="N30">
            <v>0</v>
          </cell>
          <cell r="O30">
            <v>20000</v>
          </cell>
          <cell r="P30">
            <v>8.8888888888888892E-2</v>
          </cell>
          <cell r="Q30">
            <v>8.8888888888888892E-2</v>
          </cell>
          <cell r="R30">
            <v>8.8888888888888892E-2</v>
          </cell>
          <cell r="S30">
            <v>8.8888888888888892E-2</v>
          </cell>
          <cell r="T30">
            <v>8.8888888888888892E-2</v>
          </cell>
          <cell r="U30">
            <v>8.8888888888888892E-2</v>
          </cell>
          <cell r="V30">
            <v>8.8888888888888892E-2</v>
          </cell>
          <cell r="W30">
            <v>8.8888888888888892E-2</v>
          </cell>
          <cell r="X30">
            <v>8.8888888888888892E-2</v>
          </cell>
          <cell r="Y30">
            <v>8.8888888888888892E-2</v>
          </cell>
          <cell r="Z30">
            <v>5.5965000000000007</v>
          </cell>
          <cell r="AA30">
            <v>5.3025000000000002</v>
          </cell>
          <cell r="AB30">
            <v>5.0400000000000009</v>
          </cell>
          <cell r="AC30">
            <v>4.2569999999999997</v>
          </cell>
          <cell r="AD30">
            <v>4.2569999999999997</v>
          </cell>
          <cell r="AE30">
            <v>4.2569999999999997</v>
          </cell>
          <cell r="AF30">
            <v>3.4612500000000002</v>
          </cell>
          <cell r="AG30">
            <v>2.7</v>
          </cell>
          <cell r="AH30">
            <v>2.7</v>
          </cell>
          <cell r="AI30">
            <v>2.7</v>
          </cell>
          <cell r="AJ30">
            <v>5.5965000000000007</v>
          </cell>
          <cell r="AK30">
            <v>5.3025000000000002</v>
          </cell>
          <cell r="AL30">
            <v>5.0400000000000009</v>
          </cell>
          <cell r="AM30">
            <v>4.2569999999999997</v>
          </cell>
          <cell r="AN30">
            <v>4.2569999999999997</v>
          </cell>
          <cell r="AO30">
            <v>4.2569999999999997</v>
          </cell>
          <cell r="AP30">
            <v>3.4612500000000002</v>
          </cell>
          <cell r="AQ30">
            <v>2.7</v>
          </cell>
          <cell r="AR30">
            <v>2.7</v>
          </cell>
          <cell r="AS30">
            <v>2.7</v>
          </cell>
          <cell r="AT30">
            <v>0</v>
          </cell>
          <cell r="AU30">
            <v>0</v>
          </cell>
          <cell r="AV30">
            <v>0</v>
          </cell>
          <cell r="AW30">
            <v>0</v>
          </cell>
          <cell r="AX30">
            <v>0</v>
          </cell>
          <cell r="AY30">
            <v>0</v>
          </cell>
          <cell r="AZ30">
            <v>0</v>
          </cell>
          <cell r="BA30">
            <v>0</v>
          </cell>
          <cell r="BB30">
            <v>0</v>
          </cell>
          <cell r="BC30">
            <v>0</v>
          </cell>
          <cell r="BD30">
            <v>1</v>
          </cell>
          <cell r="BE30">
            <v>1</v>
          </cell>
          <cell r="BF30">
            <v>1</v>
          </cell>
          <cell r="BG30">
            <v>1</v>
          </cell>
          <cell r="BH30">
            <v>1</v>
          </cell>
          <cell r="BI30">
            <v>1</v>
          </cell>
          <cell r="BJ30">
            <v>1</v>
          </cell>
          <cell r="BK30">
            <v>1</v>
          </cell>
          <cell r="BL30">
            <v>1</v>
          </cell>
          <cell r="BM30">
            <v>1</v>
          </cell>
          <cell r="BN30">
            <v>1</v>
          </cell>
          <cell r="BO30">
            <v>1</v>
          </cell>
          <cell r="BP30">
            <v>1</v>
          </cell>
          <cell r="BQ30">
            <v>1</v>
          </cell>
          <cell r="BR30">
            <v>1</v>
          </cell>
          <cell r="BS30">
            <v>1</v>
          </cell>
          <cell r="BT30">
            <v>1</v>
          </cell>
          <cell r="BU30">
            <v>1</v>
          </cell>
          <cell r="BV30">
            <v>1</v>
          </cell>
          <cell r="BW30">
            <v>1</v>
          </cell>
          <cell r="BX30">
            <v>49.449999999999996</v>
          </cell>
          <cell r="BY30">
            <v>48.1</v>
          </cell>
          <cell r="BZ30">
            <v>46.975000000000001</v>
          </cell>
          <cell r="CA30">
            <v>48.250000000000007</v>
          </cell>
          <cell r="CB30">
            <v>46.824999999999996</v>
          </cell>
          <cell r="CC30">
            <v>44.949999999999996</v>
          </cell>
          <cell r="CD30">
            <v>46.524999999999999</v>
          </cell>
          <cell r="CE30">
            <v>46.225000000000001</v>
          </cell>
          <cell r="CF30">
            <v>46.225000000000001</v>
          </cell>
          <cell r="CG30">
            <v>43.225000000000001</v>
          </cell>
          <cell r="CH30">
            <v>70145.620379811284</v>
          </cell>
          <cell r="CI30">
            <v>67565</v>
          </cell>
          <cell r="CJ30">
            <v>65787.228484633059</v>
          </cell>
          <cell r="CK30">
            <v>39775.994527944153</v>
          </cell>
          <cell r="CL30">
            <v>39775.994527944153</v>
          </cell>
          <cell r="CM30">
            <v>39775.994527944153</v>
          </cell>
          <cell r="CN30">
            <v>31125.497263972076</v>
          </cell>
          <cell r="CO30">
            <v>22475</v>
          </cell>
          <cell r="CP30">
            <v>22475</v>
          </cell>
          <cell r="CQ30">
            <v>22475</v>
          </cell>
          <cell r="CR30">
            <v>6632.9945379811288</v>
          </cell>
          <cell r="CS30">
            <v>6374.9325000000008</v>
          </cell>
          <cell r="CT30">
            <v>6197.1553484633059</v>
          </cell>
          <cell r="CU30">
            <v>3834.1075321392254</v>
          </cell>
          <cell r="CV30">
            <v>3834.1075321392254</v>
          </cell>
          <cell r="CW30">
            <v>3834.1075321392254</v>
          </cell>
          <cell r="CX30">
            <v>3013.2537660696125</v>
          </cell>
          <cell r="CY30">
            <v>2192.4</v>
          </cell>
          <cell r="CZ30">
            <v>2192.4</v>
          </cell>
          <cell r="DA30">
            <v>2192.4</v>
          </cell>
          <cell r="DB30">
            <v>0</v>
          </cell>
          <cell r="DC30">
            <v>0</v>
          </cell>
          <cell r="DD30">
            <v>0</v>
          </cell>
          <cell r="DE30">
            <v>0</v>
          </cell>
          <cell r="DF30">
            <v>0</v>
          </cell>
          <cell r="DG30">
            <v>0</v>
          </cell>
          <cell r="DH30">
            <v>0</v>
          </cell>
          <cell r="DI30">
            <v>0</v>
          </cell>
          <cell r="DJ30">
            <v>0</v>
          </cell>
          <cell r="DK30">
            <v>0</v>
          </cell>
          <cell r="DL30">
            <v>0</v>
          </cell>
          <cell r="DM30">
            <v>0</v>
          </cell>
          <cell r="DN30">
            <v>0</v>
          </cell>
          <cell r="DO30">
            <v>0</v>
          </cell>
          <cell r="DP30">
            <v>0</v>
          </cell>
          <cell r="DQ30">
            <v>0</v>
          </cell>
          <cell r="DR30">
            <v>0</v>
          </cell>
          <cell r="DS30">
            <v>0</v>
          </cell>
          <cell r="DT30">
            <v>0</v>
          </cell>
          <cell r="DU30">
            <v>0</v>
          </cell>
          <cell r="DV30">
            <v>0</v>
          </cell>
          <cell r="DW30">
            <v>0</v>
          </cell>
          <cell r="DX30">
            <v>0</v>
          </cell>
          <cell r="DY30">
            <v>0</v>
          </cell>
          <cell r="DZ30">
            <v>0</v>
          </cell>
          <cell r="EA30">
            <v>0</v>
          </cell>
          <cell r="EB30">
            <v>0</v>
          </cell>
          <cell r="EC30">
            <v>0</v>
          </cell>
          <cell r="ED30">
            <v>0</v>
          </cell>
          <cell r="EE30">
            <v>0</v>
          </cell>
          <cell r="EF30">
            <v>123.18516478109692</v>
          </cell>
          <cell r="EG30">
            <v>116.74670054442417</v>
          </cell>
          <cell r="EH30">
            <v>110.95904681586784</v>
          </cell>
          <cell r="EI30">
            <v>0</v>
          </cell>
          <cell r="EJ30">
            <v>116.74670054442417</v>
          </cell>
          <cell r="EK30">
            <v>0</v>
          </cell>
          <cell r="EL30">
            <v>116.74670054442417</v>
          </cell>
          <cell r="EM30">
            <v>0</v>
          </cell>
          <cell r="EN30">
            <v>116.74670054442417</v>
          </cell>
          <cell r="EO30">
            <v>0</v>
          </cell>
          <cell r="EP30">
            <v>0</v>
          </cell>
          <cell r="EQ30">
            <v>0</v>
          </cell>
          <cell r="ER30">
            <v>0</v>
          </cell>
          <cell r="ES30">
            <v>0</v>
          </cell>
          <cell r="ET30">
            <v>0</v>
          </cell>
          <cell r="EU30">
            <v>0</v>
          </cell>
          <cell r="EV30">
            <v>0</v>
          </cell>
          <cell r="EW30">
            <v>0</v>
          </cell>
          <cell r="EX30">
            <v>0</v>
          </cell>
          <cell r="EY30">
            <v>0</v>
          </cell>
          <cell r="EZ30">
            <v>20.791499999999999</v>
          </cell>
          <cell r="FA30">
            <v>20.791499999999999</v>
          </cell>
          <cell r="FB30">
            <v>20.791499999999999</v>
          </cell>
          <cell r="FC30">
            <v>20.791499999999999</v>
          </cell>
          <cell r="FD30">
            <v>20.791499999999999</v>
          </cell>
          <cell r="FE30">
            <v>20.791499999999999</v>
          </cell>
          <cell r="FF30">
            <v>20.791499999999999</v>
          </cell>
          <cell r="FG30">
            <v>20.791499999999999</v>
          </cell>
          <cell r="FH30">
            <v>20.791499999999999</v>
          </cell>
          <cell r="FI30">
            <v>20.791499999999999</v>
          </cell>
          <cell r="FJ30">
            <v>8.8495575221238937E-2</v>
          </cell>
          <cell r="FK30">
            <v>8.8495575221238937E-2</v>
          </cell>
          <cell r="FL30">
            <v>8.8495575221238937E-2</v>
          </cell>
          <cell r="FM30">
            <v>8.8495575221238937E-2</v>
          </cell>
          <cell r="FN30">
            <v>8.8495575221238937E-2</v>
          </cell>
          <cell r="FO30">
            <v>8.8495575221238937E-2</v>
          </cell>
          <cell r="FP30">
            <v>8.8495575221238937E-2</v>
          </cell>
          <cell r="FQ30">
            <v>8.8495575221238937E-2</v>
          </cell>
          <cell r="FR30">
            <v>8.8495575221238937E-2</v>
          </cell>
          <cell r="FS30">
            <v>8.8495575221238937E-2</v>
          </cell>
        </row>
        <row r="31">
          <cell r="D31" t="str">
            <v>Electrolysers 75AEC-25SOEC_A</v>
          </cell>
          <cell r="E31">
            <v>23</v>
          </cell>
          <cell r="F31">
            <v>1</v>
          </cell>
          <cell r="G31" t="str">
            <v>H2_from_AEC_SOEC_A</v>
          </cell>
          <cell r="H31">
            <v>0</v>
          </cell>
          <cell r="I31" t="str">
            <v>Reactant11</v>
          </cell>
          <cell r="J31">
            <v>0</v>
          </cell>
          <cell r="K31">
            <v>1</v>
          </cell>
          <cell r="L31">
            <v>0</v>
          </cell>
          <cell r="M31">
            <v>1</v>
          </cell>
          <cell r="N31">
            <v>0</v>
          </cell>
          <cell r="O31">
            <v>20000</v>
          </cell>
          <cell r="P31">
            <v>8.8888888888888892E-2</v>
          </cell>
          <cell r="Q31">
            <v>8.8888888888888892E-2</v>
          </cell>
          <cell r="R31">
            <v>8.8888888888888892E-2</v>
          </cell>
          <cell r="S31">
            <v>8.8888888888888892E-2</v>
          </cell>
          <cell r="T31">
            <v>8.8888888888888892E-2</v>
          </cell>
          <cell r="U31">
            <v>8.8888888888888892E-2</v>
          </cell>
          <cell r="V31">
            <v>8.8888888888888892E-2</v>
          </cell>
          <cell r="W31">
            <v>8.8888888888888892E-2</v>
          </cell>
          <cell r="X31">
            <v>8.8888888888888892E-2</v>
          </cell>
          <cell r="Y31">
            <v>8.8888888888888892E-2</v>
          </cell>
          <cell r="Z31">
            <v>5.5965000000000007</v>
          </cell>
          <cell r="AA31">
            <v>5.3025000000000002</v>
          </cell>
          <cell r="AB31">
            <v>5.0400000000000009</v>
          </cell>
          <cell r="AC31">
            <v>4.2569999999999997</v>
          </cell>
          <cell r="AD31">
            <v>4.2569999999999997</v>
          </cell>
          <cell r="AE31">
            <v>4.2569999999999997</v>
          </cell>
          <cell r="AF31">
            <v>3.4612500000000002</v>
          </cell>
          <cell r="AG31">
            <v>2.7</v>
          </cell>
          <cell r="AH31">
            <v>2.7</v>
          </cell>
          <cell r="AI31">
            <v>2.7</v>
          </cell>
          <cell r="AJ31">
            <v>5.5965000000000007</v>
          </cell>
          <cell r="AK31">
            <v>5.3025000000000002</v>
          </cell>
          <cell r="AL31">
            <v>5.0400000000000009</v>
          </cell>
          <cell r="AM31">
            <v>4.2569999999999997</v>
          </cell>
          <cell r="AN31">
            <v>4.2569999999999997</v>
          </cell>
          <cell r="AO31">
            <v>4.2569999999999997</v>
          </cell>
          <cell r="AP31">
            <v>3.4612500000000002</v>
          </cell>
          <cell r="AQ31">
            <v>2.7</v>
          </cell>
          <cell r="AR31">
            <v>2.7</v>
          </cell>
          <cell r="AS31">
            <v>2.7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1</v>
          </cell>
          <cell r="BE31">
            <v>1</v>
          </cell>
          <cell r="BF31">
            <v>1</v>
          </cell>
          <cell r="BG31">
            <v>1</v>
          </cell>
          <cell r="BH31">
            <v>1</v>
          </cell>
          <cell r="BI31">
            <v>1</v>
          </cell>
          <cell r="BJ31">
            <v>1</v>
          </cell>
          <cell r="BK31">
            <v>1</v>
          </cell>
          <cell r="BL31">
            <v>1</v>
          </cell>
          <cell r="BM31">
            <v>1</v>
          </cell>
          <cell r="BN31">
            <v>1</v>
          </cell>
          <cell r="BO31">
            <v>1</v>
          </cell>
          <cell r="BP31">
            <v>1</v>
          </cell>
          <cell r="BQ31">
            <v>1</v>
          </cell>
          <cell r="BR31">
            <v>1</v>
          </cell>
          <cell r="BS31">
            <v>1</v>
          </cell>
          <cell r="BT31">
            <v>1</v>
          </cell>
          <cell r="BU31">
            <v>1</v>
          </cell>
          <cell r="BV31">
            <v>1</v>
          </cell>
          <cell r="BW31">
            <v>1</v>
          </cell>
          <cell r="BX31">
            <v>50.974999999999994</v>
          </cell>
          <cell r="BY31">
            <v>49.625</v>
          </cell>
          <cell r="BZ31">
            <v>48.5</v>
          </cell>
          <cell r="CA31">
            <v>49.575000000000003</v>
          </cell>
          <cell r="CB31">
            <v>48.149999999999991</v>
          </cell>
          <cell r="CC31">
            <v>46.274999999999991</v>
          </cell>
          <cell r="CD31">
            <v>47.449999999999996</v>
          </cell>
          <cell r="CE31">
            <v>46.75</v>
          </cell>
          <cell r="CF31">
            <v>46.75</v>
          </cell>
          <cell r="CG31">
            <v>43.75</v>
          </cell>
          <cell r="CH31">
            <v>70145.620379811284</v>
          </cell>
          <cell r="CI31">
            <v>67565</v>
          </cell>
          <cell r="CJ31">
            <v>65787.228484633059</v>
          </cell>
          <cell r="CK31">
            <v>39775.994527944153</v>
          </cell>
          <cell r="CL31">
            <v>39775.994527944153</v>
          </cell>
          <cell r="CM31">
            <v>39775.994527944153</v>
          </cell>
          <cell r="CN31">
            <v>31125.497263972076</v>
          </cell>
          <cell r="CO31">
            <v>22475</v>
          </cell>
          <cell r="CP31">
            <v>22475</v>
          </cell>
          <cell r="CQ31">
            <v>22475</v>
          </cell>
          <cell r="CR31">
            <v>6632.9945379811288</v>
          </cell>
          <cell r="CS31">
            <v>6374.9325000000008</v>
          </cell>
          <cell r="CT31">
            <v>6197.1553484633059</v>
          </cell>
          <cell r="CU31">
            <v>3834.1075321392254</v>
          </cell>
          <cell r="CV31">
            <v>3834.1075321392254</v>
          </cell>
          <cell r="CW31">
            <v>3834.1075321392254</v>
          </cell>
          <cell r="CX31">
            <v>3013.2537660696125</v>
          </cell>
          <cell r="CY31">
            <v>2192.4</v>
          </cell>
          <cell r="CZ31">
            <v>2192.4</v>
          </cell>
          <cell r="DA31">
            <v>2192.4</v>
          </cell>
          <cell r="DB31">
            <v>0</v>
          </cell>
          <cell r="DC31">
            <v>0</v>
          </cell>
          <cell r="DD31">
            <v>0</v>
          </cell>
          <cell r="DE31">
            <v>0</v>
          </cell>
          <cell r="DF31">
            <v>0</v>
          </cell>
          <cell r="DG31">
            <v>0</v>
          </cell>
          <cell r="DH31">
            <v>0</v>
          </cell>
          <cell r="DI31">
            <v>0</v>
          </cell>
          <cell r="DJ31">
            <v>0</v>
          </cell>
          <cell r="DK31">
            <v>0</v>
          </cell>
          <cell r="DL31">
            <v>0</v>
          </cell>
          <cell r="DM31">
            <v>0</v>
          </cell>
          <cell r="DN31">
            <v>0</v>
          </cell>
          <cell r="DO31">
            <v>0</v>
          </cell>
          <cell r="DP31">
            <v>0</v>
          </cell>
          <cell r="DQ31">
            <v>0</v>
          </cell>
          <cell r="DR31">
            <v>0</v>
          </cell>
          <cell r="DS31">
            <v>0</v>
          </cell>
          <cell r="DT31">
            <v>0</v>
          </cell>
          <cell r="DU31">
            <v>0</v>
          </cell>
          <cell r="DV31">
            <v>0</v>
          </cell>
          <cell r="DW31">
            <v>0</v>
          </cell>
          <cell r="DX31">
            <v>0</v>
          </cell>
          <cell r="DY31">
            <v>0</v>
          </cell>
          <cell r="DZ31">
            <v>0</v>
          </cell>
          <cell r="EA31">
            <v>0</v>
          </cell>
          <cell r="EB31">
            <v>0</v>
          </cell>
          <cell r="EC31">
            <v>0</v>
          </cell>
          <cell r="ED31">
            <v>0</v>
          </cell>
          <cell r="EE31">
            <v>0</v>
          </cell>
          <cell r="EF31">
            <v>123.18516478109692</v>
          </cell>
          <cell r="EG31">
            <v>116.74670054442417</v>
          </cell>
          <cell r="EH31">
            <v>110.95904681586784</v>
          </cell>
          <cell r="EI31">
            <v>0</v>
          </cell>
          <cell r="EJ31">
            <v>116.74670054442417</v>
          </cell>
          <cell r="EK31">
            <v>0</v>
          </cell>
          <cell r="EL31">
            <v>116.74670054442417</v>
          </cell>
          <cell r="EM31">
            <v>0</v>
          </cell>
          <cell r="EN31">
            <v>116.74670054442417</v>
          </cell>
          <cell r="EO31">
            <v>0</v>
          </cell>
          <cell r="EP31">
            <v>0</v>
          </cell>
          <cell r="EQ31">
            <v>0</v>
          </cell>
          <cell r="ER31">
            <v>0</v>
          </cell>
          <cell r="ES31">
            <v>0</v>
          </cell>
          <cell r="ET31">
            <v>0</v>
          </cell>
          <cell r="EU31">
            <v>0</v>
          </cell>
          <cell r="EV31">
            <v>0</v>
          </cell>
          <cell r="EW31">
            <v>0</v>
          </cell>
          <cell r="EX31">
            <v>0</v>
          </cell>
          <cell r="EY31">
            <v>0</v>
          </cell>
          <cell r="EZ31">
            <v>20.791499999999999</v>
          </cell>
          <cell r="FA31">
            <v>20.791499999999999</v>
          </cell>
          <cell r="FB31">
            <v>20.791499999999999</v>
          </cell>
          <cell r="FC31">
            <v>20.791499999999999</v>
          </cell>
          <cell r="FD31">
            <v>20.791499999999999</v>
          </cell>
          <cell r="FE31">
            <v>20.791499999999999</v>
          </cell>
          <cell r="FF31">
            <v>20.791499999999999</v>
          </cell>
          <cell r="FG31">
            <v>20.791499999999999</v>
          </cell>
          <cell r="FH31">
            <v>20.791499999999999</v>
          </cell>
          <cell r="FI31">
            <v>20.791499999999999</v>
          </cell>
          <cell r="FJ31">
            <v>8.8495575221238937E-2</v>
          </cell>
          <cell r="FK31">
            <v>8.8495575221238937E-2</v>
          </cell>
          <cell r="FL31">
            <v>8.8495575221238937E-2</v>
          </cell>
          <cell r="FM31">
            <v>8.8495575221238937E-2</v>
          </cell>
          <cell r="FN31">
            <v>8.8495575221238937E-2</v>
          </cell>
          <cell r="FO31">
            <v>8.8495575221238937E-2</v>
          </cell>
          <cell r="FP31">
            <v>8.8495575221238937E-2</v>
          </cell>
          <cell r="FQ31">
            <v>8.8495575221238937E-2</v>
          </cell>
          <cell r="FR31">
            <v>8.8495575221238937E-2</v>
          </cell>
          <cell r="FS31">
            <v>8.8495575221238937E-2</v>
          </cell>
        </row>
        <row r="32">
          <cell r="D32" t="str">
            <v>H2 pipeline to MeOH CCU plant</v>
          </cell>
          <cell r="E32">
            <v>24</v>
          </cell>
          <cell r="F32">
            <v>1</v>
          </cell>
          <cell r="G32" t="str">
            <v>H2_pipeline_to_MeOHCCU_plant</v>
          </cell>
          <cell r="H32">
            <v>0</v>
          </cell>
          <cell r="I32" t="str">
            <v>-</v>
          </cell>
          <cell r="J32">
            <v>0</v>
          </cell>
          <cell r="K32">
            <v>0</v>
          </cell>
          <cell r="L32">
            <v>0</v>
          </cell>
          <cell r="M32">
            <v>-1</v>
          </cell>
          <cell r="N32">
            <v>0</v>
          </cell>
          <cell r="O32">
            <v>20000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E32">
            <v>0</v>
          </cell>
          <cell r="AF32">
            <v>0</v>
          </cell>
          <cell r="AG32">
            <v>0</v>
          </cell>
          <cell r="AH32">
            <v>0</v>
          </cell>
          <cell r="AI32">
            <v>0</v>
          </cell>
          <cell r="AJ32">
            <v>0</v>
          </cell>
          <cell r="AK32">
            <v>0</v>
          </cell>
          <cell r="AL32">
            <v>0</v>
          </cell>
          <cell r="AM32">
            <v>0</v>
          </cell>
          <cell r="AN32">
            <v>0</v>
          </cell>
          <cell r="AO32">
            <v>0</v>
          </cell>
          <cell r="AP32">
            <v>0</v>
          </cell>
          <cell r="AQ32">
            <v>0</v>
          </cell>
          <cell r="AR32">
            <v>0</v>
          </cell>
          <cell r="AS32">
            <v>0</v>
          </cell>
          <cell r="AT32">
            <v>0</v>
          </cell>
          <cell r="AU32">
            <v>0</v>
          </cell>
          <cell r="AV32">
            <v>0</v>
          </cell>
          <cell r="AW32">
            <v>0</v>
          </cell>
          <cell r="AX32">
            <v>0</v>
          </cell>
          <cell r="AY32">
            <v>0</v>
          </cell>
          <cell r="AZ32">
            <v>0</v>
          </cell>
          <cell r="BA32">
            <v>0</v>
          </cell>
          <cell r="BB32">
            <v>0</v>
          </cell>
          <cell r="BC32">
            <v>0</v>
          </cell>
          <cell r="BD32">
            <v>1</v>
          </cell>
          <cell r="BE32">
            <v>1</v>
          </cell>
          <cell r="BF32">
            <v>1</v>
          </cell>
          <cell r="BG32">
            <v>1</v>
          </cell>
          <cell r="BH32">
            <v>1</v>
          </cell>
          <cell r="BI32">
            <v>1</v>
          </cell>
          <cell r="BJ32">
            <v>1</v>
          </cell>
          <cell r="BK32">
            <v>1</v>
          </cell>
          <cell r="BL32">
            <v>1</v>
          </cell>
          <cell r="BM32">
            <v>1</v>
          </cell>
          <cell r="BN32">
            <v>1</v>
          </cell>
          <cell r="BO32">
            <v>1</v>
          </cell>
          <cell r="BP32">
            <v>1</v>
          </cell>
          <cell r="BQ32">
            <v>1</v>
          </cell>
          <cell r="BR32">
            <v>1</v>
          </cell>
          <cell r="BS32">
            <v>1</v>
          </cell>
          <cell r="BT32">
            <v>1</v>
          </cell>
          <cell r="BU32">
            <v>1</v>
          </cell>
          <cell r="BV32">
            <v>1</v>
          </cell>
          <cell r="BW32">
            <v>1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CN32">
            <v>0</v>
          </cell>
          <cell r="CO32">
            <v>0</v>
          </cell>
          <cell r="CP32">
            <v>0</v>
          </cell>
          <cell r="CQ32">
            <v>0</v>
          </cell>
          <cell r="CR32">
            <v>0</v>
          </cell>
          <cell r="CS32">
            <v>0</v>
          </cell>
          <cell r="CT32">
            <v>0</v>
          </cell>
          <cell r="CU32">
            <v>0</v>
          </cell>
          <cell r="CV32">
            <v>0</v>
          </cell>
          <cell r="CW32">
            <v>0</v>
          </cell>
          <cell r="CX32">
            <v>0</v>
          </cell>
          <cell r="CY32">
            <v>0</v>
          </cell>
          <cell r="CZ32">
            <v>0</v>
          </cell>
          <cell r="DA32">
            <v>0</v>
          </cell>
          <cell r="DB32">
            <v>0</v>
          </cell>
          <cell r="DC32">
            <v>0</v>
          </cell>
          <cell r="DD32">
            <v>0</v>
          </cell>
          <cell r="DE32">
            <v>0</v>
          </cell>
          <cell r="DF32">
            <v>0</v>
          </cell>
          <cell r="DG32">
            <v>0</v>
          </cell>
          <cell r="DH32">
            <v>0</v>
          </cell>
          <cell r="DI32">
            <v>0</v>
          </cell>
          <cell r="DJ32">
            <v>0</v>
          </cell>
          <cell r="DK32">
            <v>0</v>
          </cell>
          <cell r="DL32">
            <v>0</v>
          </cell>
          <cell r="DM32">
            <v>0</v>
          </cell>
          <cell r="DN32">
            <v>0</v>
          </cell>
          <cell r="DO32">
            <v>0</v>
          </cell>
          <cell r="DP32">
            <v>0</v>
          </cell>
          <cell r="DQ32">
            <v>0</v>
          </cell>
          <cell r="DR32">
            <v>0</v>
          </cell>
          <cell r="DS32">
            <v>0</v>
          </cell>
          <cell r="DT32">
            <v>0</v>
          </cell>
          <cell r="DU32">
            <v>0</v>
          </cell>
          <cell r="DV32">
            <v>0</v>
          </cell>
          <cell r="DW32">
            <v>0</v>
          </cell>
          <cell r="DX32">
            <v>0</v>
          </cell>
          <cell r="DY32">
            <v>0</v>
          </cell>
          <cell r="DZ32">
            <v>0</v>
          </cell>
          <cell r="EA32">
            <v>0</v>
          </cell>
          <cell r="EB32">
            <v>0</v>
          </cell>
          <cell r="EC32">
            <v>0</v>
          </cell>
          <cell r="ED32">
            <v>0</v>
          </cell>
          <cell r="EE32">
            <v>0</v>
          </cell>
          <cell r="EF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0</v>
          </cell>
          <cell r="EK32">
            <v>0</v>
          </cell>
          <cell r="EL32">
            <v>0</v>
          </cell>
          <cell r="EM32">
            <v>0</v>
          </cell>
          <cell r="EN32">
            <v>0</v>
          </cell>
          <cell r="EO32">
            <v>0</v>
          </cell>
          <cell r="EP32">
            <v>0</v>
          </cell>
          <cell r="EQ32">
            <v>0</v>
          </cell>
          <cell r="ER32">
            <v>0</v>
          </cell>
          <cell r="ES32">
            <v>0</v>
          </cell>
          <cell r="ET32">
            <v>0</v>
          </cell>
          <cell r="EU32">
            <v>0</v>
          </cell>
          <cell r="EV32">
            <v>0</v>
          </cell>
          <cell r="EW32">
            <v>0</v>
          </cell>
          <cell r="EX32">
            <v>0</v>
          </cell>
          <cell r="EY32">
            <v>0</v>
          </cell>
          <cell r="EZ32">
            <v>0</v>
          </cell>
          <cell r="FA32">
            <v>0</v>
          </cell>
          <cell r="FB32">
            <v>0</v>
          </cell>
          <cell r="FC32">
            <v>0</v>
          </cell>
          <cell r="FD32">
            <v>0</v>
          </cell>
          <cell r="FE32">
            <v>0</v>
          </cell>
          <cell r="FF32">
            <v>0</v>
          </cell>
          <cell r="FG32">
            <v>0</v>
          </cell>
          <cell r="FH32">
            <v>0</v>
          </cell>
          <cell r="FI32">
            <v>0</v>
          </cell>
          <cell r="FJ32">
            <v>0</v>
          </cell>
          <cell r="FK32">
            <v>0</v>
          </cell>
          <cell r="FL32">
            <v>0</v>
          </cell>
          <cell r="FM32">
            <v>0</v>
          </cell>
          <cell r="FN32">
            <v>0</v>
          </cell>
          <cell r="FO32">
            <v>0</v>
          </cell>
          <cell r="FP32">
            <v>0</v>
          </cell>
          <cell r="FQ32">
            <v>0</v>
          </cell>
          <cell r="FR32">
            <v>0</v>
          </cell>
          <cell r="FS32">
            <v>0</v>
          </cell>
        </row>
        <row r="33">
          <cell r="D33" t="str">
            <v>H2 pipeline to Bamboo-2</v>
          </cell>
          <cell r="E33">
            <v>25</v>
          </cell>
          <cell r="F33">
            <v>1</v>
          </cell>
          <cell r="G33" t="str">
            <v>H2_pipeline_to_Bamboo-2</v>
          </cell>
          <cell r="H33">
            <v>0</v>
          </cell>
          <cell r="I33" t="str">
            <v>-</v>
          </cell>
          <cell r="J33">
            <v>0</v>
          </cell>
          <cell r="K33">
            <v>0</v>
          </cell>
          <cell r="L33">
            <v>0</v>
          </cell>
          <cell r="M33">
            <v>-1</v>
          </cell>
          <cell r="N33">
            <v>0</v>
          </cell>
          <cell r="O33">
            <v>20000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E33">
            <v>0</v>
          </cell>
          <cell r="AF33">
            <v>0</v>
          </cell>
          <cell r="AG33">
            <v>0</v>
          </cell>
          <cell r="AH33">
            <v>0</v>
          </cell>
          <cell r="AI33">
            <v>0</v>
          </cell>
          <cell r="AJ33">
            <v>0</v>
          </cell>
          <cell r="AK33">
            <v>0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  <cell r="AV33">
            <v>0</v>
          </cell>
          <cell r="AW33">
            <v>0</v>
          </cell>
          <cell r="AX33">
            <v>0</v>
          </cell>
          <cell r="AY33">
            <v>0</v>
          </cell>
          <cell r="AZ33">
            <v>0</v>
          </cell>
          <cell r="BA33">
            <v>0</v>
          </cell>
          <cell r="BB33">
            <v>0</v>
          </cell>
          <cell r="BC33">
            <v>0</v>
          </cell>
          <cell r="BD33">
            <v>1</v>
          </cell>
          <cell r="BE33">
            <v>1</v>
          </cell>
          <cell r="BF33">
            <v>1</v>
          </cell>
          <cell r="BG33">
            <v>1</v>
          </cell>
          <cell r="BH33">
            <v>1</v>
          </cell>
          <cell r="BI33">
            <v>1</v>
          </cell>
          <cell r="BJ33">
            <v>1</v>
          </cell>
          <cell r="BK33">
            <v>1</v>
          </cell>
          <cell r="BL33">
            <v>1</v>
          </cell>
          <cell r="BM33">
            <v>1</v>
          </cell>
          <cell r="BN33">
            <v>1</v>
          </cell>
          <cell r="BO33">
            <v>1</v>
          </cell>
          <cell r="BP33">
            <v>1</v>
          </cell>
          <cell r="BQ33">
            <v>1</v>
          </cell>
          <cell r="BR33">
            <v>1</v>
          </cell>
          <cell r="BS33">
            <v>1</v>
          </cell>
          <cell r="BT33">
            <v>1</v>
          </cell>
          <cell r="BU33">
            <v>1</v>
          </cell>
          <cell r="BV33">
            <v>1</v>
          </cell>
          <cell r="BW33">
            <v>1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CN33">
            <v>0</v>
          </cell>
          <cell r="CO33">
            <v>0</v>
          </cell>
          <cell r="CP33">
            <v>0</v>
          </cell>
          <cell r="CQ33">
            <v>0</v>
          </cell>
          <cell r="CR33">
            <v>0</v>
          </cell>
          <cell r="CS33">
            <v>0</v>
          </cell>
          <cell r="CT33">
            <v>0</v>
          </cell>
          <cell r="CU33">
            <v>0</v>
          </cell>
          <cell r="CV33">
            <v>0</v>
          </cell>
          <cell r="CW33">
            <v>0</v>
          </cell>
          <cell r="CX33">
            <v>0</v>
          </cell>
          <cell r="CY33">
            <v>0</v>
          </cell>
          <cell r="CZ33">
            <v>0</v>
          </cell>
          <cell r="DA33">
            <v>0</v>
          </cell>
          <cell r="DB33">
            <v>0</v>
          </cell>
          <cell r="DC33">
            <v>0</v>
          </cell>
          <cell r="DD33">
            <v>0</v>
          </cell>
          <cell r="DE33">
            <v>0</v>
          </cell>
          <cell r="DF33">
            <v>0</v>
          </cell>
          <cell r="DG33">
            <v>0</v>
          </cell>
          <cell r="DH33">
            <v>0</v>
          </cell>
          <cell r="DI33">
            <v>0</v>
          </cell>
          <cell r="DJ33">
            <v>0</v>
          </cell>
          <cell r="DK33">
            <v>0</v>
          </cell>
          <cell r="DL33">
            <v>0</v>
          </cell>
          <cell r="DM33">
            <v>0</v>
          </cell>
          <cell r="DN33">
            <v>0</v>
          </cell>
          <cell r="DO33">
            <v>0</v>
          </cell>
          <cell r="DP33">
            <v>0</v>
          </cell>
          <cell r="DQ33">
            <v>0</v>
          </cell>
          <cell r="DR33">
            <v>0</v>
          </cell>
          <cell r="DS33">
            <v>0</v>
          </cell>
          <cell r="DT33">
            <v>0</v>
          </cell>
          <cell r="DU33">
            <v>0</v>
          </cell>
          <cell r="DV33">
            <v>0</v>
          </cell>
          <cell r="DW33">
            <v>0</v>
          </cell>
          <cell r="DX33">
            <v>0</v>
          </cell>
          <cell r="DY33">
            <v>0</v>
          </cell>
          <cell r="DZ33">
            <v>0</v>
          </cell>
          <cell r="EA33">
            <v>0</v>
          </cell>
          <cell r="EB33">
            <v>0</v>
          </cell>
          <cell r="EC33">
            <v>0</v>
          </cell>
          <cell r="ED33">
            <v>0</v>
          </cell>
          <cell r="EE33">
            <v>0</v>
          </cell>
          <cell r="EF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0</v>
          </cell>
          <cell r="EK33">
            <v>0</v>
          </cell>
          <cell r="EL33">
            <v>0</v>
          </cell>
          <cell r="EM33">
            <v>0</v>
          </cell>
          <cell r="EN33">
            <v>0</v>
          </cell>
          <cell r="EO33">
            <v>0</v>
          </cell>
          <cell r="EP33">
            <v>0</v>
          </cell>
          <cell r="EQ33">
            <v>0</v>
          </cell>
          <cell r="ER33">
            <v>0</v>
          </cell>
          <cell r="ES33">
            <v>0</v>
          </cell>
          <cell r="ET33">
            <v>0</v>
          </cell>
          <cell r="EU33">
            <v>0</v>
          </cell>
          <cell r="EV33">
            <v>0</v>
          </cell>
          <cell r="EW33">
            <v>0</v>
          </cell>
          <cell r="EX33">
            <v>0</v>
          </cell>
          <cell r="EY33">
            <v>0</v>
          </cell>
          <cell r="EZ33">
            <v>0</v>
          </cell>
          <cell r="FA33">
            <v>0</v>
          </cell>
          <cell r="FB33">
            <v>0</v>
          </cell>
          <cell r="FC33">
            <v>0</v>
          </cell>
          <cell r="FD33">
            <v>0</v>
          </cell>
          <cell r="FE33">
            <v>0</v>
          </cell>
          <cell r="FF33">
            <v>0</v>
          </cell>
          <cell r="FG33">
            <v>0</v>
          </cell>
          <cell r="FH33">
            <v>0</v>
          </cell>
          <cell r="FI33">
            <v>0</v>
          </cell>
          <cell r="FJ33">
            <v>0</v>
          </cell>
          <cell r="FK33">
            <v>0</v>
          </cell>
          <cell r="FL33">
            <v>0</v>
          </cell>
          <cell r="FM33">
            <v>0</v>
          </cell>
          <cell r="FN33">
            <v>0</v>
          </cell>
          <cell r="FO33">
            <v>0</v>
          </cell>
          <cell r="FP33">
            <v>0</v>
          </cell>
          <cell r="FQ33">
            <v>0</v>
          </cell>
          <cell r="FR33">
            <v>0</v>
          </cell>
          <cell r="FS33">
            <v>0</v>
          </cell>
        </row>
        <row r="34">
          <cell r="D34" t="str">
            <v>H2 pipeline to Bamboo-1</v>
          </cell>
          <cell r="E34">
            <v>26</v>
          </cell>
          <cell r="F34">
            <v>1</v>
          </cell>
          <cell r="G34" t="str">
            <v>H2_pipeline_to_Bamboo-1</v>
          </cell>
          <cell r="H34">
            <v>0</v>
          </cell>
          <cell r="I34" t="str">
            <v>-</v>
          </cell>
          <cell r="J34">
            <v>0</v>
          </cell>
          <cell r="K34">
            <v>0</v>
          </cell>
          <cell r="L34">
            <v>0</v>
          </cell>
          <cell r="M34">
            <v>-1</v>
          </cell>
          <cell r="N34">
            <v>0</v>
          </cell>
          <cell r="O34">
            <v>20000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E34">
            <v>0</v>
          </cell>
          <cell r="AF34">
            <v>0</v>
          </cell>
          <cell r="AG34">
            <v>0</v>
          </cell>
          <cell r="AH34">
            <v>0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>
            <v>0</v>
          </cell>
          <cell r="AW34">
            <v>0</v>
          </cell>
          <cell r="AX34">
            <v>0</v>
          </cell>
          <cell r="AY34">
            <v>0</v>
          </cell>
          <cell r="AZ34">
            <v>0</v>
          </cell>
          <cell r="BA34">
            <v>0</v>
          </cell>
          <cell r="BB34">
            <v>0</v>
          </cell>
          <cell r="BC34">
            <v>0</v>
          </cell>
          <cell r="BD34">
            <v>1</v>
          </cell>
          <cell r="BE34">
            <v>1</v>
          </cell>
          <cell r="BF34">
            <v>1</v>
          </cell>
          <cell r="BG34">
            <v>1</v>
          </cell>
          <cell r="BH34">
            <v>1</v>
          </cell>
          <cell r="BI34">
            <v>1</v>
          </cell>
          <cell r="BJ34">
            <v>1</v>
          </cell>
          <cell r="BK34">
            <v>1</v>
          </cell>
          <cell r="BL34">
            <v>1</v>
          </cell>
          <cell r="BM34">
            <v>1</v>
          </cell>
          <cell r="BN34">
            <v>1</v>
          </cell>
          <cell r="BO34">
            <v>1</v>
          </cell>
          <cell r="BP34">
            <v>1</v>
          </cell>
          <cell r="BQ34">
            <v>1</v>
          </cell>
          <cell r="BR34">
            <v>1</v>
          </cell>
          <cell r="BS34">
            <v>1</v>
          </cell>
          <cell r="BT34">
            <v>1</v>
          </cell>
          <cell r="BU34">
            <v>1</v>
          </cell>
          <cell r="BV34">
            <v>1</v>
          </cell>
          <cell r="BW34">
            <v>1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CN34">
            <v>0</v>
          </cell>
          <cell r="CO34">
            <v>0</v>
          </cell>
          <cell r="CP34">
            <v>0</v>
          </cell>
          <cell r="CQ34">
            <v>0</v>
          </cell>
          <cell r="CR34">
            <v>0</v>
          </cell>
          <cell r="CS34">
            <v>0</v>
          </cell>
          <cell r="CT34">
            <v>0</v>
          </cell>
          <cell r="CU34">
            <v>0</v>
          </cell>
          <cell r="CV34">
            <v>0</v>
          </cell>
          <cell r="CW34">
            <v>0</v>
          </cell>
          <cell r="CX34">
            <v>0</v>
          </cell>
          <cell r="CY34">
            <v>0</v>
          </cell>
          <cell r="CZ34">
            <v>0</v>
          </cell>
          <cell r="DA34">
            <v>0</v>
          </cell>
          <cell r="DB34">
            <v>0</v>
          </cell>
          <cell r="DC34">
            <v>0</v>
          </cell>
          <cell r="DD34">
            <v>0</v>
          </cell>
          <cell r="DE34">
            <v>0</v>
          </cell>
          <cell r="DF34">
            <v>0</v>
          </cell>
          <cell r="DG34">
            <v>0</v>
          </cell>
          <cell r="DH34">
            <v>0</v>
          </cell>
          <cell r="DI34">
            <v>0</v>
          </cell>
          <cell r="DJ34">
            <v>0</v>
          </cell>
          <cell r="DK34">
            <v>0</v>
          </cell>
          <cell r="DL34">
            <v>0</v>
          </cell>
          <cell r="DM34">
            <v>0</v>
          </cell>
          <cell r="DN34">
            <v>0</v>
          </cell>
          <cell r="DO34">
            <v>0</v>
          </cell>
          <cell r="DP34">
            <v>0</v>
          </cell>
          <cell r="DQ34">
            <v>0</v>
          </cell>
          <cell r="DR34">
            <v>0</v>
          </cell>
          <cell r="DS34">
            <v>0</v>
          </cell>
          <cell r="DT34">
            <v>0</v>
          </cell>
          <cell r="DU34">
            <v>0</v>
          </cell>
          <cell r="DV34">
            <v>0</v>
          </cell>
          <cell r="DW34">
            <v>0</v>
          </cell>
          <cell r="DX34">
            <v>0</v>
          </cell>
          <cell r="DY34">
            <v>0</v>
          </cell>
          <cell r="DZ34">
            <v>0</v>
          </cell>
          <cell r="EA34">
            <v>0</v>
          </cell>
          <cell r="EB34">
            <v>0</v>
          </cell>
          <cell r="EC34">
            <v>0</v>
          </cell>
          <cell r="ED34">
            <v>0</v>
          </cell>
          <cell r="EE34">
            <v>0</v>
          </cell>
          <cell r="EF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0</v>
          </cell>
          <cell r="EK34">
            <v>0</v>
          </cell>
          <cell r="EL34">
            <v>0</v>
          </cell>
          <cell r="EM34">
            <v>0</v>
          </cell>
          <cell r="EN34">
            <v>0</v>
          </cell>
          <cell r="EO34">
            <v>0</v>
          </cell>
          <cell r="EP34">
            <v>0</v>
          </cell>
          <cell r="EQ34">
            <v>0</v>
          </cell>
          <cell r="ER34">
            <v>0</v>
          </cell>
          <cell r="ES34">
            <v>0</v>
          </cell>
          <cell r="ET34">
            <v>0</v>
          </cell>
          <cell r="EU34">
            <v>0</v>
          </cell>
          <cell r="EV34">
            <v>0</v>
          </cell>
          <cell r="EW34">
            <v>0</v>
          </cell>
          <cell r="EX34">
            <v>0</v>
          </cell>
          <cell r="EY34">
            <v>0</v>
          </cell>
          <cell r="EZ34">
            <v>0</v>
          </cell>
          <cell r="FA34">
            <v>0</v>
          </cell>
          <cell r="FB34">
            <v>0</v>
          </cell>
          <cell r="FC34">
            <v>0</v>
          </cell>
          <cell r="FD34">
            <v>0</v>
          </cell>
          <cell r="FE34">
            <v>0</v>
          </cell>
          <cell r="FF34">
            <v>0</v>
          </cell>
          <cell r="FG34">
            <v>0</v>
          </cell>
          <cell r="FH34">
            <v>0</v>
          </cell>
          <cell r="FI34">
            <v>0</v>
          </cell>
          <cell r="FJ34">
            <v>0</v>
          </cell>
          <cell r="FK34">
            <v>0</v>
          </cell>
          <cell r="FL34">
            <v>0</v>
          </cell>
          <cell r="FM34">
            <v>0</v>
          </cell>
          <cell r="FN34">
            <v>0</v>
          </cell>
          <cell r="FO34">
            <v>0</v>
          </cell>
          <cell r="FP34">
            <v>0</v>
          </cell>
          <cell r="FQ34">
            <v>0</v>
          </cell>
          <cell r="FR34">
            <v>0</v>
          </cell>
          <cell r="FS34">
            <v>0</v>
          </cell>
        </row>
        <row r="35">
          <cell r="D35" t="str">
            <v>H2 pipeline to Wheat-2</v>
          </cell>
          <cell r="E35">
            <v>27</v>
          </cell>
          <cell r="F35">
            <v>1</v>
          </cell>
          <cell r="G35" t="str">
            <v>H2_pipeline_to_Wheat-2</v>
          </cell>
          <cell r="H35">
            <v>0</v>
          </cell>
          <cell r="I35" t="str">
            <v>-</v>
          </cell>
          <cell r="J35">
            <v>0</v>
          </cell>
          <cell r="K35">
            <v>0</v>
          </cell>
          <cell r="L35">
            <v>0</v>
          </cell>
          <cell r="M35">
            <v>-1</v>
          </cell>
          <cell r="N35">
            <v>0</v>
          </cell>
          <cell r="O35">
            <v>20000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1</v>
          </cell>
          <cell r="BE35">
            <v>1</v>
          </cell>
          <cell r="BF35">
            <v>1</v>
          </cell>
          <cell r="BG35">
            <v>1</v>
          </cell>
          <cell r="BH35">
            <v>1</v>
          </cell>
          <cell r="BI35">
            <v>1</v>
          </cell>
          <cell r="BJ35">
            <v>1</v>
          </cell>
          <cell r="BK35">
            <v>1</v>
          </cell>
          <cell r="BL35">
            <v>1</v>
          </cell>
          <cell r="BM35">
            <v>1</v>
          </cell>
          <cell r="BN35">
            <v>1</v>
          </cell>
          <cell r="BO35">
            <v>1</v>
          </cell>
          <cell r="BP35">
            <v>1</v>
          </cell>
          <cell r="BQ35">
            <v>1</v>
          </cell>
          <cell r="BR35">
            <v>1</v>
          </cell>
          <cell r="BS35">
            <v>1</v>
          </cell>
          <cell r="BT35">
            <v>1</v>
          </cell>
          <cell r="BU35">
            <v>1</v>
          </cell>
          <cell r="BV35">
            <v>1</v>
          </cell>
          <cell r="BW35">
            <v>1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CN35">
            <v>0</v>
          </cell>
          <cell r="CO35">
            <v>0</v>
          </cell>
          <cell r="CP35">
            <v>0</v>
          </cell>
          <cell r="CQ35">
            <v>0</v>
          </cell>
          <cell r="CR35">
            <v>0</v>
          </cell>
          <cell r="CS35">
            <v>0</v>
          </cell>
          <cell r="CT35">
            <v>0</v>
          </cell>
          <cell r="CU35">
            <v>0</v>
          </cell>
          <cell r="CV35">
            <v>0</v>
          </cell>
          <cell r="CW35">
            <v>0</v>
          </cell>
          <cell r="CX35">
            <v>0</v>
          </cell>
          <cell r="CY35">
            <v>0</v>
          </cell>
          <cell r="CZ35">
            <v>0</v>
          </cell>
          <cell r="DA35">
            <v>0</v>
          </cell>
          <cell r="DB35">
            <v>0</v>
          </cell>
          <cell r="DC35">
            <v>0</v>
          </cell>
          <cell r="DD35">
            <v>0</v>
          </cell>
          <cell r="DE35">
            <v>0</v>
          </cell>
          <cell r="DF35">
            <v>0</v>
          </cell>
          <cell r="DG35">
            <v>0</v>
          </cell>
          <cell r="DH35">
            <v>0</v>
          </cell>
          <cell r="DI35">
            <v>0</v>
          </cell>
          <cell r="DJ35">
            <v>0</v>
          </cell>
          <cell r="DK35">
            <v>0</v>
          </cell>
          <cell r="DL35">
            <v>0</v>
          </cell>
          <cell r="DM35">
            <v>0</v>
          </cell>
          <cell r="DN35">
            <v>0</v>
          </cell>
          <cell r="DO35">
            <v>0</v>
          </cell>
          <cell r="DP35">
            <v>0</v>
          </cell>
          <cell r="DQ35">
            <v>0</v>
          </cell>
          <cell r="DR35">
            <v>0</v>
          </cell>
          <cell r="DS35">
            <v>0</v>
          </cell>
          <cell r="DT35">
            <v>0</v>
          </cell>
          <cell r="DU35">
            <v>0</v>
          </cell>
          <cell r="DV35">
            <v>0</v>
          </cell>
          <cell r="DW35">
            <v>0</v>
          </cell>
          <cell r="DX35">
            <v>0</v>
          </cell>
          <cell r="DY35">
            <v>0</v>
          </cell>
          <cell r="DZ35">
            <v>0</v>
          </cell>
          <cell r="EA35">
            <v>0</v>
          </cell>
          <cell r="EB35">
            <v>0</v>
          </cell>
          <cell r="EC35">
            <v>0</v>
          </cell>
          <cell r="ED35">
            <v>0</v>
          </cell>
          <cell r="EE35">
            <v>0</v>
          </cell>
          <cell r="EF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0</v>
          </cell>
          <cell r="EK35">
            <v>0</v>
          </cell>
          <cell r="EL35">
            <v>0</v>
          </cell>
          <cell r="EM35">
            <v>0</v>
          </cell>
          <cell r="EN35">
            <v>0</v>
          </cell>
          <cell r="EO35">
            <v>0</v>
          </cell>
          <cell r="EP35">
            <v>0</v>
          </cell>
          <cell r="EQ35">
            <v>0</v>
          </cell>
          <cell r="ER35">
            <v>0</v>
          </cell>
          <cell r="ES35">
            <v>0</v>
          </cell>
          <cell r="ET35">
            <v>0</v>
          </cell>
          <cell r="EU35">
            <v>0</v>
          </cell>
          <cell r="EV35">
            <v>0</v>
          </cell>
          <cell r="EW35">
            <v>0</v>
          </cell>
          <cell r="EX35">
            <v>0</v>
          </cell>
          <cell r="EY35">
            <v>0</v>
          </cell>
          <cell r="EZ35">
            <v>0</v>
          </cell>
          <cell r="FA35">
            <v>0</v>
          </cell>
          <cell r="FB35">
            <v>0</v>
          </cell>
          <cell r="FC35">
            <v>0</v>
          </cell>
          <cell r="FD35">
            <v>0</v>
          </cell>
          <cell r="FE35">
            <v>0</v>
          </cell>
          <cell r="FF35">
            <v>0</v>
          </cell>
          <cell r="FG35">
            <v>0</v>
          </cell>
          <cell r="FH35">
            <v>0</v>
          </cell>
          <cell r="FI35">
            <v>0</v>
          </cell>
          <cell r="FJ35">
            <v>0</v>
          </cell>
          <cell r="FK35">
            <v>0</v>
          </cell>
          <cell r="FL35">
            <v>0</v>
          </cell>
          <cell r="FM35">
            <v>0</v>
          </cell>
          <cell r="FN35">
            <v>0</v>
          </cell>
          <cell r="FO35">
            <v>0</v>
          </cell>
          <cell r="FP35">
            <v>0</v>
          </cell>
          <cell r="FQ35">
            <v>0</v>
          </cell>
          <cell r="FR35">
            <v>0</v>
          </cell>
          <cell r="FS35">
            <v>0</v>
          </cell>
        </row>
        <row r="36">
          <cell r="D36" t="str">
            <v>H2 pipeline to Wheat-1</v>
          </cell>
          <cell r="E36">
            <v>28</v>
          </cell>
          <cell r="F36">
            <v>1</v>
          </cell>
          <cell r="G36" t="str">
            <v>H2_pipeline_to_Wheat-1</v>
          </cell>
          <cell r="H36">
            <v>0</v>
          </cell>
          <cell r="I36" t="str">
            <v>-</v>
          </cell>
          <cell r="J36">
            <v>0</v>
          </cell>
          <cell r="K36">
            <v>0</v>
          </cell>
          <cell r="L36">
            <v>0</v>
          </cell>
          <cell r="M36">
            <v>-1</v>
          </cell>
          <cell r="N36">
            <v>0</v>
          </cell>
          <cell r="O36">
            <v>20000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E36">
            <v>0</v>
          </cell>
          <cell r="AF36">
            <v>0</v>
          </cell>
          <cell r="AG36">
            <v>0</v>
          </cell>
          <cell r="AH36">
            <v>0</v>
          </cell>
          <cell r="AI36">
            <v>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0</v>
          </cell>
          <cell r="AR36">
            <v>0</v>
          </cell>
          <cell r="AS36">
            <v>0</v>
          </cell>
          <cell r="AT36">
            <v>0</v>
          </cell>
          <cell r="AU36">
            <v>0</v>
          </cell>
          <cell r="AV36">
            <v>0</v>
          </cell>
          <cell r="AW36">
            <v>0</v>
          </cell>
          <cell r="AX36">
            <v>0</v>
          </cell>
          <cell r="AY36">
            <v>0</v>
          </cell>
          <cell r="AZ36">
            <v>0</v>
          </cell>
          <cell r="BA36">
            <v>0</v>
          </cell>
          <cell r="BB36">
            <v>0</v>
          </cell>
          <cell r="BC36">
            <v>0</v>
          </cell>
          <cell r="BD36">
            <v>1</v>
          </cell>
          <cell r="BE36">
            <v>1</v>
          </cell>
          <cell r="BF36">
            <v>1</v>
          </cell>
          <cell r="BG36">
            <v>1</v>
          </cell>
          <cell r="BH36">
            <v>1</v>
          </cell>
          <cell r="BI36">
            <v>1</v>
          </cell>
          <cell r="BJ36">
            <v>1</v>
          </cell>
          <cell r="BK36">
            <v>1</v>
          </cell>
          <cell r="BL36">
            <v>1</v>
          </cell>
          <cell r="BM36">
            <v>1</v>
          </cell>
          <cell r="BN36">
            <v>1</v>
          </cell>
          <cell r="BO36">
            <v>1</v>
          </cell>
          <cell r="BP36">
            <v>1</v>
          </cell>
          <cell r="BQ36">
            <v>1</v>
          </cell>
          <cell r="BR36">
            <v>1</v>
          </cell>
          <cell r="BS36">
            <v>1</v>
          </cell>
          <cell r="BT36">
            <v>1</v>
          </cell>
          <cell r="BU36">
            <v>1</v>
          </cell>
          <cell r="BV36">
            <v>1</v>
          </cell>
          <cell r="BW36">
            <v>1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CN36">
            <v>0</v>
          </cell>
          <cell r="CO36">
            <v>0</v>
          </cell>
          <cell r="CP36">
            <v>0</v>
          </cell>
          <cell r="CQ36">
            <v>0</v>
          </cell>
          <cell r="CR36">
            <v>0</v>
          </cell>
          <cell r="CS36">
            <v>0</v>
          </cell>
          <cell r="CT36">
            <v>0</v>
          </cell>
          <cell r="CU36">
            <v>0</v>
          </cell>
          <cell r="CV36">
            <v>0</v>
          </cell>
          <cell r="CW36">
            <v>0</v>
          </cell>
          <cell r="CX36">
            <v>0</v>
          </cell>
          <cell r="CY36">
            <v>0</v>
          </cell>
          <cell r="CZ36">
            <v>0</v>
          </cell>
          <cell r="DA36">
            <v>0</v>
          </cell>
          <cell r="DB36">
            <v>0</v>
          </cell>
          <cell r="DC36">
            <v>0</v>
          </cell>
          <cell r="DD36">
            <v>0</v>
          </cell>
          <cell r="DE36">
            <v>0</v>
          </cell>
          <cell r="DF36">
            <v>0</v>
          </cell>
          <cell r="DG36">
            <v>0</v>
          </cell>
          <cell r="DH36">
            <v>0</v>
          </cell>
          <cell r="DI36">
            <v>0</v>
          </cell>
          <cell r="DJ36">
            <v>0</v>
          </cell>
          <cell r="DK36">
            <v>0</v>
          </cell>
          <cell r="DL36">
            <v>0</v>
          </cell>
          <cell r="DM36">
            <v>0</v>
          </cell>
          <cell r="DN36">
            <v>0</v>
          </cell>
          <cell r="DO36">
            <v>0</v>
          </cell>
          <cell r="DP36">
            <v>0</v>
          </cell>
          <cell r="DQ36">
            <v>0</v>
          </cell>
          <cell r="DR36">
            <v>0</v>
          </cell>
          <cell r="DS36">
            <v>0</v>
          </cell>
          <cell r="DT36">
            <v>0</v>
          </cell>
          <cell r="DU36">
            <v>0</v>
          </cell>
          <cell r="DV36">
            <v>0</v>
          </cell>
          <cell r="DW36">
            <v>0</v>
          </cell>
          <cell r="DX36">
            <v>0</v>
          </cell>
          <cell r="DY36">
            <v>0</v>
          </cell>
          <cell r="DZ36">
            <v>0</v>
          </cell>
          <cell r="EA36">
            <v>0</v>
          </cell>
          <cell r="EB36">
            <v>0</v>
          </cell>
          <cell r="EC36">
            <v>0</v>
          </cell>
          <cell r="ED36">
            <v>0</v>
          </cell>
          <cell r="EE36">
            <v>0</v>
          </cell>
          <cell r="EF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0</v>
          </cell>
          <cell r="EK36">
            <v>0</v>
          </cell>
          <cell r="EL36">
            <v>0</v>
          </cell>
          <cell r="EM36">
            <v>0</v>
          </cell>
          <cell r="EN36">
            <v>0</v>
          </cell>
          <cell r="EO36">
            <v>0</v>
          </cell>
          <cell r="EP36">
            <v>0</v>
          </cell>
          <cell r="EQ36">
            <v>0</v>
          </cell>
          <cell r="ER36">
            <v>0</v>
          </cell>
          <cell r="ES36">
            <v>0</v>
          </cell>
          <cell r="ET36">
            <v>0</v>
          </cell>
          <cell r="EU36">
            <v>0</v>
          </cell>
          <cell r="EV36">
            <v>0</v>
          </cell>
          <cell r="EW36">
            <v>0</v>
          </cell>
          <cell r="EX36">
            <v>0</v>
          </cell>
          <cell r="EY36">
            <v>0</v>
          </cell>
          <cell r="EZ36">
            <v>0</v>
          </cell>
          <cell r="FA36">
            <v>0</v>
          </cell>
          <cell r="FB36">
            <v>0</v>
          </cell>
          <cell r="FC36">
            <v>0</v>
          </cell>
          <cell r="FD36">
            <v>0</v>
          </cell>
          <cell r="FE36">
            <v>0</v>
          </cell>
          <cell r="FF36">
            <v>0</v>
          </cell>
          <cell r="FG36">
            <v>0</v>
          </cell>
          <cell r="FH36">
            <v>0</v>
          </cell>
          <cell r="FI36">
            <v>0</v>
          </cell>
          <cell r="FJ36">
            <v>0</v>
          </cell>
          <cell r="FK36">
            <v>0</v>
          </cell>
          <cell r="FL36">
            <v>0</v>
          </cell>
          <cell r="FM36">
            <v>0</v>
          </cell>
          <cell r="FN36">
            <v>0</v>
          </cell>
          <cell r="FO36">
            <v>0</v>
          </cell>
          <cell r="FP36">
            <v>0</v>
          </cell>
          <cell r="FQ36">
            <v>0</v>
          </cell>
          <cell r="FR36">
            <v>0</v>
          </cell>
          <cell r="FS36">
            <v>0</v>
          </cell>
        </row>
        <row r="37">
          <cell r="D37" t="str">
            <v>H2 pipeline to NH3 plant</v>
          </cell>
          <cell r="E37">
            <v>29</v>
          </cell>
          <cell r="F37">
            <v>1</v>
          </cell>
          <cell r="G37" t="str">
            <v>H2_pipeline_to_NH3_plant</v>
          </cell>
          <cell r="H37">
            <v>0</v>
          </cell>
          <cell r="I37" t="str">
            <v>-</v>
          </cell>
          <cell r="J37">
            <v>0</v>
          </cell>
          <cell r="K37">
            <v>0</v>
          </cell>
          <cell r="L37">
            <v>0</v>
          </cell>
          <cell r="M37">
            <v>-1</v>
          </cell>
          <cell r="N37">
            <v>0</v>
          </cell>
          <cell r="O37">
            <v>20000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1</v>
          </cell>
          <cell r="BE37">
            <v>1</v>
          </cell>
          <cell r="BF37">
            <v>1</v>
          </cell>
          <cell r="BG37">
            <v>1</v>
          </cell>
          <cell r="BH37">
            <v>1</v>
          </cell>
          <cell r="BI37">
            <v>1</v>
          </cell>
          <cell r="BJ37">
            <v>1</v>
          </cell>
          <cell r="BK37">
            <v>1</v>
          </cell>
          <cell r="BL37">
            <v>1</v>
          </cell>
          <cell r="BM37">
            <v>1</v>
          </cell>
          <cell r="BN37">
            <v>1</v>
          </cell>
          <cell r="BO37">
            <v>1</v>
          </cell>
          <cell r="BP37">
            <v>1</v>
          </cell>
          <cell r="BQ37">
            <v>1</v>
          </cell>
          <cell r="BR37">
            <v>1</v>
          </cell>
          <cell r="BS37">
            <v>1</v>
          </cell>
          <cell r="BT37">
            <v>1</v>
          </cell>
          <cell r="BU37">
            <v>1</v>
          </cell>
          <cell r="BV37">
            <v>1</v>
          </cell>
          <cell r="BW37">
            <v>1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CN37">
            <v>0</v>
          </cell>
          <cell r="CO37">
            <v>0</v>
          </cell>
          <cell r="CP37">
            <v>0</v>
          </cell>
          <cell r="CQ37">
            <v>0</v>
          </cell>
          <cell r="CR37">
            <v>0</v>
          </cell>
          <cell r="CS37">
            <v>0</v>
          </cell>
          <cell r="CT37">
            <v>0</v>
          </cell>
          <cell r="CU37">
            <v>0</v>
          </cell>
          <cell r="CV37">
            <v>0</v>
          </cell>
          <cell r="CW37">
            <v>0</v>
          </cell>
          <cell r="CX37">
            <v>0</v>
          </cell>
          <cell r="CY37">
            <v>0</v>
          </cell>
          <cell r="CZ37">
            <v>0</v>
          </cell>
          <cell r="DA37">
            <v>0</v>
          </cell>
          <cell r="DB37">
            <v>0</v>
          </cell>
          <cell r="DC37">
            <v>0</v>
          </cell>
          <cell r="DD37">
            <v>0</v>
          </cell>
          <cell r="DE37">
            <v>0</v>
          </cell>
          <cell r="DF37">
            <v>0</v>
          </cell>
          <cell r="DG37">
            <v>0</v>
          </cell>
          <cell r="DH37">
            <v>0</v>
          </cell>
          <cell r="DI37">
            <v>0</v>
          </cell>
          <cell r="DJ37">
            <v>0</v>
          </cell>
          <cell r="DK37">
            <v>0</v>
          </cell>
          <cell r="DL37">
            <v>0</v>
          </cell>
          <cell r="DM37">
            <v>0</v>
          </cell>
          <cell r="DN37">
            <v>0</v>
          </cell>
          <cell r="DO37">
            <v>0</v>
          </cell>
          <cell r="DP37">
            <v>0</v>
          </cell>
          <cell r="DQ37">
            <v>0</v>
          </cell>
          <cell r="DR37">
            <v>0</v>
          </cell>
          <cell r="DS37">
            <v>0</v>
          </cell>
          <cell r="DT37">
            <v>0</v>
          </cell>
          <cell r="DU37">
            <v>0</v>
          </cell>
          <cell r="DV37">
            <v>0</v>
          </cell>
          <cell r="DW37">
            <v>0</v>
          </cell>
          <cell r="DX37">
            <v>0</v>
          </cell>
          <cell r="DY37">
            <v>0</v>
          </cell>
          <cell r="DZ37">
            <v>0</v>
          </cell>
          <cell r="EA37">
            <v>0</v>
          </cell>
          <cell r="EB37">
            <v>0</v>
          </cell>
          <cell r="EC37">
            <v>0</v>
          </cell>
          <cell r="ED37">
            <v>0</v>
          </cell>
          <cell r="EE37">
            <v>0</v>
          </cell>
          <cell r="EF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0</v>
          </cell>
          <cell r="EK37">
            <v>0</v>
          </cell>
          <cell r="EL37">
            <v>0</v>
          </cell>
          <cell r="EM37">
            <v>0</v>
          </cell>
          <cell r="EN37">
            <v>0</v>
          </cell>
          <cell r="EO37">
            <v>0</v>
          </cell>
          <cell r="EP37">
            <v>0</v>
          </cell>
          <cell r="EQ37">
            <v>0</v>
          </cell>
          <cell r="ER37">
            <v>0</v>
          </cell>
          <cell r="ES37">
            <v>0</v>
          </cell>
          <cell r="ET37">
            <v>0</v>
          </cell>
          <cell r="EU37">
            <v>0</v>
          </cell>
          <cell r="EV37">
            <v>0</v>
          </cell>
          <cell r="EW37">
            <v>0</v>
          </cell>
          <cell r="EX37">
            <v>0</v>
          </cell>
          <cell r="EY37">
            <v>0</v>
          </cell>
          <cell r="EZ37">
            <v>0</v>
          </cell>
          <cell r="FA37">
            <v>0</v>
          </cell>
          <cell r="FB37">
            <v>0</v>
          </cell>
          <cell r="FC37">
            <v>0</v>
          </cell>
          <cell r="FD37">
            <v>0</v>
          </cell>
          <cell r="FE37">
            <v>0</v>
          </cell>
          <cell r="FF37">
            <v>0</v>
          </cell>
          <cell r="FG37">
            <v>0</v>
          </cell>
          <cell r="FH37">
            <v>0</v>
          </cell>
          <cell r="FI37">
            <v>0</v>
          </cell>
          <cell r="FJ37">
            <v>0</v>
          </cell>
          <cell r="FK37">
            <v>0</v>
          </cell>
          <cell r="FL37">
            <v>0</v>
          </cell>
          <cell r="FM37">
            <v>0</v>
          </cell>
          <cell r="FN37">
            <v>0</v>
          </cell>
          <cell r="FO37">
            <v>0</v>
          </cell>
          <cell r="FP37">
            <v>0</v>
          </cell>
          <cell r="FQ37">
            <v>0</v>
          </cell>
          <cell r="FR37">
            <v>0</v>
          </cell>
          <cell r="FS37">
            <v>0</v>
          </cell>
        </row>
        <row r="38">
          <cell r="D38" t="str">
            <v>H2 pipeline to client</v>
          </cell>
          <cell r="E38">
            <v>30</v>
          </cell>
          <cell r="F38">
            <v>1</v>
          </cell>
          <cell r="G38" t="str">
            <v>H2_pipeline_to_client</v>
          </cell>
          <cell r="H38">
            <v>0</v>
          </cell>
          <cell r="I38" t="str">
            <v>-</v>
          </cell>
          <cell r="J38">
            <v>0</v>
          </cell>
          <cell r="K38">
            <v>0</v>
          </cell>
          <cell r="L38">
            <v>0</v>
          </cell>
          <cell r="M38">
            <v>-1</v>
          </cell>
          <cell r="N38">
            <v>0</v>
          </cell>
          <cell r="O38">
            <v>20000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E38">
            <v>0</v>
          </cell>
          <cell r="AF38">
            <v>0</v>
          </cell>
          <cell r="AG38">
            <v>0</v>
          </cell>
          <cell r="AH38">
            <v>0</v>
          </cell>
          <cell r="AI38">
            <v>0</v>
          </cell>
          <cell r="AJ38">
            <v>0</v>
          </cell>
          <cell r="AK38">
            <v>0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0</v>
          </cell>
          <cell r="AR38">
            <v>0</v>
          </cell>
          <cell r="AS38">
            <v>0</v>
          </cell>
          <cell r="AT38">
            <v>0</v>
          </cell>
          <cell r="AU38">
            <v>0</v>
          </cell>
          <cell r="AV38">
            <v>0</v>
          </cell>
          <cell r="AW38">
            <v>0</v>
          </cell>
          <cell r="AX38">
            <v>0</v>
          </cell>
          <cell r="AY38">
            <v>0</v>
          </cell>
          <cell r="AZ38">
            <v>0</v>
          </cell>
          <cell r="BA38">
            <v>0</v>
          </cell>
          <cell r="BB38">
            <v>0</v>
          </cell>
          <cell r="BC38">
            <v>0</v>
          </cell>
          <cell r="BD38">
            <v>1</v>
          </cell>
          <cell r="BE38">
            <v>1</v>
          </cell>
          <cell r="BF38">
            <v>1</v>
          </cell>
          <cell r="BG38">
            <v>1</v>
          </cell>
          <cell r="BH38">
            <v>1</v>
          </cell>
          <cell r="BI38">
            <v>1</v>
          </cell>
          <cell r="BJ38">
            <v>1</v>
          </cell>
          <cell r="BK38">
            <v>1</v>
          </cell>
          <cell r="BL38">
            <v>1</v>
          </cell>
          <cell r="BM38">
            <v>1</v>
          </cell>
          <cell r="BN38">
            <v>1</v>
          </cell>
          <cell r="BO38">
            <v>1</v>
          </cell>
          <cell r="BP38">
            <v>1</v>
          </cell>
          <cell r="BQ38">
            <v>1</v>
          </cell>
          <cell r="BR38">
            <v>1</v>
          </cell>
          <cell r="BS38">
            <v>1</v>
          </cell>
          <cell r="BT38">
            <v>1</v>
          </cell>
          <cell r="BU38">
            <v>1</v>
          </cell>
          <cell r="BV38">
            <v>1</v>
          </cell>
          <cell r="BW38">
            <v>1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CN38">
            <v>0</v>
          </cell>
          <cell r="CO38">
            <v>0</v>
          </cell>
          <cell r="CP38">
            <v>0</v>
          </cell>
          <cell r="CQ38">
            <v>0</v>
          </cell>
          <cell r="CR38">
            <v>0</v>
          </cell>
          <cell r="CS38">
            <v>0</v>
          </cell>
          <cell r="CT38">
            <v>0</v>
          </cell>
          <cell r="CU38">
            <v>0</v>
          </cell>
          <cell r="CV38">
            <v>0</v>
          </cell>
          <cell r="CW38">
            <v>0</v>
          </cell>
          <cell r="CX38">
            <v>0</v>
          </cell>
          <cell r="CY38">
            <v>0</v>
          </cell>
          <cell r="CZ38">
            <v>0</v>
          </cell>
          <cell r="DA38">
            <v>0</v>
          </cell>
          <cell r="DB38">
            <v>0</v>
          </cell>
          <cell r="DC38">
            <v>0</v>
          </cell>
          <cell r="DD38">
            <v>0</v>
          </cell>
          <cell r="DE38">
            <v>0</v>
          </cell>
          <cell r="DF38">
            <v>0</v>
          </cell>
          <cell r="DG38">
            <v>0</v>
          </cell>
          <cell r="DH38">
            <v>0</v>
          </cell>
          <cell r="DI38">
            <v>0</v>
          </cell>
          <cell r="DJ38">
            <v>0</v>
          </cell>
          <cell r="DK38">
            <v>0</v>
          </cell>
          <cell r="DL38">
            <v>0</v>
          </cell>
          <cell r="DM38">
            <v>0</v>
          </cell>
          <cell r="DN38">
            <v>0</v>
          </cell>
          <cell r="DO38">
            <v>0</v>
          </cell>
          <cell r="DP38">
            <v>0</v>
          </cell>
          <cell r="DQ38">
            <v>0</v>
          </cell>
          <cell r="DR38">
            <v>0</v>
          </cell>
          <cell r="DS38">
            <v>0</v>
          </cell>
          <cell r="DT38">
            <v>0</v>
          </cell>
          <cell r="DU38">
            <v>0</v>
          </cell>
          <cell r="DV38">
            <v>0</v>
          </cell>
          <cell r="DW38">
            <v>0</v>
          </cell>
          <cell r="DX38">
            <v>0</v>
          </cell>
          <cell r="DY38">
            <v>0</v>
          </cell>
          <cell r="DZ38">
            <v>0</v>
          </cell>
          <cell r="EA38">
            <v>0</v>
          </cell>
          <cell r="EB38">
            <v>0</v>
          </cell>
          <cell r="EC38">
            <v>0</v>
          </cell>
          <cell r="ED38">
            <v>0</v>
          </cell>
          <cell r="EE38">
            <v>0</v>
          </cell>
          <cell r="EF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0</v>
          </cell>
          <cell r="EK38">
            <v>0</v>
          </cell>
          <cell r="EL38">
            <v>0</v>
          </cell>
          <cell r="EM38">
            <v>0</v>
          </cell>
          <cell r="EN38">
            <v>0</v>
          </cell>
          <cell r="EO38">
            <v>0</v>
          </cell>
          <cell r="EP38">
            <v>0</v>
          </cell>
          <cell r="EQ38">
            <v>0</v>
          </cell>
          <cell r="ER38">
            <v>0</v>
          </cell>
          <cell r="ES38">
            <v>0</v>
          </cell>
          <cell r="ET38">
            <v>0</v>
          </cell>
          <cell r="EU38">
            <v>0</v>
          </cell>
          <cell r="EV38">
            <v>0</v>
          </cell>
          <cell r="EW38">
            <v>0</v>
          </cell>
          <cell r="EX38">
            <v>0</v>
          </cell>
          <cell r="EY38">
            <v>0</v>
          </cell>
          <cell r="EZ38">
            <v>0</v>
          </cell>
          <cell r="FA38">
            <v>0</v>
          </cell>
          <cell r="FB38">
            <v>0</v>
          </cell>
          <cell r="FC38">
            <v>0</v>
          </cell>
          <cell r="FD38">
            <v>0</v>
          </cell>
          <cell r="FE38">
            <v>0</v>
          </cell>
          <cell r="FF38">
            <v>0</v>
          </cell>
          <cell r="FG38">
            <v>0</v>
          </cell>
          <cell r="FH38">
            <v>0</v>
          </cell>
          <cell r="FI38">
            <v>0</v>
          </cell>
          <cell r="FJ38">
            <v>0</v>
          </cell>
          <cell r="FK38">
            <v>0</v>
          </cell>
          <cell r="FL38">
            <v>0</v>
          </cell>
          <cell r="FM38">
            <v>0</v>
          </cell>
          <cell r="FN38">
            <v>0</v>
          </cell>
          <cell r="FO38">
            <v>0</v>
          </cell>
          <cell r="FP38">
            <v>0</v>
          </cell>
          <cell r="FQ38">
            <v>0</v>
          </cell>
          <cell r="FR38">
            <v>0</v>
          </cell>
          <cell r="FS38">
            <v>0</v>
          </cell>
        </row>
        <row r="39">
          <cell r="D39" t="str">
            <v>Heat from district heating</v>
          </cell>
          <cell r="E39">
            <v>31</v>
          </cell>
          <cell r="F39">
            <v>1</v>
          </cell>
          <cell r="G39" t="str">
            <v>Heat_import</v>
          </cell>
          <cell r="H39">
            <v>0</v>
          </cell>
          <cell r="I39" t="str">
            <v>-</v>
          </cell>
          <cell r="J39">
            <v>0</v>
          </cell>
          <cell r="K39">
            <v>1</v>
          </cell>
          <cell r="L39">
            <v>0</v>
          </cell>
          <cell r="M39">
            <v>0</v>
          </cell>
          <cell r="N39">
            <v>0</v>
          </cell>
          <cell r="O39">
            <v>2000000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1</v>
          </cell>
          <cell r="BE39">
            <v>1</v>
          </cell>
          <cell r="BF39">
            <v>1</v>
          </cell>
          <cell r="BG39">
            <v>1</v>
          </cell>
          <cell r="BH39">
            <v>1</v>
          </cell>
          <cell r="BI39">
            <v>1</v>
          </cell>
          <cell r="BJ39">
            <v>1</v>
          </cell>
          <cell r="BK39">
            <v>1</v>
          </cell>
          <cell r="BL39">
            <v>1</v>
          </cell>
          <cell r="BM39">
            <v>1</v>
          </cell>
          <cell r="BN39">
            <v>1</v>
          </cell>
          <cell r="BO39">
            <v>1</v>
          </cell>
          <cell r="BP39">
            <v>1</v>
          </cell>
          <cell r="BQ39">
            <v>1</v>
          </cell>
          <cell r="BR39">
            <v>1</v>
          </cell>
          <cell r="BS39">
            <v>1</v>
          </cell>
          <cell r="BT39">
            <v>1</v>
          </cell>
          <cell r="BU39">
            <v>1</v>
          </cell>
          <cell r="BV39">
            <v>1</v>
          </cell>
          <cell r="BW39">
            <v>1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CN39">
            <v>0</v>
          </cell>
          <cell r="CO39">
            <v>0</v>
          </cell>
          <cell r="CP39">
            <v>0</v>
          </cell>
          <cell r="CQ39">
            <v>0</v>
          </cell>
          <cell r="CR39">
            <v>0</v>
          </cell>
          <cell r="CS39">
            <v>0</v>
          </cell>
          <cell r="CT39">
            <v>0</v>
          </cell>
          <cell r="CU39">
            <v>0</v>
          </cell>
          <cell r="CV39">
            <v>0</v>
          </cell>
          <cell r="CW39">
            <v>0</v>
          </cell>
          <cell r="CX39">
            <v>0</v>
          </cell>
          <cell r="CY39">
            <v>0</v>
          </cell>
          <cell r="CZ39">
            <v>0</v>
          </cell>
          <cell r="DA39">
            <v>0</v>
          </cell>
          <cell r="DB39">
            <v>0</v>
          </cell>
          <cell r="DC39">
            <v>0</v>
          </cell>
          <cell r="DD39">
            <v>0</v>
          </cell>
          <cell r="DE39">
            <v>0</v>
          </cell>
          <cell r="DF39">
            <v>0</v>
          </cell>
          <cell r="DG39">
            <v>0</v>
          </cell>
          <cell r="DH39">
            <v>0</v>
          </cell>
          <cell r="DI39">
            <v>0</v>
          </cell>
          <cell r="DJ39">
            <v>0</v>
          </cell>
          <cell r="DK39">
            <v>0</v>
          </cell>
          <cell r="DL39">
            <v>0</v>
          </cell>
          <cell r="DM39">
            <v>0</v>
          </cell>
          <cell r="DN39">
            <v>0</v>
          </cell>
          <cell r="DO39">
            <v>0</v>
          </cell>
          <cell r="DP39">
            <v>0</v>
          </cell>
          <cell r="DQ39">
            <v>0</v>
          </cell>
          <cell r="DR39">
            <v>0</v>
          </cell>
          <cell r="DS39">
            <v>0</v>
          </cell>
          <cell r="DT39">
            <v>0</v>
          </cell>
          <cell r="DU39">
            <v>0</v>
          </cell>
          <cell r="DV39">
            <v>0</v>
          </cell>
          <cell r="DW39">
            <v>0</v>
          </cell>
          <cell r="DX39">
            <v>0</v>
          </cell>
          <cell r="DY39">
            <v>0</v>
          </cell>
          <cell r="DZ39">
            <v>0</v>
          </cell>
          <cell r="EA39">
            <v>0</v>
          </cell>
          <cell r="EB39">
            <v>0</v>
          </cell>
          <cell r="EC39">
            <v>0</v>
          </cell>
          <cell r="ED39">
            <v>0</v>
          </cell>
          <cell r="EE39">
            <v>0</v>
          </cell>
          <cell r="EF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0</v>
          </cell>
          <cell r="EK39">
            <v>0</v>
          </cell>
          <cell r="EL39">
            <v>0</v>
          </cell>
          <cell r="EM39">
            <v>0</v>
          </cell>
          <cell r="EN39">
            <v>0</v>
          </cell>
          <cell r="EO39">
            <v>0</v>
          </cell>
          <cell r="EP39">
            <v>0</v>
          </cell>
          <cell r="EQ39">
            <v>0</v>
          </cell>
          <cell r="ER39">
            <v>0</v>
          </cell>
          <cell r="ES39">
            <v>0</v>
          </cell>
          <cell r="ET39">
            <v>0</v>
          </cell>
          <cell r="EU39">
            <v>0</v>
          </cell>
          <cell r="EV39">
            <v>0</v>
          </cell>
          <cell r="EW39">
            <v>0</v>
          </cell>
          <cell r="EX39">
            <v>0</v>
          </cell>
          <cell r="EY39">
            <v>0</v>
          </cell>
          <cell r="EZ39">
            <v>0</v>
          </cell>
          <cell r="FA39">
            <v>0</v>
          </cell>
          <cell r="FB39">
            <v>0</v>
          </cell>
          <cell r="FC39">
            <v>0</v>
          </cell>
          <cell r="FD39">
            <v>0</v>
          </cell>
          <cell r="FE39">
            <v>0</v>
          </cell>
          <cell r="FF39">
            <v>0</v>
          </cell>
          <cell r="FG39">
            <v>0</v>
          </cell>
          <cell r="FH39">
            <v>0</v>
          </cell>
          <cell r="FI39">
            <v>0</v>
          </cell>
          <cell r="FJ39">
            <v>0</v>
          </cell>
          <cell r="FK39">
            <v>0</v>
          </cell>
          <cell r="FL39">
            <v>0</v>
          </cell>
          <cell r="FM39">
            <v>0</v>
          </cell>
          <cell r="FN39">
            <v>0</v>
          </cell>
          <cell r="FO39">
            <v>0</v>
          </cell>
          <cell r="FP39">
            <v>0</v>
          </cell>
          <cell r="FQ39">
            <v>0</v>
          </cell>
          <cell r="FR39">
            <v>0</v>
          </cell>
          <cell r="FS39">
            <v>0</v>
          </cell>
        </row>
        <row r="40">
          <cell r="D40" t="str">
            <v>Heat sent to district heating</v>
          </cell>
          <cell r="E40">
            <v>32</v>
          </cell>
          <cell r="F40">
            <v>1</v>
          </cell>
          <cell r="G40" t="str">
            <v>Heat_export</v>
          </cell>
          <cell r="H40">
            <v>0</v>
          </cell>
          <cell r="I40" t="str">
            <v>-</v>
          </cell>
          <cell r="J40">
            <v>0</v>
          </cell>
          <cell r="K40">
            <v>-1</v>
          </cell>
          <cell r="L40">
            <v>0</v>
          </cell>
          <cell r="M40">
            <v>0</v>
          </cell>
          <cell r="N40">
            <v>0</v>
          </cell>
          <cell r="O40">
            <v>2000000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1</v>
          </cell>
          <cell r="AA40">
            <v>1</v>
          </cell>
          <cell r="AB40">
            <v>1</v>
          </cell>
          <cell r="AC40">
            <v>1</v>
          </cell>
          <cell r="AD40">
            <v>1</v>
          </cell>
          <cell r="AE40">
            <v>1</v>
          </cell>
          <cell r="AF40">
            <v>1</v>
          </cell>
          <cell r="AG40">
            <v>1</v>
          </cell>
          <cell r="AH40">
            <v>1</v>
          </cell>
          <cell r="AI40">
            <v>1</v>
          </cell>
          <cell r="AJ40">
            <v>0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0</v>
          </cell>
          <cell r="AQ40">
            <v>0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  <cell r="AV40">
            <v>0</v>
          </cell>
          <cell r="AW40">
            <v>0</v>
          </cell>
          <cell r="AX40">
            <v>0</v>
          </cell>
          <cell r="AY40">
            <v>0</v>
          </cell>
          <cell r="AZ40">
            <v>0</v>
          </cell>
          <cell r="BA40">
            <v>0</v>
          </cell>
          <cell r="BB40">
            <v>0</v>
          </cell>
          <cell r="BC40">
            <v>0</v>
          </cell>
          <cell r="BD40">
            <v>1</v>
          </cell>
          <cell r="BE40">
            <v>1</v>
          </cell>
          <cell r="BF40">
            <v>1</v>
          </cell>
          <cell r="BG40">
            <v>1</v>
          </cell>
          <cell r="BH40">
            <v>1</v>
          </cell>
          <cell r="BI40">
            <v>1</v>
          </cell>
          <cell r="BJ40">
            <v>1</v>
          </cell>
          <cell r="BK40">
            <v>1</v>
          </cell>
          <cell r="BL40">
            <v>1</v>
          </cell>
          <cell r="BM40">
            <v>1</v>
          </cell>
          <cell r="BN40">
            <v>1</v>
          </cell>
          <cell r="BO40">
            <v>1</v>
          </cell>
          <cell r="BP40">
            <v>1</v>
          </cell>
          <cell r="BQ40">
            <v>1</v>
          </cell>
          <cell r="BR40">
            <v>1</v>
          </cell>
          <cell r="BS40">
            <v>1</v>
          </cell>
          <cell r="BT40">
            <v>1</v>
          </cell>
          <cell r="BU40">
            <v>1</v>
          </cell>
          <cell r="BV40">
            <v>1</v>
          </cell>
          <cell r="BW40">
            <v>1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CN40">
            <v>0</v>
          </cell>
          <cell r="CO40">
            <v>0</v>
          </cell>
          <cell r="CP40">
            <v>0</v>
          </cell>
          <cell r="CQ40">
            <v>0</v>
          </cell>
          <cell r="CR40">
            <v>0</v>
          </cell>
          <cell r="CS40">
            <v>0</v>
          </cell>
          <cell r="CT40">
            <v>0</v>
          </cell>
          <cell r="CU40">
            <v>0</v>
          </cell>
          <cell r="CV40">
            <v>0</v>
          </cell>
          <cell r="CW40">
            <v>0</v>
          </cell>
          <cell r="CX40">
            <v>0</v>
          </cell>
          <cell r="CY40">
            <v>0</v>
          </cell>
          <cell r="CZ40">
            <v>0</v>
          </cell>
          <cell r="DA40">
            <v>0</v>
          </cell>
          <cell r="DB40">
            <v>0</v>
          </cell>
          <cell r="DC40">
            <v>0</v>
          </cell>
          <cell r="DD40">
            <v>0</v>
          </cell>
          <cell r="DE40">
            <v>0</v>
          </cell>
          <cell r="DF40">
            <v>0</v>
          </cell>
          <cell r="DG40">
            <v>0</v>
          </cell>
          <cell r="DH40">
            <v>0</v>
          </cell>
          <cell r="DI40">
            <v>0</v>
          </cell>
          <cell r="DJ40">
            <v>0</v>
          </cell>
          <cell r="DK40">
            <v>0</v>
          </cell>
          <cell r="DL40">
            <v>0</v>
          </cell>
          <cell r="DM40">
            <v>0.02</v>
          </cell>
          <cell r="DN40">
            <v>3.3500000000000002E-2</v>
          </cell>
          <cell r="DO40">
            <v>0</v>
          </cell>
          <cell r="DP40">
            <v>0.02</v>
          </cell>
          <cell r="DQ40">
            <v>3.3500000000000002E-2</v>
          </cell>
          <cell r="DR40">
            <v>0.02</v>
          </cell>
          <cell r="DS40">
            <v>0</v>
          </cell>
          <cell r="DT40">
            <v>0.02</v>
          </cell>
          <cell r="DU40">
            <v>3.3500000000000002E-2</v>
          </cell>
          <cell r="DV40">
            <v>0</v>
          </cell>
          <cell r="DW40">
            <v>0</v>
          </cell>
          <cell r="DX40">
            <v>0</v>
          </cell>
          <cell r="DY40">
            <v>0</v>
          </cell>
          <cell r="DZ40">
            <v>0</v>
          </cell>
          <cell r="EA40">
            <v>0</v>
          </cell>
          <cell r="EB40">
            <v>0</v>
          </cell>
          <cell r="EC40">
            <v>0</v>
          </cell>
          <cell r="ED40">
            <v>0</v>
          </cell>
          <cell r="EE40">
            <v>0</v>
          </cell>
          <cell r="EF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0</v>
          </cell>
          <cell r="EK40">
            <v>0</v>
          </cell>
          <cell r="EL40">
            <v>0</v>
          </cell>
          <cell r="EM40">
            <v>0</v>
          </cell>
          <cell r="EN40">
            <v>0</v>
          </cell>
          <cell r="EO40">
            <v>0</v>
          </cell>
          <cell r="EP40">
            <v>0</v>
          </cell>
          <cell r="EQ40">
            <v>0</v>
          </cell>
          <cell r="ER40">
            <v>0</v>
          </cell>
          <cell r="ES40">
            <v>0</v>
          </cell>
          <cell r="ET40">
            <v>0</v>
          </cell>
          <cell r="EU40">
            <v>0</v>
          </cell>
          <cell r="EV40">
            <v>0</v>
          </cell>
          <cell r="EW40">
            <v>0</v>
          </cell>
          <cell r="EX40">
            <v>0</v>
          </cell>
          <cell r="EY40">
            <v>0</v>
          </cell>
          <cell r="EZ40">
            <v>0</v>
          </cell>
          <cell r="FA40">
            <v>0</v>
          </cell>
          <cell r="FB40">
            <v>0</v>
          </cell>
          <cell r="FC40">
            <v>0</v>
          </cell>
          <cell r="FD40">
            <v>0</v>
          </cell>
          <cell r="FE40">
            <v>0</v>
          </cell>
          <cell r="FF40">
            <v>0</v>
          </cell>
          <cell r="FG40">
            <v>0</v>
          </cell>
          <cell r="FH40">
            <v>0</v>
          </cell>
          <cell r="FI40">
            <v>0</v>
          </cell>
          <cell r="FJ40">
            <v>0</v>
          </cell>
          <cell r="FK40">
            <v>0</v>
          </cell>
          <cell r="FL40">
            <v>0</v>
          </cell>
          <cell r="FM40">
            <v>0</v>
          </cell>
          <cell r="FN40">
            <v>0</v>
          </cell>
          <cell r="FO40">
            <v>0</v>
          </cell>
          <cell r="FP40">
            <v>0</v>
          </cell>
          <cell r="FQ40">
            <v>0</v>
          </cell>
          <cell r="FR40">
            <v>0</v>
          </cell>
          <cell r="FS40">
            <v>0</v>
          </cell>
        </row>
        <row r="41">
          <cell r="D41" t="str">
            <v>Heat sent to other process</v>
          </cell>
          <cell r="E41">
            <v>33</v>
          </cell>
          <cell r="F41">
            <v>1</v>
          </cell>
          <cell r="G41" t="str">
            <v>Heat_export_process</v>
          </cell>
          <cell r="H41">
            <v>0</v>
          </cell>
          <cell r="I41" t="str">
            <v>-</v>
          </cell>
          <cell r="J41">
            <v>0</v>
          </cell>
          <cell r="K41">
            <v>0</v>
          </cell>
          <cell r="L41">
            <v>-1</v>
          </cell>
          <cell r="M41">
            <v>0</v>
          </cell>
          <cell r="N41">
            <v>0</v>
          </cell>
          <cell r="O41">
            <v>2000000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1</v>
          </cell>
          <cell r="AK41">
            <v>1</v>
          </cell>
          <cell r="AL41">
            <v>1</v>
          </cell>
          <cell r="AM41">
            <v>1</v>
          </cell>
          <cell r="AN41">
            <v>1</v>
          </cell>
          <cell r="AO41">
            <v>1</v>
          </cell>
          <cell r="AP41">
            <v>1</v>
          </cell>
          <cell r="AQ41">
            <v>1</v>
          </cell>
          <cell r="AR41">
            <v>1</v>
          </cell>
          <cell r="AS41">
            <v>1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1</v>
          </cell>
          <cell r="BE41">
            <v>1</v>
          </cell>
          <cell r="BF41">
            <v>1</v>
          </cell>
          <cell r="BG41">
            <v>1</v>
          </cell>
          <cell r="BH41">
            <v>1</v>
          </cell>
          <cell r="BI41">
            <v>1</v>
          </cell>
          <cell r="BJ41">
            <v>1</v>
          </cell>
          <cell r="BK41">
            <v>1</v>
          </cell>
          <cell r="BL41">
            <v>1</v>
          </cell>
          <cell r="BM41">
            <v>1</v>
          </cell>
          <cell r="BN41">
            <v>1</v>
          </cell>
          <cell r="BO41">
            <v>1</v>
          </cell>
          <cell r="BP41">
            <v>1</v>
          </cell>
          <cell r="BQ41">
            <v>1</v>
          </cell>
          <cell r="BR41">
            <v>1</v>
          </cell>
          <cell r="BS41">
            <v>1</v>
          </cell>
          <cell r="BT41">
            <v>1</v>
          </cell>
          <cell r="BU41">
            <v>1</v>
          </cell>
          <cell r="BV41">
            <v>1</v>
          </cell>
          <cell r="BW41">
            <v>1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CN41">
            <v>0</v>
          </cell>
          <cell r="CO41">
            <v>0</v>
          </cell>
          <cell r="CP41">
            <v>0</v>
          </cell>
          <cell r="CQ41">
            <v>0</v>
          </cell>
          <cell r="CR41">
            <v>0</v>
          </cell>
          <cell r="CS41">
            <v>0</v>
          </cell>
          <cell r="CT41">
            <v>0</v>
          </cell>
          <cell r="CU41">
            <v>0</v>
          </cell>
          <cell r="CV41">
            <v>0</v>
          </cell>
          <cell r="CW41">
            <v>0</v>
          </cell>
          <cell r="CX41">
            <v>0</v>
          </cell>
          <cell r="CY41">
            <v>0</v>
          </cell>
          <cell r="CZ41">
            <v>0</v>
          </cell>
          <cell r="DA41">
            <v>0</v>
          </cell>
          <cell r="DB41">
            <v>0</v>
          </cell>
          <cell r="DC41">
            <v>0</v>
          </cell>
          <cell r="DD41">
            <v>0</v>
          </cell>
          <cell r="DE41">
            <v>0</v>
          </cell>
          <cell r="DF41">
            <v>0</v>
          </cell>
          <cell r="DG41">
            <v>0</v>
          </cell>
          <cell r="DH41">
            <v>0</v>
          </cell>
          <cell r="DI41">
            <v>0</v>
          </cell>
          <cell r="DJ41">
            <v>0</v>
          </cell>
          <cell r="DK41">
            <v>0</v>
          </cell>
          <cell r="DL41">
            <v>0.02</v>
          </cell>
          <cell r="DM41">
            <v>3.3500000000000002E-2</v>
          </cell>
          <cell r="DN41">
            <v>6.7000000000000004E-2</v>
          </cell>
          <cell r="DO41">
            <v>0.02</v>
          </cell>
          <cell r="DP41">
            <v>3.3500000000000002E-2</v>
          </cell>
          <cell r="DQ41">
            <v>6.7000000000000004E-2</v>
          </cell>
          <cell r="DR41">
            <v>3.3500000000000002E-2</v>
          </cell>
          <cell r="DS41">
            <v>0.02</v>
          </cell>
          <cell r="DT41">
            <v>3.3500000000000002E-2</v>
          </cell>
          <cell r="DU41">
            <v>6.7000000000000004E-2</v>
          </cell>
          <cell r="DV41">
            <v>0</v>
          </cell>
          <cell r="DW41">
            <v>0</v>
          </cell>
          <cell r="DX41">
            <v>0</v>
          </cell>
          <cell r="DY41">
            <v>0</v>
          </cell>
          <cell r="DZ41">
            <v>0</v>
          </cell>
          <cell r="EA41">
            <v>0</v>
          </cell>
          <cell r="EB41">
            <v>0</v>
          </cell>
          <cell r="EC41">
            <v>0</v>
          </cell>
          <cell r="ED41">
            <v>0</v>
          </cell>
          <cell r="EE41">
            <v>0</v>
          </cell>
          <cell r="EF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0</v>
          </cell>
          <cell r="EK41">
            <v>1</v>
          </cell>
          <cell r="EL41">
            <v>0</v>
          </cell>
          <cell r="EM41">
            <v>1</v>
          </cell>
          <cell r="EN41">
            <v>0</v>
          </cell>
          <cell r="EO41">
            <v>0</v>
          </cell>
          <cell r="EP41">
            <v>0</v>
          </cell>
          <cell r="EQ41">
            <v>0</v>
          </cell>
          <cell r="ER41">
            <v>0</v>
          </cell>
          <cell r="ES41">
            <v>0</v>
          </cell>
          <cell r="ET41">
            <v>0</v>
          </cell>
          <cell r="EU41">
            <v>1</v>
          </cell>
          <cell r="EV41">
            <v>0</v>
          </cell>
          <cell r="EW41">
            <v>1</v>
          </cell>
          <cell r="EX41">
            <v>0</v>
          </cell>
          <cell r="EY41">
            <v>0</v>
          </cell>
          <cell r="EZ41">
            <v>0</v>
          </cell>
          <cell r="FA41">
            <v>0</v>
          </cell>
          <cell r="FB41">
            <v>0</v>
          </cell>
          <cell r="FC41">
            <v>0</v>
          </cell>
          <cell r="FD41">
            <v>0</v>
          </cell>
          <cell r="FE41">
            <v>0</v>
          </cell>
          <cell r="FF41">
            <v>0</v>
          </cell>
          <cell r="FG41">
            <v>0</v>
          </cell>
          <cell r="FH41">
            <v>0</v>
          </cell>
          <cell r="FI41">
            <v>0</v>
          </cell>
          <cell r="FJ41">
            <v>0</v>
          </cell>
          <cell r="FK41">
            <v>0</v>
          </cell>
          <cell r="FL41">
            <v>0</v>
          </cell>
          <cell r="FM41">
            <v>0</v>
          </cell>
          <cell r="FN41">
            <v>0</v>
          </cell>
          <cell r="FO41">
            <v>0</v>
          </cell>
          <cell r="FP41">
            <v>0</v>
          </cell>
          <cell r="FQ41">
            <v>0</v>
          </cell>
          <cell r="FR41">
            <v>0</v>
          </cell>
          <cell r="FS41">
            <v>0</v>
          </cell>
        </row>
        <row r="42">
          <cell r="D42" t="str">
            <v>Sale of oxygen</v>
          </cell>
          <cell r="E42">
            <v>34</v>
          </cell>
          <cell r="F42">
            <v>1</v>
          </cell>
          <cell r="G42" t="str">
            <v>O2</v>
          </cell>
          <cell r="H42">
            <v>0</v>
          </cell>
          <cell r="I42" t="str">
            <v>Product/Reactant3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180000</v>
          </cell>
          <cell r="P42">
            <v>8</v>
          </cell>
          <cell r="Q42">
            <v>8</v>
          </cell>
          <cell r="R42">
            <v>8</v>
          </cell>
          <cell r="S42">
            <v>8</v>
          </cell>
          <cell r="T42">
            <v>8</v>
          </cell>
          <cell r="U42">
            <v>8</v>
          </cell>
          <cell r="V42">
            <v>8</v>
          </cell>
          <cell r="W42">
            <v>8</v>
          </cell>
          <cell r="X42">
            <v>8</v>
          </cell>
          <cell r="Y42">
            <v>8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E42">
            <v>0</v>
          </cell>
          <cell r="AF42">
            <v>0</v>
          </cell>
          <cell r="AG42">
            <v>0</v>
          </cell>
          <cell r="AH42">
            <v>0</v>
          </cell>
          <cell r="AI42">
            <v>0</v>
          </cell>
          <cell r="AJ42">
            <v>0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0</v>
          </cell>
          <cell r="AR42">
            <v>0</v>
          </cell>
          <cell r="AS42">
            <v>0</v>
          </cell>
          <cell r="AT42">
            <v>0</v>
          </cell>
          <cell r="AU42">
            <v>0</v>
          </cell>
          <cell r="AV42">
            <v>0</v>
          </cell>
          <cell r="AW42">
            <v>0</v>
          </cell>
          <cell r="AX42">
            <v>0</v>
          </cell>
          <cell r="AY42">
            <v>0</v>
          </cell>
          <cell r="AZ42">
            <v>0</v>
          </cell>
          <cell r="BA42">
            <v>0</v>
          </cell>
          <cell r="BB42">
            <v>0</v>
          </cell>
          <cell r="BC42">
            <v>0</v>
          </cell>
          <cell r="BD42">
            <v>1</v>
          </cell>
          <cell r="BE42">
            <v>1</v>
          </cell>
          <cell r="BF42">
            <v>1</v>
          </cell>
          <cell r="BG42">
            <v>1</v>
          </cell>
          <cell r="BH42">
            <v>1</v>
          </cell>
          <cell r="BI42">
            <v>1</v>
          </cell>
          <cell r="BJ42">
            <v>1</v>
          </cell>
          <cell r="BK42">
            <v>1</v>
          </cell>
          <cell r="BL42">
            <v>1</v>
          </cell>
          <cell r="BM42">
            <v>1</v>
          </cell>
          <cell r="BN42">
            <v>1</v>
          </cell>
          <cell r="BO42">
            <v>1</v>
          </cell>
          <cell r="BP42">
            <v>1</v>
          </cell>
          <cell r="BQ42">
            <v>1</v>
          </cell>
          <cell r="BR42">
            <v>1</v>
          </cell>
          <cell r="BS42">
            <v>1</v>
          </cell>
          <cell r="BT42">
            <v>1</v>
          </cell>
          <cell r="BU42">
            <v>1</v>
          </cell>
          <cell r="BV42">
            <v>1</v>
          </cell>
          <cell r="BW42">
            <v>1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CN42">
            <v>0</v>
          </cell>
          <cell r="CO42">
            <v>0</v>
          </cell>
          <cell r="CP42">
            <v>0</v>
          </cell>
          <cell r="CQ42">
            <v>0</v>
          </cell>
          <cell r="CR42">
            <v>0</v>
          </cell>
          <cell r="CS42">
            <v>0</v>
          </cell>
          <cell r="CT42">
            <v>0</v>
          </cell>
          <cell r="CU42">
            <v>0</v>
          </cell>
          <cell r="CV42">
            <v>0</v>
          </cell>
          <cell r="CW42">
            <v>0</v>
          </cell>
          <cell r="CX42">
            <v>0</v>
          </cell>
          <cell r="CY42">
            <v>0</v>
          </cell>
          <cell r="CZ42">
            <v>0</v>
          </cell>
          <cell r="DA42">
            <v>0</v>
          </cell>
          <cell r="DB42">
            <v>0</v>
          </cell>
          <cell r="DC42">
            <v>0</v>
          </cell>
          <cell r="DD42">
            <v>0</v>
          </cell>
          <cell r="DE42">
            <v>0</v>
          </cell>
          <cell r="DF42">
            <v>0</v>
          </cell>
          <cell r="DG42">
            <v>0</v>
          </cell>
          <cell r="DH42">
            <v>0</v>
          </cell>
          <cell r="DI42">
            <v>0</v>
          </cell>
          <cell r="DJ42">
            <v>0</v>
          </cell>
          <cell r="DK42">
            <v>0</v>
          </cell>
          <cell r="DL42">
            <v>2.7E-2</v>
          </cell>
          <cell r="DM42">
            <v>0.05</v>
          </cell>
          <cell r="DN42">
            <v>0.15</v>
          </cell>
          <cell r="DO42">
            <v>2.7E-2</v>
          </cell>
          <cell r="DP42">
            <v>0.05</v>
          </cell>
          <cell r="DQ42">
            <v>0.15</v>
          </cell>
          <cell r="DR42">
            <v>0.05</v>
          </cell>
          <cell r="DS42">
            <v>2.7E-2</v>
          </cell>
          <cell r="DT42">
            <v>0.05</v>
          </cell>
          <cell r="DU42">
            <v>0.15</v>
          </cell>
          <cell r="DV42">
            <v>0</v>
          </cell>
          <cell r="DW42">
            <v>0</v>
          </cell>
          <cell r="DX42">
            <v>0</v>
          </cell>
          <cell r="DY42">
            <v>0</v>
          </cell>
          <cell r="DZ42">
            <v>0</v>
          </cell>
          <cell r="EA42">
            <v>0</v>
          </cell>
          <cell r="EB42">
            <v>0</v>
          </cell>
          <cell r="EC42">
            <v>0</v>
          </cell>
          <cell r="ED42">
            <v>0</v>
          </cell>
          <cell r="EE42">
            <v>0</v>
          </cell>
          <cell r="EF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0</v>
          </cell>
          <cell r="EK42">
            <v>0</v>
          </cell>
          <cell r="EL42">
            <v>0</v>
          </cell>
          <cell r="EM42">
            <v>0</v>
          </cell>
          <cell r="EN42">
            <v>0</v>
          </cell>
          <cell r="EO42">
            <v>0</v>
          </cell>
          <cell r="EP42">
            <v>0</v>
          </cell>
          <cell r="EQ42">
            <v>0</v>
          </cell>
          <cell r="ER42">
            <v>0</v>
          </cell>
          <cell r="ES42">
            <v>0</v>
          </cell>
          <cell r="ET42">
            <v>0</v>
          </cell>
          <cell r="EU42">
            <v>0</v>
          </cell>
          <cell r="EV42">
            <v>0</v>
          </cell>
          <cell r="EW42">
            <v>0</v>
          </cell>
          <cell r="EX42">
            <v>0</v>
          </cell>
          <cell r="EY42">
            <v>0</v>
          </cell>
          <cell r="EZ42">
            <v>0</v>
          </cell>
          <cell r="FA42">
            <v>0</v>
          </cell>
          <cell r="FB42">
            <v>0</v>
          </cell>
          <cell r="FC42">
            <v>0</v>
          </cell>
          <cell r="FD42">
            <v>0</v>
          </cell>
          <cell r="FE42">
            <v>0</v>
          </cell>
          <cell r="FF42">
            <v>0</v>
          </cell>
          <cell r="FG42">
            <v>0</v>
          </cell>
          <cell r="FH42">
            <v>0</v>
          </cell>
          <cell r="FI42">
            <v>0</v>
          </cell>
          <cell r="FJ42">
            <v>0</v>
          </cell>
          <cell r="FK42">
            <v>0</v>
          </cell>
          <cell r="FL42">
            <v>0</v>
          </cell>
          <cell r="FM42">
            <v>0</v>
          </cell>
          <cell r="FN42">
            <v>0</v>
          </cell>
          <cell r="FO42">
            <v>0</v>
          </cell>
          <cell r="FP42">
            <v>0</v>
          </cell>
          <cell r="FQ42">
            <v>0</v>
          </cell>
          <cell r="FR42">
            <v>0</v>
          </cell>
          <cell r="FS42">
            <v>0</v>
          </cell>
        </row>
        <row r="43">
          <cell r="D43" t="str">
            <v>H2 tank compressor</v>
          </cell>
          <cell r="E43">
            <v>35</v>
          </cell>
          <cell r="F43">
            <v>1</v>
          </cell>
          <cell r="G43" t="str">
            <v>H2_to_tank</v>
          </cell>
          <cell r="H43">
            <v>0</v>
          </cell>
          <cell r="I43" t="str">
            <v>-</v>
          </cell>
          <cell r="J43">
            <v>0</v>
          </cell>
          <cell r="K43">
            <v>0</v>
          </cell>
          <cell r="L43">
            <v>0</v>
          </cell>
          <cell r="M43">
            <v>-1</v>
          </cell>
          <cell r="N43">
            <v>0</v>
          </cell>
          <cell r="O43">
            <v>20000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1</v>
          </cell>
          <cell r="BE43">
            <v>1</v>
          </cell>
          <cell r="BF43">
            <v>1</v>
          </cell>
          <cell r="BG43">
            <v>1</v>
          </cell>
          <cell r="BH43">
            <v>1</v>
          </cell>
          <cell r="BI43">
            <v>1</v>
          </cell>
          <cell r="BJ43">
            <v>1</v>
          </cell>
          <cell r="BK43">
            <v>1</v>
          </cell>
          <cell r="BL43">
            <v>1</v>
          </cell>
          <cell r="BM43">
            <v>1</v>
          </cell>
          <cell r="BN43">
            <v>1</v>
          </cell>
          <cell r="BO43">
            <v>1</v>
          </cell>
          <cell r="BP43">
            <v>1</v>
          </cell>
          <cell r="BQ43">
            <v>1</v>
          </cell>
          <cell r="BR43">
            <v>1</v>
          </cell>
          <cell r="BS43">
            <v>1</v>
          </cell>
          <cell r="BT43">
            <v>1</v>
          </cell>
          <cell r="BU43">
            <v>1</v>
          </cell>
          <cell r="BV43">
            <v>1</v>
          </cell>
          <cell r="BW43">
            <v>1</v>
          </cell>
          <cell r="BX43">
            <v>4</v>
          </cell>
          <cell r="BY43">
            <v>3.5</v>
          </cell>
          <cell r="BZ43">
            <v>3.5</v>
          </cell>
          <cell r="CA43">
            <v>3.5</v>
          </cell>
          <cell r="CB43">
            <v>3.5</v>
          </cell>
          <cell r="CC43">
            <v>3.5</v>
          </cell>
          <cell r="CD43">
            <v>3.5</v>
          </cell>
          <cell r="CE43">
            <v>3.5</v>
          </cell>
          <cell r="CF43">
            <v>3.5</v>
          </cell>
          <cell r="CG43">
            <v>3.5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CN43">
            <v>0</v>
          </cell>
          <cell r="CO43">
            <v>0</v>
          </cell>
          <cell r="CP43">
            <v>0</v>
          </cell>
          <cell r="CQ43">
            <v>0</v>
          </cell>
          <cell r="CR43">
            <v>0</v>
          </cell>
          <cell r="CS43">
            <v>0</v>
          </cell>
          <cell r="CT43">
            <v>0</v>
          </cell>
          <cell r="CU43">
            <v>0</v>
          </cell>
          <cell r="CV43">
            <v>0</v>
          </cell>
          <cell r="CW43">
            <v>0</v>
          </cell>
          <cell r="CX43">
            <v>0</v>
          </cell>
          <cell r="CY43">
            <v>0</v>
          </cell>
          <cell r="CZ43">
            <v>0</v>
          </cell>
          <cell r="DA43">
            <v>0</v>
          </cell>
          <cell r="DB43">
            <v>0</v>
          </cell>
          <cell r="DC43">
            <v>0</v>
          </cell>
          <cell r="DD43">
            <v>0</v>
          </cell>
          <cell r="DE43">
            <v>0</v>
          </cell>
          <cell r="DF43">
            <v>0</v>
          </cell>
          <cell r="DG43">
            <v>0</v>
          </cell>
          <cell r="DH43">
            <v>0</v>
          </cell>
          <cell r="DI43">
            <v>0</v>
          </cell>
          <cell r="DJ43">
            <v>0</v>
          </cell>
          <cell r="DK43">
            <v>0</v>
          </cell>
          <cell r="DL43">
            <v>0</v>
          </cell>
          <cell r="DM43">
            <v>0</v>
          </cell>
          <cell r="DN43">
            <v>0</v>
          </cell>
          <cell r="DO43">
            <v>0</v>
          </cell>
          <cell r="DP43">
            <v>0</v>
          </cell>
          <cell r="DQ43">
            <v>0</v>
          </cell>
          <cell r="DR43">
            <v>0</v>
          </cell>
          <cell r="DS43">
            <v>0</v>
          </cell>
          <cell r="DT43">
            <v>0</v>
          </cell>
          <cell r="DU43">
            <v>0</v>
          </cell>
          <cell r="DV43">
            <v>0</v>
          </cell>
          <cell r="DW43">
            <v>0</v>
          </cell>
          <cell r="DX43">
            <v>0</v>
          </cell>
          <cell r="DY43">
            <v>0</v>
          </cell>
          <cell r="DZ43">
            <v>0</v>
          </cell>
          <cell r="EA43">
            <v>0</v>
          </cell>
          <cell r="EB43">
            <v>0</v>
          </cell>
          <cell r="EC43">
            <v>0</v>
          </cell>
          <cell r="ED43">
            <v>0</v>
          </cell>
          <cell r="EE43">
            <v>0</v>
          </cell>
          <cell r="EF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0</v>
          </cell>
          <cell r="EK43">
            <v>0</v>
          </cell>
          <cell r="EL43">
            <v>0</v>
          </cell>
          <cell r="EM43">
            <v>0</v>
          </cell>
          <cell r="EN43">
            <v>0</v>
          </cell>
          <cell r="EO43">
            <v>0</v>
          </cell>
          <cell r="EP43">
            <v>0</v>
          </cell>
          <cell r="EQ43">
            <v>0</v>
          </cell>
          <cell r="ER43">
            <v>0</v>
          </cell>
          <cell r="ES43">
            <v>0</v>
          </cell>
          <cell r="ET43">
            <v>0</v>
          </cell>
          <cell r="EU43">
            <v>0</v>
          </cell>
          <cell r="EV43">
            <v>0</v>
          </cell>
          <cell r="EW43">
            <v>0</v>
          </cell>
          <cell r="EX43">
            <v>0</v>
          </cell>
          <cell r="EY43">
            <v>0</v>
          </cell>
          <cell r="EZ43">
            <v>0</v>
          </cell>
          <cell r="FA43">
            <v>0</v>
          </cell>
          <cell r="FB43">
            <v>0</v>
          </cell>
          <cell r="FC43">
            <v>0</v>
          </cell>
          <cell r="FD43">
            <v>0</v>
          </cell>
          <cell r="FE43">
            <v>0</v>
          </cell>
          <cell r="FF43">
            <v>0</v>
          </cell>
          <cell r="FG43">
            <v>0</v>
          </cell>
          <cell r="FH43">
            <v>0</v>
          </cell>
          <cell r="FI43">
            <v>0</v>
          </cell>
          <cell r="FJ43">
            <v>0</v>
          </cell>
          <cell r="FK43">
            <v>0</v>
          </cell>
          <cell r="FL43">
            <v>0</v>
          </cell>
          <cell r="FM43">
            <v>0</v>
          </cell>
          <cell r="FN43">
            <v>0</v>
          </cell>
          <cell r="FO43">
            <v>0</v>
          </cell>
          <cell r="FP43">
            <v>0</v>
          </cell>
          <cell r="FQ43">
            <v>0</v>
          </cell>
          <cell r="FR43">
            <v>0</v>
          </cell>
          <cell r="FS43">
            <v>0</v>
          </cell>
        </row>
        <row r="44">
          <cell r="D44" t="str">
            <v>H2 tank valve</v>
          </cell>
          <cell r="E44">
            <v>36</v>
          </cell>
          <cell r="F44">
            <v>1</v>
          </cell>
          <cell r="G44" t="str">
            <v>H2_from_tank</v>
          </cell>
          <cell r="H44">
            <v>0</v>
          </cell>
          <cell r="I44" t="str">
            <v>-</v>
          </cell>
          <cell r="J44">
            <v>0</v>
          </cell>
          <cell r="K44">
            <v>0</v>
          </cell>
          <cell r="L44">
            <v>0</v>
          </cell>
          <cell r="M44">
            <v>1</v>
          </cell>
          <cell r="N44">
            <v>0</v>
          </cell>
          <cell r="O44">
            <v>20000</v>
          </cell>
          <cell r="P44">
            <v>0</v>
          </cell>
          <cell r="Q44">
            <v>0</v>
          </cell>
          <cell r="R44">
            <v>0</v>
          </cell>
          <cell r="S44">
            <v>0</v>
          </cell>
          <cell r="T44">
            <v>0</v>
          </cell>
          <cell r="U44">
            <v>0</v>
          </cell>
          <cell r="V44">
            <v>0</v>
          </cell>
          <cell r="W44">
            <v>0</v>
          </cell>
          <cell r="X44">
            <v>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0</v>
          </cell>
          <cell r="AF44">
            <v>0</v>
          </cell>
          <cell r="AG44">
            <v>0</v>
          </cell>
          <cell r="AH44">
            <v>0</v>
          </cell>
          <cell r="AI44">
            <v>0</v>
          </cell>
          <cell r="AJ44">
            <v>0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0</v>
          </cell>
          <cell r="AR44">
            <v>0</v>
          </cell>
          <cell r="AS44">
            <v>0</v>
          </cell>
          <cell r="AT44">
            <v>0</v>
          </cell>
          <cell r="AU44">
            <v>0</v>
          </cell>
          <cell r="AV44">
            <v>0</v>
          </cell>
          <cell r="AW44">
            <v>0</v>
          </cell>
          <cell r="AX44">
            <v>0</v>
          </cell>
          <cell r="AY44">
            <v>0</v>
          </cell>
          <cell r="AZ44">
            <v>0</v>
          </cell>
          <cell r="BA44">
            <v>0</v>
          </cell>
          <cell r="BB44">
            <v>0</v>
          </cell>
          <cell r="BC44">
            <v>0</v>
          </cell>
          <cell r="BD44">
            <v>1</v>
          </cell>
          <cell r="BE44">
            <v>1</v>
          </cell>
          <cell r="BF44">
            <v>1</v>
          </cell>
          <cell r="BG44">
            <v>1</v>
          </cell>
          <cell r="BH44">
            <v>1</v>
          </cell>
          <cell r="BI44">
            <v>1</v>
          </cell>
          <cell r="BJ44">
            <v>1</v>
          </cell>
          <cell r="BK44">
            <v>1</v>
          </cell>
          <cell r="BL44">
            <v>1</v>
          </cell>
          <cell r="BM44">
            <v>1</v>
          </cell>
          <cell r="BN44">
            <v>1</v>
          </cell>
          <cell r="BO44">
            <v>1</v>
          </cell>
          <cell r="BP44">
            <v>1</v>
          </cell>
          <cell r="BQ44">
            <v>1</v>
          </cell>
          <cell r="BR44">
            <v>1</v>
          </cell>
          <cell r="BS44">
            <v>1</v>
          </cell>
          <cell r="BT44">
            <v>1</v>
          </cell>
          <cell r="BU44">
            <v>1</v>
          </cell>
          <cell r="BV44">
            <v>1</v>
          </cell>
          <cell r="BW44">
            <v>1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CN44">
            <v>0</v>
          </cell>
          <cell r="CO44">
            <v>0</v>
          </cell>
          <cell r="CP44">
            <v>0</v>
          </cell>
          <cell r="CQ44">
            <v>0</v>
          </cell>
          <cell r="CR44">
            <v>0</v>
          </cell>
          <cell r="CS44">
            <v>0</v>
          </cell>
          <cell r="CT44">
            <v>0</v>
          </cell>
          <cell r="CU44">
            <v>0</v>
          </cell>
          <cell r="CV44">
            <v>0</v>
          </cell>
          <cell r="CW44">
            <v>0</v>
          </cell>
          <cell r="CX44">
            <v>0</v>
          </cell>
          <cell r="CY44">
            <v>0</v>
          </cell>
          <cell r="CZ44">
            <v>0</v>
          </cell>
          <cell r="DA44">
            <v>0</v>
          </cell>
          <cell r="DB44">
            <v>0</v>
          </cell>
          <cell r="DC44">
            <v>0</v>
          </cell>
          <cell r="DD44">
            <v>0</v>
          </cell>
          <cell r="DE44">
            <v>0</v>
          </cell>
          <cell r="DF44">
            <v>0</v>
          </cell>
          <cell r="DG44">
            <v>0</v>
          </cell>
          <cell r="DH44">
            <v>0</v>
          </cell>
          <cell r="DI44">
            <v>0</v>
          </cell>
          <cell r="DJ44">
            <v>0</v>
          </cell>
          <cell r="DK44">
            <v>0</v>
          </cell>
          <cell r="DL44">
            <v>0</v>
          </cell>
          <cell r="DM44">
            <v>0</v>
          </cell>
          <cell r="DN44">
            <v>0</v>
          </cell>
          <cell r="DO44">
            <v>0</v>
          </cell>
          <cell r="DP44">
            <v>0</v>
          </cell>
          <cell r="DQ44">
            <v>0</v>
          </cell>
          <cell r="DR44">
            <v>0</v>
          </cell>
          <cell r="DS44">
            <v>0</v>
          </cell>
          <cell r="DT44">
            <v>0</v>
          </cell>
          <cell r="DU44">
            <v>0</v>
          </cell>
          <cell r="DV44">
            <v>0</v>
          </cell>
          <cell r="DW44">
            <v>0</v>
          </cell>
          <cell r="DX44">
            <v>0</v>
          </cell>
          <cell r="DY44">
            <v>0</v>
          </cell>
          <cell r="DZ44">
            <v>0</v>
          </cell>
          <cell r="EA44">
            <v>0</v>
          </cell>
          <cell r="EB44">
            <v>0</v>
          </cell>
          <cell r="EC44">
            <v>0</v>
          </cell>
          <cell r="ED44">
            <v>0</v>
          </cell>
          <cell r="EE44">
            <v>0</v>
          </cell>
          <cell r="EF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0</v>
          </cell>
          <cell r="EK44">
            <v>0</v>
          </cell>
          <cell r="EL44">
            <v>0</v>
          </cell>
          <cell r="EM44">
            <v>0</v>
          </cell>
          <cell r="EN44">
            <v>0</v>
          </cell>
          <cell r="EO44">
            <v>0</v>
          </cell>
          <cell r="EP44">
            <v>0</v>
          </cell>
          <cell r="EQ44">
            <v>0</v>
          </cell>
          <cell r="ER44">
            <v>0</v>
          </cell>
          <cell r="ES44">
            <v>0</v>
          </cell>
          <cell r="ET44">
            <v>0</v>
          </cell>
          <cell r="EU44">
            <v>0</v>
          </cell>
          <cell r="EV44">
            <v>0</v>
          </cell>
          <cell r="EW44">
            <v>0</v>
          </cell>
          <cell r="EX44">
            <v>0</v>
          </cell>
          <cell r="EY44">
            <v>0</v>
          </cell>
          <cell r="EZ44">
            <v>0</v>
          </cell>
          <cell r="FA44">
            <v>0</v>
          </cell>
          <cell r="FB44">
            <v>0</v>
          </cell>
          <cell r="FC44">
            <v>0</v>
          </cell>
          <cell r="FD44">
            <v>0</v>
          </cell>
          <cell r="FE44">
            <v>0</v>
          </cell>
          <cell r="FF44">
            <v>0</v>
          </cell>
          <cell r="FG44">
            <v>0</v>
          </cell>
          <cell r="FH44">
            <v>0</v>
          </cell>
          <cell r="FI44">
            <v>0</v>
          </cell>
          <cell r="FJ44">
            <v>0</v>
          </cell>
          <cell r="FK44">
            <v>0</v>
          </cell>
          <cell r="FL44">
            <v>0</v>
          </cell>
          <cell r="FM44">
            <v>0</v>
          </cell>
          <cell r="FN44">
            <v>0</v>
          </cell>
          <cell r="FO44">
            <v>0</v>
          </cell>
          <cell r="FP44">
            <v>0</v>
          </cell>
          <cell r="FQ44">
            <v>0</v>
          </cell>
          <cell r="FR44">
            <v>0</v>
          </cell>
          <cell r="FS44">
            <v>0</v>
          </cell>
        </row>
        <row r="45">
          <cell r="D45" t="str">
            <v>H2 tank</v>
          </cell>
          <cell r="E45">
            <v>37</v>
          </cell>
          <cell r="F45">
            <v>1</v>
          </cell>
          <cell r="G45" t="str">
            <v>H2_stored_tank</v>
          </cell>
          <cell r="H45">
            <v>0</v>
          </cell>
          <cell r="I45" t="str">
            <v>-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20000000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0.03</v>
          </cell>
          <cell r="AU45">
            <v>0.03</v>
          </cell>
          <cell r="AV45">
            <v>0.03</v>
          </cell>
          <cell r="AW45">
            <v>0.03</v>
          </cell>
          <cell r="AX45">
            <v>0.03</v>
          </cell>
          <cell r="AY45">
            <v>0.03</v>
          </cell>
          <cell r="AZ45">
            <v>0.03</v>
          </cell>
          <cell r="BA45">
            <v>0.03</v>
          </cell>
          <cell r="BB45">
            <v>0.03</v>
          </cell>
          <cell r="BC45">
            <v>0.03</v>
          </cell>
          <cell r="BD45">
            <v>1</v>
          </cell>
          <cell r="BE45">
            <v>1</v>
          </cell>
          <cell r="BF45">
            <v>1</v>
          </cell>
          <cell r="BG45">
            <v>1</v>
          </cell>
          <cell r="BH45">
            <v>1</v>
          </cell>
          <cell r="BI45">
            <v>1</v>
          </cell>
          <cell r="BJ45">
            <v>1</v>
          </cell>
          <cell r="BK45">
            <v>1</v>
          </cell>
          <cell r="BL45">
            <v>1</v>
          </cell>
          <cell r="BM45">
            <v>1</v>
          </cell>
          <cell r="BN45">
            <v>1</v>
          </cell>
          <cell r="BO45">
            <v>1</v>
          </cell>
          <cell r="BP45">
            <v>1</v>
          </cell>
          <cell r="BQ45">
            <v>1</v>
          </cell>
          <cell r="BR45">
            <v>1</v>
          </cell>
          <cell r="BS45">
            <v>1</v>
          </cell>
          <cell r="BT45">
            <v>1</v>
          </cell>
          <cell r="BU45">
            <v>1</v>
          </cell>
          <cell r="BV45">
            <v>1</v>
          </cell>
          <cell r="BW45">
            <v>1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1000</v>
          </cell>
          <cell r="CI45">
            <v>900</v>
          </cell>
          <cell r="CJ45">
            <v>900</v>
          </cell>
          <cell r="CK45">
            <v>800</v>
          </cell>
          <cell r="CL45">
            <v>800</v>
          </cell>
          <cell r="CM45">
            <v>800</v>
          </cell>
          <cell r="CN45">
            <v>650</v>
          </cell>
          <cell r="CO45">
            <v>500</v>
          </cell>
          <cell r="CP45">
            <v>500</v>
          </cell>
          <cell r="CQ45">
            <v>500</v>
          </cell>
          <cell r="CR45">
            <v>40</v>
          </cell>
          <cell r="CS45">
            <v>27</v>
          </cell>
          <cell r="CT45">
            <v>27</v>
          </cell>
          <cell r="CU45">
            <v>0</v>
          </cell>
          <cell r="CV45">
            <v>24</v>
          </cell>
          <cell r="CW45">
            <v>0</v>
          </cell>
          <cell r="CX45">
            <v>19.5</v>
          </cell>
          <cell r="CY45">
            <v>0</v>
          </cell>
          <cell r="CZ45">
            <v>15</v>
          </cell>
          <cell r="DA45">
            <v>0</v>
          </cell>
          <cell r="DB45">
            <v>0</v>
          </cell>
          <cell r="DC45">
            <v>0</v>
          </cell>
          <cell r="DD45">
            <v>0</v>
          </cell>
          <cell r="DE45">
            <v>0</v>
          </cell>
          <cell r="DF45">
            <v>0</v>
          </cell>
          <cell r="DG45">
            <v>0</v>
          </cell>
          <cell r="DH45">
            <v>0</v>
          </cell>
          <cell r="DI45">
            <v>0</v>
          </cell>
          <cell r="DJ45">
            <v>0</v>
          </cell>
          <cell r="DK45">
            <v>0</v>
          </cell>
          <cell r="DL45">
            <v>0</v>
          </cell>
          <cell r="DM45">
            <v>0</v>
          </cell>
          <cell r="DN45">
            <v>0</v>
          </cell>
          <cell r="DO45">
            <v>0</v>
          </cell>
          <cell r="DP45">
            <v>0</v>
          </cell>
          <cell r="DQ45">
            <v>0</v>
          </cell>
          <cell r="DR45">
            <v>0</v>
          </cell>
          <cell r="DS45">
            <v>0</v>
          </cell>
          <cell r="DT45">
            <v>0</v>
          </cell>
          <cell r="DU45">
            <v>0</v>
          </cell>
          <cell r="DV45">
            <v>0</v>
          </cell>
          <cell r="DW45">
            <v>0</v>
          </cell>
          <cell r="DX45">
            <v>0</v>
          </cell>
          <cell r="DY45">
            <v>0</v>
          </cell>
          <cell r="DZ45">
            <v>0</v>
          </cell>
          <cell r="EA45">
            <v>0</v>
          </cell>
          <cell r="EB45">
            <v>0</v>
          </cell>
          <cell r="EC45">
            <v>0</v>
          </cell>
          <cell r="ED45">
            <v>0</v>
          </cell>
          <cell r="EE45">
            <v>0</v>
          </cell>
          <cell r="EF45">
            <v>6.2260740740740748E-3</v>
          </cell>
          <cell r="EG45">
            <v>6.2260740740740748E-3</v>
          </cell>
          <cell r="EH45">
            <v>6.2260740740740748E-3</v>
          </cell>
          <cell r="EI45">
            <v>0</v>
          </cell>
          <cell r="EJ45">
            <v>6.2260740740740748E-3</v>
          </cell>
          <cell r="EK45">
            <v>0</v>
          </cell>
          <cell r="EL45">
            <v>6.2260740740740748E-3</v>
          </cell>
          <cell r="EM45">
            <v>0</v>
          </cell>
          <cell r="EN45">
            <v>6.2260740740740748E-3</v>
          </cell>
          <cell r="EO45">
            <v>0</v>
          </cell>
          <cell r="EP45">
            <v>0</v>
          </cell>
          <cell r="EQ45">
            <v>0</v>
          </cell>
          <cell r="ER45">
            <v>0</v>
          </cell>
          <cell r="ES45">
            <v>0</v>
          </cell>
          <cell r="ET45">
            <v>0</v>
          </cell>
          <cell r="EU45">
            <v>0</v>
          </cell>
          <cell r="EV45">
            <v>0</v>
          </cell>
          <cell r="EW45">
            <v>0</v>
          </cell>
          <cell r="EX45">
            <v>0</v>
          </cell>
          <cell r="EY45">
            <v>0</v>
          </cell>
          <cell r="EZ45">
            <v>0</v>
          </cell>
          <cell r="FA45">
            <v>0</v>
          </cell>
          <cell r="FB45">
            <v>0</v>
          </cell>
          <cell r="FC45">
            <v>0</v>
          </cell>
          <cell r="FD45">
            <v>0</v>
          </cell>
          <cell r="FE45">
            <v>0</v>
          </cell>
          <cell r="FF45">
            <v>0</v>
          </cell>
          <cell r="FG45">
            <v>0</v>
          </cell>
          <cell r="FH45">
            <v>0</v>
          </cell>
          <cell r="FI45">
            <v>0</v>
          </cell>
          <cell r="FJ45">
            <v>0.14902948869707539</v>
          </cell>
          <cell r="FK45">
            <v>0.14902948869707539</v>
          </cell>
          <cell r="FL45">
            <v>0.14902948869707539</v>
          </cell>
          <cell r="FM45">
            <v>0.14902948869707539</v>
          </cell>
          <cell r="FN45">
            <v>0.14902948869707539</v>
          </cell>
          <cell r="FO45">
            <v>0.14902948869707539</v>
          </cell>
          <cell r="FP45">
            <v>0.14902948869707539</v>
          </cell>
          <cell r="FQ45">
            <v>0.14902948869707539</v>
          </cell>
          <cell r="FR45">
            <v>0.14902948869707539</v>
          </cell>
          <cell r="FS45">
            <v>0.14902948869707539</v>
          </cell>
        </row>
        <row r="46">
          <cell r="D46" t="str">
            <v>H2 pipes compressor</v>
          </cell>
          <cell r="E46">
            <v>38</v>
          </cell>
          <cell r="F46">
            <v>1</v>
          </cell>
          <cell r="G46" t="str">
            <v>H2_to_pipe</v>
          </cell>
          <cell r="H46">
            <v>0</v>
          </cell>
          <cell r="I46" t="str">
            <v>-</v>
          </cell>
          <cell r="J46">
            <v>0</v>
          </cell>
          <cell r="K46">
            <v>0</v>
          </cell>
          <cell r="L46">
            <v>0</v>
          </cell>
          <cell r="M46">
            <v>-1</v>
          </cell>
          <cell r="N46">
            <v>0</v>
          </cell>
          <cell r="O46">
            <v>20000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  <cell r="AG46">
            <v>0</v>
          </cell>
          <cell r="AH46">
            <v>0</v>
          </cell>
          <cell r="AI46">
            <v>0</v>
          </cell>
          <cell r="AJ46">
            <v>0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0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>
            <v>0</v>
          </cell>
          <cell r="AW46">
            <v>0</v>
          </cell>
          <cell r="AX46">
            <v>0</v>
          </cell>
          <cell r="AY46">
            <v>0</v>
          </cell>
          <cell r="AZ46">
            <v>0</v>
          </cell>
          <cell r="BA46">
            <v>0</v>
          </cell>
          <cell r="BB46">
            <v>0</v>
          </cell>
          <cell r="BC46">
            <v>0</v>
          </cell>
          <cell r="BD46">
            <v>1</v>
          </cell>
          <cell r="BE46">
            <v>1</v>
          </cell>
          <cell r="BF46">
            <v>1</v>
          </cell>
          <cell r="BG46">
            <v>1</v>
          </cell>
          <cell r="BH46">
            <v>1</v>
          </cell>
          <cell r="BI46">
            <v>1</v>
          </cell>
          <cell r="BJ46">
            <v>1</v>
          </cell>
          <cell r="BK46">
            <v>1</v>
          </cell>
          <cell r="BL46">
            <v>1</v>
          </cell>
          <cell r="BM46">
            <v>1</v>
          </cell>
          <cell r="BN46">
            <v>1</v>
          </cell>
          <cell r="BO46">
            <v>1</v>
          </cell>
          <cell r="BP46">
            <v>1</v>
          </cell>
          <cell r="BQ46">
            <v>1</v>
          </cell>
          <cell r="BR46">
            <v>1</v>
          </cell>
          <cell r="BS46">
            <v>1</v>
          </cell>
          <cell r="BT46">
            <v>1</v>
          </cell>
          <cell r="BU46">
            <v>1</v>
          </cell>
          <cell r="BV46">
            <v>1</v>
          </cell>
          <cell r="BW46">
            <v>1</v>
          </cell>
          <cell r="BX46">
            <v>0.94</v>
          </cell>
          <cell r="BY46">
            <v>0.94</v>
          </cell>
          <cell r="BZ46">
            <v>0.94</v>
          </cell>
          <cell r="CA46">
            <v>0.94</v>
          </cell>
          <cell r="CB46">
            <v>0.94</v>
          </cell>
          <cell r="CC46">
            <v>0.94</v>
          </cell>
          <cell r="CD46">
            <v>0.94</v>
          </cell>
          <cell r="CE46">
            <v>0.94</v>
          </cell>
          <cell r="CF46">
            <v>0.94</v>
          </cell>
          <cell r="CG46">
            <v>0.94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CN46">
            <v>0</v>
          </cell>
          <cell r="CO46">
            <v>0</v>
          </cell>
          <cell r="CP46">
            <v>0</v>
          </cell>
          <cell r="CQ46">
            <v>0</v>
          </cell>
          <cell r="CR46">
            <v>0</v>
          </cell>
          <cell r="CS46">
            <v>0</v>
          </cell>
          <cell r="CT46">
            <v>0</v>
          </cell>
          <cell r="CU46">
            <v>0</v>
          </cell>
          <cell r="CV46">
            <v>0</v>
          </cell>
          <cell r="CW46">
            <v>0</v>
          </cell>
          <cell r="CX46">
            <v>0</v>
          </cell>
          <cell r="CY46">
            <v>0</v>
          </cell>
          <cell r="CZ46">
            <v>0</v>
          </cell>
          <cell r="DA46">
            <v>0</v>
          </cell>
          <cell r="DB46">
            <v>0</v>
          </cell>
          <cell r="DC46">
            <v>0</v>
          </cell>
          <cell r="DD46">
            <v>0</v>
          </cell>
          <cell r="DE46">
            <v>0</v>
          </cell>
          <cell r="DF46">
            <v>0</v>
          </cell>
          <cell r="DG46">
            <v>0</v>
          </cell>
          <cell r="DH46">
            <v>0</v>
          </cell>
          <cell r="DI46">
            <v>0</v>
          </cell>
          <cell r="DJ46">
            <v>0</v>
          </cell>
          <cell r="DK46">
            <v>0</v>
          </cell>
          <cell r="DL46">
            <v>0</v>
          </cell>
          <cell r="DM46">
            <v>0</v>
          </cell>
          <cell r="DN46">
            <v>0</v>
          </cell>
          <cell r="DO46">
            <v>0</v>
          </cell>
          <cell r="DP46">
            <v>0</v>
          </cell>
          <cell r="DQ46">
            <v>0</v>
          </cell>
          <cell r="DR46">
            <v>0</v>
          </cell>
          <cell r="DS46">
            <v>0</v>
          </cell>
          <cell r="DT46">
            <v>0</v>
          </cell>
          <cell r="DU46">
            <v>0</v>
          </cell>
          <cell r="DV46">
            <v>0</v>
          </cell>
          <cell r="DW46">
            <v>0</v>
          </cell>
          <cell r="DX46">
            <v>0</v>
          </cell>
          <cell r="DY46">
            <v>0</v>
          </cell>
          <cell r="DZ46">
            <v>0</v>
          </cell>
          <cell r="EA46">
            <v>0</v>
          </cell>
          <cell r="EB46">
            <v>0</v>
          </cell>
          <cell r="EC46">
            <v>0</v>
          </cell>
          <cell r="ED46">
            <v>0</v>
          </cell>
          <cell r="EE46">
            <v>0</v>
          </cell>
          <cell r="EF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0</v>
          </cell>
          <cell r="EK46">
            <v>0</v>
          </cell>
          <cell r="EL46">
            <v>0</v>
          </cell>
          <cell r="EM46">
            <v>0</v>
          </cell>
          <cell r="EN46">
            <v>0</v>
          </cell>
          <cell r="EO46">
            <v>0</v>
          </cell>
          <cell r="EP46">
            <v>0</v>
          </cell>
          <cell r="EQ46">
            <v>0</v>
          </cell>
          <cell r="ER46">
            <v>0</v>
          </cell>
          <cell r="ES46">
            <v>0</v>
          </cell>
          <cell r="ET46">
            <v>0</v>
          </cell>
          <cell r="EU46">
            <v>0</v>
          </cell>
          <cell r="EV46">
            <v>0</v>
          </cell>
          <cell r="EW46">
            <v>0</v>
          </cell>
          <cell r="EX46">
            <v>0</v>
          </cell>
          <cell r="EY46">
            <v>0</v>
          </cell>
          <cell r="EZ46">
            <v>0</v>
          </cell>
          <cell r="FA46">
            <v>0</v>
          </cell>
          <cell r="FB46">
            <v>0</v>
          </cell>
          <cell r="FC46">
            <v>0</v>
          </cell>
          <cell r="FD46">
            <v>0</v>
          </cell>
          <cell r="FE46">
            <v>0</v>
          </cell>
          <cell r="FF46">
            <v>0</v>
          </cell>
          <cell r="FG46">
            <v>0</v>
          </cell>
          <cell r="FH46">
            <v>0</v>
          </cell>
          <cell r="FI46">
            <v>0</v>
          </cell>
          <cell r="FJ46">
            <v>9.3678779051968114E-2</v>
          </cell>
          <cell r="FK46">
            <v>9.3678779051968114E-2</v>
          </cell>
          <cell r="FL46">
            <v>9.3678779051968114E-2</v>
          </cell>
          <cell r="FM46">
            <v>9.3678779051968114E-2</v>
          </cell>
          <cell r="FN46">
            <v>9.3678779051968114E-2</v>
          </cell>
          <cell r="FO46">
            <v>9.3678779051968114E-2</v>
          </cell>
          <cell r="FP46">
            <v>9.3678779051968114E-2</v>
          </cell>
          <cell r="FQ46">
            <v>9.3678779051968114E-2</v>
          </cell>
          <cell r="FR46">
            <v>9.3678779051968114E-2</v>
          </cell>
          <cell r="FS46">
            <v>9.3678779051968114E-2</v>
          </cell>
        </row>
        <row r="47">
          <cell r="D47" t="str">
            <v>H2 pipes valve</v>
          </cell>
          <cell r="E47">
            <v>39</v>
          </cell>
          <cell r="F47">
            <v>1</v>
          </cell>
          <cell r="G47" t="str">
            <v>H2_from_pipe</v>
          </cell>
          <cell r="H47">
            <v>0</v>
          </cell>
          <cell r="I47" t="str">
            <v>-</v>
          </cell>
          <cell r="J47">
            <v>0</v>
          </cell>
          <cell r="K47">
            <v>0</v>
          </cell>
          <cell r="L47">
            <v>0</v>
          </cell>
          <cell r="M47">
            <v>1</v>
          </cell>
          <cell r="N47">
            <v>0</v>
          </cell>
          <cell r="O47">
            <v>20000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1</v>
          </cell>
          <cell r="BE47">
            <v>1</v>
          </cell>
          <cell r="BF47">
            <v>1</v>
          </cell>
          <cell r="BG47">
            <v>1</v>
          </cell>
          <cell r="BH47">
            <v>1</v>
          </cell>
          <cell r="BI47">
            <v>1</v>
          </cell>
          <cell r="BJ47">
            <v>1</v>
          </cell>
          <cell r="BK47">
            <v>1</v>
          </cell>
          <cell r="BL47">
            <v>1</v>
          </cell>
          <cell r="BM47">
            <v>1</v>
          </cell>
          <cell r="BN47">
            <v>1</v>
          </cell>
          <cell r="BO47">
            <v>1</v>
          </cell>
          <cell r="BP47">
            <v>1</v>
          </cell>
          <cell r="BQ47">
            <v>1</v>
          </cell>
          <cell r="BR47">
            <v>1</v>
          </cell>
          <cell r="BS47">
            <v>1</v>
          </cell>
          <cell r="BT47">
            <v>1</v>
          </cell>
          <cell r="BU47">
            <v>1</v>
          </cell>
          <cell r="BV47">
            <v>1</v>
          </cell>
          <cell r="BW47">
            <v>1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CN47">
            <v>0</v>
          </cell>
          <cell r="CO47">
            <v>0</v>
          </cell>
          <cell r="CP47">
            <v>0</v>
          </cell>
          <cell r="CQ47">
            <v>0</v>
          </cell>
          <cell r="CR47">
            <v>0</v>
          </cell>
          <cell r="CS47">
            <v>0</v>
          </cell>
          <cell r="CT47">
            <v>0</v>
          </cell>
          <cell r="CU47">
            <v>0</v>
          </cell>
          <cell r="CV47">
            <v>0</v>
          </cell>
          <cell r="CW47">
            <v>0</v>
          </cell>
          <cell r="CX47">
            <v>0</v>
          </cell>
          <cell r="CY47">
            <v>0</v>
          </cell>
          <cell r="CZ47">
            <v>0</v>
          </cell>
          <cell r="DA47">
            <v>0</v>
          </cell>
          <cell r="DB47">
            <v>0</v>
          </cell>
          <cell r="DC47">
            <v>0</v>
          </cell>
          <cell r="DD47">
            <v>0</v>
          </cell>
          <cell r="DE47">
            <v>0</v>
          </cell>
          <cell r="DF47">
            <v>0</v>
          </cell>
          <cell r="DG47">
            <v>0</v>
          </cell>
          <cell r="DH47">
            <v>0</v>
          </cell>
          <cell r="DI47">
            <v>0</v>
          </cell>
          <cell r="DJ47">
            <v>0</v>
          </cell>
          <cell r="DK47">
            <v>0</v>
          </cell>
          <cell r="DL47">
            <v>0</v>
          </cell>
          <cell r="DM47">
            <v>0</v>
          </cell>
          <cell r="DN47">
            <v>0</v>
          </cell>
          <cell r="DO47">
            <v>0</v>
          </cell>
          <cell r="DP47">
            <v>0</v>
          </cell>
          <cell r="DQ47">
            <v>0</v>
          </cell>
          <cell r="DR47">
            <v>0</v>
          </cell>
          <cell r="DS47">
            <v>0</v>
          </cell>
          <cell r="DT47">
            <v>0</v>
          </cell>
          <cell r="DU47">
            <v>0</v>
          </cell>
          <cell r="DV47">
            <v>0</v>
          </cell>
          <cell r="DW47">
            <v>0</v>
          </cell>
          <cell r="DX47">
            <v>0</v>
          </cell>
          <cell r="DY47">
            <v>0</v>
          </cell>
          <cell r="DZ47">
            <v>0</v>
          </cell>
          <cell r="EA47">
            <v>0</v>
          </cell>
          <cell r="EB47">
            <v>0</v>
          </cell>
          <cell r="EC47">
            <v>0</v>
          </cell>
          <cell r="ED47">
            <v>0</v>
          </cell>
          <cell r="EE47">
            <v>0</v>
          </cell>
          <cell r="EF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0</v>
          </cell>
          <cell r="EK47">
            <v>0</v>
          </cell>
          <cell r="EL47">
            <v>0</v>
          </cell>
          <cell r="EM47">
            <v>0</v>
          </cell>
          <cell r="EN47">
            <v>0</v>
          </cell>
          <cell r="EO47">
            <v>0</v>
          </cell>
          <cell r="EP47">
            <v>0</v>
          </cell>
          <cell r="EQ47">
            <v>0</v>
          </cell>
          <cell r="ER47">
            <v>0</v>
          </cell>
          <cell r="ES47">
            <v>0</v>
          </cell>
          <cell r="ET47">
            <v>0</v>
          </cell>
          <cell r="EU47">
            <v>0</v>
          </cell>
          <cell r="EV47">
            <v>0</v>
          </cell>
          <cell r="EW47">
            <v>0</v>
          </cell>
          <cell r="EX47">
            <v>0</v>
          </cell>
          <cell r="EY47">
            <v>0</v>
          </cell>
          <cell r="EZ47">
            <v>0</v>
          </cell>
          <cell r="FA47">
            <v>0</v>
          </cell>
          <cell r="FB47">
            <v>0</v>
          </cell>
          <cell r="FC47">
            <v>0</v>
          </cell>
          <cell r="FD47">
            <v>0</v>
          </cell>
          <cell r="FE47">
            <v>0</v>
          </cell>
          <cell r="FF47">
            <v>0</v>
          </cell>
          <cell r="FG47">
            <v>0</v>
          </cell>
          <cell r="FH47">
            <v>0</v>
          </cell>
          <cell r="FI47">
            <v>0</v>
          </cell>
          <cell r="FJ47">
            <v>0</v>
          </cell>
          <cell r="FK47">
            <v>0</v>
          </cell>
          <cell r="FL47">
            <v>0</v>
          </cell>
          <cell r="FM47">
            <v>0</v>
          </cell>
          <cell r="FN47">
            <v>0</v>
          </cell>
          <cell r="FO47">
            <v>0</v>
          </cell>
          <cell r="FP47">
            <v>0</v>
          </cell>
          <cell r="FQ47">
            <v>0</v>
          </cell>
          <cell r="FR47">
            <v>0</v>
          </cell>
          <cell r="FS47">
            <v>0</v>
          </cell>
        </row>
        <row r="48">
          <cell r="D48" t="str">
            <v>H2 buried pipes</v>
          </cell>
          <cell r="E48">
            <v>40</v>
          </cell>
          <cell r="F48">
            <v>1</v>
          </cell>
          <cell r="G48" t="str">
            <v>H2_stored_pipe</v>
          </cell>
          <cell r="H48">
            <v>0</v>
          </cell>
          <cell r="I48" t="str">
            <v>-</v>
          </cell>
          <cell r="J48">
            <v>0</v>
          </cell>
          <cell r="K48">
            <v>0</v>
          </cell>
          <cell r="L48">
            <v>0</v>
          </cell>
          <cell r="M48">
            <v>0</v>
          </cell>
          <cell r="N48">
            <v>0</v>
          </cell>
          <cell r="O48">
            <v>20000000</v>
          </cell>
          <cell r="P48">
            <v>0</v>
          </cell>
          <cell r="Q48">
            <v>0</v>
          </cell>
          <cell r="R48">
            <v>0</v>
          </cell>
          <cell r="S48">
            <v>0</v>
          </cell>
          <cell r="T48">
            <v>0</v>
          </cell>
          <cell r="U48">
            <v>0</v>
          </cell>
          <cell r="V48">
            <v>0</v>
          </cell>
          <cell r="W48">
            <v>0</v>
          </cell>
          <cell r="X48">
            <v>0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E48">
            <v>0</v>
          </cell>
          <cell r="AF48">
            <v>0</v>
          </cell>
          <cell r="AG48">
            <v>0</v>
          </cell>
          <cell r="AH48">
            <v>0</v>
          </cell>
          <cell r="AI48">
            <v>0</v>
          </cell>
          <cell r="AJ48">
            <v>0</v>
          </cell>
          <cell r="AK48">
            <v>0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0.09</v>
          </cell>
          <cell r="AU48">
            <v>0.09</v>
          </cell>
          <cell r="AV48">
            <v>0.09</v>
          </cell>
          <cell r="AW48">
            <v>0.09</v>
          </cell>
          <cell r="AX48">
            <v>0.09</v>
          </cell>
          <cell r="AY48">
            <v>0.09</v>
          </cell>
          <cell r="AZ48">
            <v>0.09</v>
          </cell>
          <cell r="BA48">
            <v>0.09</v>
          </cell>
          <cell r="BB48">
            <v>0.09</v>
          </cell>
          <cell r="BC48">
            <v>0.09</v>
          </cell>
          <cell r="BD48">
            <v>1</v>
          </cell>
          <cell r="BE48">
            <v>1</v>
          </cell>
          <cell r="BF48">
            <v>1</v>
          </cell>
          <cell r="BG48">
            <v>1</v>
          </cell>
          <cell r="BH48">
            <v>1</v>
          </cell>
          <cell r="BI48">
            <v>1</v>
          </cell>
          <cell r="BJ48">
            <v>1</v>
          </cell>
          <cell r="BK48">
            <v>1</v>
          </cell>
          <cell r="BL48">
            <v>1</v>
          </cell>
          <cell r="BM48">
            <v>1</v>
          </cell>
          <cell r="BN48">
            <v>1</v>
          </cell>
          <cell r="BO48">
            <v>1</v>
          </cell>
          <cell r="BP48">
            <v>1</v>
          </cell>
          <cell r="BQ48">
            <v>1</v>
          </cell>
          <cell r="BR48">
            <v>1</v>
          </cell>
          <cell r="BS48">
            <v>1</v>
          </cell>
          <cell r="BT48">
            <v>1</v>
          </cell>
          <cell r="BU48">
            <v>1</v>
          </cell>
          <cell r="BV48">
            <v>1</v>
          </cell>
          <cell r="BW48">
            <v>1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460.75542459148141</v>
          </cell>
          <cell r="CI48">
            <v>250</v>
          </cell>
          <cell r="CJ48">
            <v>250</v>
          </cell>
          <cell r="CK48">
            <v>250</v>
          </cell>
          <cell r="CL48">
            <v>250</v>
          </cell>
          <cell r="CM48">
            <v>250</v>
          </cell>
          <cell r="CN48">
            <v>250</v>
          </cell>
          <cell r="CO48">
            <v>250</v>
          </cell>
          <cell r="CP48">
            <v>250</v>
          </cell>
          <cell r="CQ48">
            <v>250</v>
          </cell>
          <cell r="CR48">
            <v>18.430216983659257</v>
          </cell>
          <cell r="CS48">
            <v>7.5</v>
          </cell>
          <cell r="CT48">
            <v>7.5</v>
          </cell>
          <cell r="CU48">
            <v>7.5</v>
          </cell>
          <cell r="CV48">
            <v>7.5</v>
          </cell>
          <cell r="CW48">
            <v>7.5</v>
          </cell>
          <cell r="CX48">
            <v>7.5</v>
          </cell>
          <cell r="CY48">
            <v>7.5</v>
          </cell>
          <cell r="CZ48">
            <v>7.5</v>
          </cell>
          <cell r="DA48">
            <v>7.5</v>
          </cell>
          <cell r="DB48">
            <v>0</v>
          </cell>
          <cell r="DC48">
            <v>0</v>
          </cell>
          <cell r="DD48">
            <v>0</v>
          </cell>
          <cell r="DE48">
            <v>0</v>
          </cell>
          <cell r="DF48">
            <v>0</v>
          </cell>
          <cell r="DG48">
            <v>0</v>
          </cell>
          <cell r="DH48">
            <v>0</v>
          </cell>
          <cell r="DI48">
            <v>0</v>
          </cell>
          <cell r="DJ48">
            <v>0</v>
          </cell>
          <cell r="DK48">
            <v>0</v>
          </cell>
          <cell r="DL48">
            <v>0</v>
          </cell>
          <cell r="DM48">
            <v>0</v>
          </cell>
          <cell r="DN48">
            <v>0</v>
          </cell>
          <cell r="DO48">
            <v>0</v>
          </cell>
          <cell r="DP48">
            <v>0</v>
          </cell>
          <cell r="DQ48">
            <v>0</v>
          </cell>
          <cell r="DR48">
            <v>0</v>
          </cell>
          <cell r="DS48">
            <v>0</v>
          </cell>
          <cell r="DT48">
            <v>0</v>
          </cell>
          <cell r="DU48">
            <v>0</v>
          </cell>
          <cell r="DV48">
            <v>0</v>
          </cell>
          <cell r="DW48">
            <v>0</v>
          </cell>
          <cell r="DX48">
            <v>0</v>
          </cell>
          <cell r="DY48">
            <v>0</v>
          </cell>
          <cell r="DZ48">
            <v>0</v>
          </cell>
          <cell r="EA48">
            <v>0</v>
          </cell>
          <cell r="EB48">
            <v>0</v>
          </cell>
          <cell r="EC48">
            <v>0</v>
          </cell>
          <cell r="ED48">
            <v>0</v>
          </cell>
          <cell r="EE48">
            <v>0</v>
          </cell>
          <cell r="EF48">
            <v>6.2260740740740748E-3</v>
          </cell>
          <cell r="EG48">
            <v>6.2260740740740748E-3</v>
          </cell>
          <cell r="EH48">
            <v>6.2260740740740748E-3</v>
          </cell>
          <cell r="EI48">
            <v>0</v>
          </cell>
          <cell r="EJ48">
            <v>6.2260740740740748E-3</v>
          </cell>
          <cell r="EK48">
            <v>0</v>
          </cell>
          <cell r="EL48">
            <v>6.2260740740740748E-3</v>
          </cell>
          <cell r="EM48">
            <v>0</v>
          </cell>
          <cell r="EN48">
            <v>6.2260740740740748E-3</v>
          </cell>
          <cell r="EO48">
            <v>0</v>
          </cell>
          <cell r="EP48">
            <v>0</v>
          </cell>
          <cell r="EQ48">
            <v>0</v>
          </cell>
          <cell r="ER48">
            <v>0</v>
          </cell>
          <cell r="ES48">
            <v>0</v>
          </cell>
          <cell r="ET48">
            <v>0</v>
          </cell>
          <cell r="EU48">
            <v>0</v>
          </cell>
          <cell r="EV48">
            <v>0</v>
          </cell>
          <cell r="EW48">
            <v>0</v>
          </cell>
          <cell r="EX48">
            <v>0</v>
          </cell>
          <cell r="EY48">
            <v>0</v>
          </cell>
          <cell r="EZ48">
            <v>1</v>
          </cell>
          <cell r="FA48">
            <v>1</v>
          </cell>
          <cell r="FB48">
            <v>1</v>
          </cell>
          <cell r="FC48">
            <v>0</v>
          </cell>
          <cell r="FD48">
            <v>1</v>
          </cell>
          <cell r="FE48">
            <v>0</v>
          </cell>
          <cell r="FF48">
            <v>1</v>
          </cell>
          <cell r="FG48">
            <v>0</v>
          </cell>
          <cell r="FH48">
            <v>1</v>
          </cell>
          <cell r="FI48">
            <v>0</v>
          </cell>
          <cell r="FJ48">
            <v>8.174285816161557E-2</v>
          </cell>
          <cell r="FK48">
            <v>8.174285816161557E-2</v>
          </cell>
          <cell r="FL48">
            <v>8.174285816161557E-2</v>
          </cell>
          <cell r="FM48">
            <v>8.174285816161557E-2</v>
          </cell>
          <cell r="FN48">
            <v>8.174285816161557E-2</v>
          </cell>
          <cell r="FO48">
            <v>8.174285816161557E-2</v>
          </cell>
          <cell r="FP48">
            <v>8.174285816161557E-2</v>
          </cell>
          <cell r="FQ48">
            <v>8.174285816161557E-2</v>
          </cell>
          <cell r="FR48">
            <v>8.174285816161557E-2</v>
          </cell>
          <cell r="FS48">
            <v>8.174285816161557E-2</v>
          </cell>
        </row>
        <row r="49">
          <cell r="D49" t="str">
            <v>Solar fixed</v>
          </cell>
          <cell r="E49">
            <v>41</v>
          </cell>
          <cell r="F49">
            <v>1</v>
          </cell>
          <cell r="G49" t="str">
            <v>Solar_fixed</v>
          </cell>
          <cell r="H49">
            <v>0</v>
          </cell>
          <cell r="I49" t="str">
            <v>-</v>
          </cell>
          <cell r="J49">
            <v>1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2000000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1</v>
          </cell>
          <cell r="BE49">
            <v>1</v>
          </cell>
          <cell r="BF49">
            <v>1</v>
          </cell>
          <cell r="BG49">
            <v>1</v>
          </cell>
          <cell r="BH49">
            <v>1</v>
          </cell>
          <cell r="BI49">
            <v>1</v>
          </cell>
          <cell r="BJ49">
            <v>1</v>
          </cell>
          <cell r="BK49">
            <v>1</v>
          </cell>
          <cell r="BL49">
            <v>1</v>
          </cell>
          <cell r="BM49">
            <v>1</v>
          </cell>
          <cell r="BN49">
            <v>1</v>
          </cell>
          <cell r="BO49">
            <v>1</v>
          </cell>
          <cell r="BP49">
            <v>1</v>
          </cell>
          <cell r="BQ49">
            <v>1</v>
          </cell>
          <cell r="BR49">
            <v>1</v>
          </cell>
          <cell r="BS49">
            <v>1</v>
          </cell>
          <cell r="BT49">
            <v>1</v>
          </cell>
          <cell r="BU49">
            <v>1</v>
          </cell>
          <cell r="BV49">
            <v>1</v>
          </cell>
          <cell r="BW49">
            <v>1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552.67870000000005</v>
          </cell>
          <cell r="CI49">
            <v>552.67870000000005</v>
          </cell>
          <cell r="CJ49">
            <v>552.67870000000005</v>
          </cell>
          <cell r="CK49">
            <v>396.26020000000005</v>
          </cell>
          <cell r="CL49">
            <v>396.26020000000005</v>
          </cell>
          <cell r="CM49">
            <v>396.26020000000005</v>
          </cell>
          <cell r="CN49">
            <v>344.12070000000006</v>
          </cell>
          <cell r="CO49">
            <v>312.83700000000005</v>
          </cell>
          <cell r="CP49">
            <v>312.83700000000005</v>
          </cell>
          <cell r="CQ49">
            <v>312.83700000000005</v>
          </cell>
          <cell r="CR49">
            <v>9.1244125000000018</v>
          </cell>
          <cell r="CS49">
            <v>9.1244125000000018</v>
          </cell>
          <cell r="CT49">
            <v>9.1244125000000018</v>
          </cell>
          <cell r="CU49">
            <v>7.5602274999999999</v>
          </cell>
          <cell r="CV49">
            <v>7.5602275000000008</v>
          </cell>
          <cell r="CW49">
            <v>7.5602275000000008</v>
          </cell>
          <cell r="CX49">
            <v>6.9084837500000003</v>
          </cell>
          <cell r="CY49">
            <v>6.5174375000000007</v>
          </cell>
          <cell r="CZ49">
            <v>6.5174375000000007</v>
          </cell>
          <cell r="DA49">
            <v>6.5174374999999998</v>
          </cell>
          <cell r="DB49">
            <v>0</v>
          </cell>
          <cell r="DC49">
            <v>0</v>
          </cell>
          <cell r="DD49">
            <v>0</v>
          </cell>
          <cell r="DE49">
            <v>0</v>
          </cell>
          <cell r="DF49">
            <v>0</v>
          </cell>
          <cell r="DG49">
            <v>0</v>
          </cell>
          <cell r="DH49">
            <v>0</v>
          </cell>
          <cell r="DI49">
            <v>0</v>
          </cell>
          <cell r="DJ49">
            <v>0</v>
          </cell>
          <cell r="DK49">
            <v>0</v>
          </cell>
          <cell r="DL49">
            <v>0</v>
          </cell>
          <cell r="DM49">
            <v>0</v>
          </cell>
          <cell r="DN49">
            <v>0</v>
          </cell>
          <cell r="DO49">
            <v>0</v>
          </cell>
          <cell r="DP49">
            <v>0</v>
          </cell>
          <cell r="DQ49">
            <v>0</v>
          </cell>
          <cell r="DR49">
            <v>0</v>
          </cell>
          <cell r="DS49">
            <v>0</v>
          </cell>
          <cell r="DT49">
            <v>0</v>
          </cell>
          <cell r="DU49">
            <v>0</v>
          </cell>
          <cell r="DV49">
            <v>0</v>
          </cell>
          <cell r="DW49">
            <v>0</v>
          </cell>
          <cell r="DX49">
            <v>0</v>
          </cell>
          <cell r="DY49">
            <v>0</v>
          </cell>
          <cell r="DZ49">
            <v>0</v>
          </cell>
          <cell r="EA49">
            <v>0</v>
          </cell>
          <cell r="EB49">
            <v>0</v>
          </cell>
          <cell r="EC49">
            <v>0</v>
          </cell>
          <cell r="ED49">
            <v>0</v>
          </cell>
          <cell r="EE49">
            <v>0</v>
          </cell>
          <cell r="EF49">
            <v>90.584795321637415</v>
          </cell>
          <cell r="EG49">
            <v>90.584795321637415</v>
          </cell>
          <cell r="EH49">
            <v>90.584795321637415</v>
          </cell>
          <cell r="EI49">
            <v>0</v>
          </cell>
          <cell r="EJ49">
            <v>90.584795321637415</v>
          </cell>
          <cell r="EK49">
            <v>0</v>
          </cell>
          <cell r="EL49">
            <v>90.584795321637415</v>
          </cell>
          <cell r="EM49">
            <v>0</v>
          </cell>
          <cell r="EN49">
            <v>90.584795321637415</v>
          </cell>
          <cell r="EO49">
            <v>0</v>
          </cell>
          <cell r="EP49">
            <v>0</v>
          </cell>
          <cell r="EQ49">
            <v>0</v>
          </cell>
          <cell r="ER49">
            <v>0</v>
          </cell>
          <cell r="ES49">
            <v>0</v>
          </cell>
          <cell r="ET49">
            <v>0</v>
          </cell>
          <cell r="EU49">
            <v>0</v>
          </cell>
          <cell r="EV49">
            <v>0</v>
          </cell>
          <cell r="EW49">
            <v>0</v>
          </cell>
          <cell r="EX49">
            <v>0</v>
          </cell>
          <cell r="EY49">
            <v>0</v>
          </cell>
          <cell r="EZ49">
            <v>13.75</v>
          </cell>
          <cell r="FA49">
            <v>13.75</v>
          </cell>
          <cell r="FB49">
            <v>13.75</v>
          </cell>
          <cell r="FC49">
            <v>0</v>
          </cell>
          <cell r="FD49">
            <v>12.26</v>
          </cell>
          <cell r="FE49">
            <v>0</v>
          </cell>
          <cell r="FF49">
            <v>11.51</v>
          </cell>
          <cell r="FG49">
            <v>0</v>
          </cell>
          <cell r="FH49">
            <v>10.84</v>
          </cell>
          <cell r="FI49">
            <v>0</v>
          </cell>
          <cell r="FJ49">
            <v>8.5803264560679798E-2</v>
          </cell>
          <cell r="FK49">
            <v>8.5803264560679798E-2</v>
          </cell>
          <cell r="FL49">
            <v>8.5803264560679798E-2</v>
          </cell>
          <cell r="FM49">
            <v>8.3860161500585326E-2</v>
          </cell>
          <cell r="FN49">
            <v>8.3860161500585326E-2</v>
          </cell>
          <cell r="FO49">
            <v>8.3860161500585326E-2</v>
          </cell>
          <cell r="FP49">
            <v>8.3860161500585326E-2</v>
          </cell>
          <cell r="FQ49">
            <v>8.3860161500585326E-2</v>
          </cell>
          <cell r="FR49">
            <v>8.3860161500585326E-2</v>
          </cell>
          <cell r="FS49">
            <v>8.3860161500585326E-2</v>
          </cell>
        </row>
        <row r="50">
          <cell r="D50" t="str">
            <v>Solar tracking</v>
          </cell>
          <cell r="E50">
            <v>42</v>
          </cell>
          <cell r="F50">
            <v>1</v>
          </cell>
          <cell r="G50" t="str">
            <v>Solar_tracking</v>
          </cell>
          <cell r="H50">
            <v>0</v>
          </cell>
          <cell r="I50" t="str">
            <v>-</v>
          </cell>
          <cell r="J50">
            <v>1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2000000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0</v>
          </cell>
          <cell r="U50">
            <v>0</v>
          </cell>
          <cell r="V50">
            <v>0</v>
          </cell>
          <cell r="W50">
            <v>0</v>
          </cell>
          <cell r="X50">
            <v>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E50">
            <v>0</v>
          </cell>
          <cell r="AF50">
            <v>0</v>
          </cell>
          <cell r="AG50">
            <v>0</v>
          </cell>
          <cell r="AH50">
            <v>0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>
            <v>0</v>
          </cell>
          <cell r="AW50">
            <v>0</v>
          </cell>
          <cell r="AX50">
            <v>0</v>
          </cell>
          <cell r="AY50">
            <v>0</v>
          </cell>
          <cell r="AZ50">
            <v>0</v>
          </cell>
          <cell r="BA50">
            <v>0</v>
          </cell>
          <cell r="BB50">
            <v>0</v>
          </cell>
          <cell r="BC50">
            <v>0</v>
          </cell>
          <cell r="BD50">
            <v>1</v>
          </cell>
          <cell r="BE50">
            <v>1</v>
          </cell>
          <cell r="BF50">
            <v>1</v>
          </cell>
          <cell r="BG50">
            <v>1</v>
          </cell>
          <cell r="BH50">
            <v>1</v>
          </cell>
          <cell r="BI50">
            <v>1</v>
          </cell>
          <cell r="BJ50">
            <v>1</v>
          </cell>
          <cell r="BK50">
            <v>1</v>
          </cell>
          <cell r="BL50">
            <v>1</v>
          </cell>
          <cell r="BM50">
            <v>1</v>
          </cell>
          <cell r="BN50">
            <v>1</v>
          </cell>
          <cell r="BO50">
            <v>1</v>
          </cell>
          <cell r="BP50">
            <v>1</v>
          </cell>
          <cell r="BQ50">
            <v>1</v>
          </cell>
          <cell r="BR50">
            <v>1</v>
          </cell>
          <cell r="BS50">
            <v>1</v>
          </cell>
          <cell r="BT50">
            <v>1</v>
          </cell>
          <cell r="BU50">
            <v>1</v>
          </cell>
          <cell r="BV50">
            <v>1</v>
          </cell>
          <cell r="BW50">
            <v>1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761.23670000000004</v>
          </cell>
          <cell r="CI50">
            <v>646.52980000000002</v>
          </cell>
          <cell r="CJ50">
            <v>583.96240000000012</v>
          </cell>
          <cell r="CK50">
            <v>458.82760000000007</v>
          </cell>
          <cell r="CL50">
            <v>458.82760000000007</v>
          </cell>
          <cell r="CM50">
            <v>458.82760000000007</v>
          </cell>
          <cell r="CN50">
            <v>406.68810000000002</v>
          </cell>
          <cell r="CO50">
            <v>375.40440000000001</v>
          </cell>
          <cell r="CP50">
            <v>375.40440000000001</v>
          </cell>
          <cell r="CQ50">
            <v>375.40440000000001</v>
          </cell>
          <cell r="CR50">
            <v>11.601038750000001</v>
          </cell>
          <cell r="CS50">
            <v>11.157853000000001</v>
          </cell>
          <cell r="CT50">
            <v>7.6905762500000012</v>
          </cell>
          <cell r="CU50">
            <v>9.2808309999999992</v>
          </cell>
          <cell r="CV50">
            <v>9.2808310000000009</v>
          </cell>
          <cell r="CW50">
            <v>9.2808310000000009</v>
          </cell>
          <cell r="CX50">
            <v>8.5508780000000009</v>
          </cell>
          <cell r="CY50">
            <v>8.1337620000000008</v>
          </cell>
          <cell r="CZ50">
            <v>8.1337620000000008</v>
          </cell>
          <cell r="DA50">
            <v>8.1337620000000008</v>
          </cell>
          <cell r="DB50">
            <v>0</v>
          </cell>
          <cell r="DC50">
            <v>0</v>
          </cell>
          <cell r="DD50">
            <v>0</v>
          </cell>
          <cell r="DE50">
            <v>0</v>
          </cell>
          <cell r="DF50">
            <v>0</v>
          </cell>
          <cell r="DG50">
            <v>0</v>
          </cell>
          <cell r="DH50">
            <v>0</v>
          </cell>
          <cell r="DI50">
            <v>0</v>
          </cell>
          <cell r="DJ50">
            <v>0</v>
          </cell>
          <cell r="DK50">
            <v>0</v>
          </cell>
          <cell r="DL50">
            <v>0</v>
          </cell>
          <cell r="DM50">
            <v>0</v>
          </cell>
          <cell r="DN50">
            <v>0</v>
          </cell>
          <cell r="DO50">
            <v>0</v>
          </cell>
          <cell r="DP50">
            <v>0</v>
          </cell>
          <cell r="DQ50">
            <v>0</v>
          </cell>
          <cell r="DR50">
            <v>0</v>
          </cell>
          <cell r="DS50">
            <v>0</v>
          </cell>
          <cell r="DT50">
            <v>0</v>
          </cell>
          <cell r="DU50">
            <v>0</v>
          </cell>
          <cell r="DV50">
            <v>0</v>
          </cell>
          <cell r="DW50">
            <v>0</v>
          </cell>
          <cell r="DX50">
            <v>0</v>
          </cell>
          <cell r="DY50">
            <v>0</v>
          </cell>
          <cell r="DZ50">
            <v>0</v>
          </cell>
          <cell r="EA50">
            <v>0</v>
          </cell>
          <cell r="EB50">
            <v>0</v>
          </cell>
          <cell r="EC50">
            <v>0</v>
          </cell>
          <cell r="ED50">
            <v>0</v>
          </cell>
          <cell r="EE50">
            <v>0</v>
          </cell>
          <cell r="EF50">
            <v>90.584795321637415</v>
          </cell>
          <cell r="EG50">
            <v>90.584795321637415</v>
          </cell>
          <cell r="EH50">
            <v>90.584795321637415</v>
          </cell>
          <cell r="EI50">
            <v>0</v>
          </cell>
          <cell r="EJ50">
            <v>90.584795321637415</v>
          </cell>
          <cell r="EK50">
            <v>0</v>
          </cell>
          <cell r="EL50">
            <v>90.584795321637415</v>
          </cell>
          <cell r="EM50">
            <v>0</v>
          </cell>
          <cell r="EN50">
            <v>90.584795321637415</v>
          </cell>
          <cell r="EO50">
            <v>0</v>
          </cell>
          <cell r="EP50">
            <v>0</v>
          </cell>
          <cell r="EQ50">
            <v>0</v>
          </cell>
          <cell r="ER50">
            <v>0</v>
          </cell>
          <cell r="ES50">
            <v>0</v>
          </cell>
          <cell r="ET50">
            <v>0</v>
          </cell>
          <cell r="EU50">
            <v>0</v>
          </cell>
          <cell r="EV50">
            <v>0</v>
          </cell>
          <cell r="EW50">
            <v>0</v>
          </cell>
          <cell r="EX50">
            <v>0</v>
          </cell>
          <cell r="EY50">
            <v>0</v>
          </cell>
          <cell r="EZ50">
            <v>17.88</v>
          </cell>
          <cell r="FA50">
            <v>17.88</v>
          </cell>
          <cell r="FB50">
            <v>17.88</v>
          </cell>
          <cell r="FC50">
            <v>0</v>
          </cell>
          <cell r="FD50">
            <v>15.93</v>
          </cell>
          <cell r="FE50">
            <v>0</v>
          </cell>
          <cell r="FF50">
            <v>14.96</v>
          </cell>
          <cell r="FG50">
            <v>0</v>
          </cell>
          <cell r="FH50">
            <v>14.09</v>
          </cell>
          <cell r="FI50">
            <v>0</v>
          </cell>
          <cell r="FJ50">
            <v>8.5803264560679798E-2</v>
          </cell>
          <cell r="FK50">
            <v>8.5803264560679798E-2</v>
          </cell>
          <cell r="FL50">
            <v>8.5803264560679798E-2</v>
          </cell>
          <cell r="FM50">
            <v>8.3860161500585326E-2</v>
          </cell>
          <cell r="FN50">
            <v>8.3860161500585326E-2</v>
          </cell>
          <cell r="FO50">
            <v>8.3860161500585326E-2</v>
          </cell>
          <cell r="FP50">
            <v>8.3860161500585326E-2</v>
          </cell>
          <cell r="FQ50">
            <v>8.3860161500585326E-2</v>
          </cell>
          <cell r="FR50">
            <v>8.3860161500585326E-2</v>
          </cell>
          <cell r="FS50">
            <v>8.3860161500585326E-2</v>
          </cell>
        </row>
        <row r="51">
          <cell r="D51" t="str">
            <v>ON_SP198-HH100</v>
          </cell>
          <cell r="E51">
            <v>43</v>
          </cell>
          <cell r="F51">
            <v>1</v>
          </cell>
          <cell r="G51" t="str">
            <v>SP198-HH100</v>
          </cell>
          <cell r="H51">
            <v>0</v>
          </cell>
          <cell r="I51" t="str">
            <v>-</v>
          </cell>
          <cell r="J51">
            <v>1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2000000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1</v>
          </cell>
          <cell r="BE51">
            <v>1</v>
          </cell>
          <cell r="BF51">
            <v>1</v>
          </cell>
          <cell r="BG51">
            <v>1</v>
          </cell>
          <cell r="BH51">
            <v>1</v>
          </cell>
          <cell r="BI51">
            <v>1</v>
          </cell>
          <cell r="BJ51">
            <v>1</v>
          </cell>
          <cell r="BK51">
            <v>1</v>
          </cell>
          <cell r="BL51">
            <v>1</v>
          </cell>
          <cell r="BM51">
            <v>1</v>
          </cell>
          <cell r="BN51">
            <v>1</v>
          </cell>
          <cell r="BO51">
            <v>1</v>
          </cell>
          <cell r="BP51">
            <v>1</v>
          </cell>
          <cell r="BQ51">
            <v>1</v>
          </cell>
          <cell r="BR51">
            <v>1</v>
          </cell>
          <cell r="BS51">
            <v>1</v>
          </cell>
          <cell r="BT51">
            <v>1</v>
          </cell>
          <cell r="BU51">
            <v>1</v>
          </cell>
          <cell r="BV51">
            <v>1</v>
          </cell>
          <cell r="BW51">
            <v>1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1758.6807528485745</v>
          </cell>
          <cell r="CI51">
            <v>1758.6807528485745</v>
          </cell>
          <cell r="CJ51">
            <v>1758.6807528485745</v>
          </cell>
          <cell r="CK51">
            <v>1633.060699073676</v>
          </cell>
          <cell r="CL51">
            <v>1633.060699073676</v>
          </cell>
          <cell r="CM51">
            <v>1633.060699073676</v>
          </cell>
          <cell r="CN51">
            <v>1538.8456587425023</v>
          </cell>
          <cell r="CO51">
            <v>1507.4406452987776</v>
          </cell>
          <cell r="CP51">
            <v>1507.4406452987776</v>
          </cell>
          <cell r="CQ51">
            <v>1507.4406452987776</v>
          </cell>
          <cell r="CR51">
            <v>14.599060000000001</v>
          </cell>
          <cell r="CS51">
            <v>14.599060000000001</v>
          </cell>
          <cell r="CT51">
            <v>14.599060000000001</v>
          </cell>
          <cell r="CU51">
            <v>13.139154</v>
          </cell>
          <cell r="CV51">
            <v>13.139154000000001</v>
          </cell>
          <cell r="CW51">
            <v>13.139154000000001</v>
          </cell>
          <cell r="CX51">
            <v>12.088021680000002</v>
          </cell>
          <cell r="CY51">
            <v>11.8252386</v>
          </cell>
          <cell r="CZ51">
            <v>11.8252386</v>
          </cell>
          <cell r="DA51">
            <v>11.8252386</v>
          </cell>
          <cell r="DB51">
            <v>1.5641850000000001E-3</v>
          </cell>
          <cell r="DC51">
            <v>1.5641850000000001E-3</v>
          </cell>
          <cell r="DD51">
            <v>1.5641850000000001E-3</v>
          </cell>
          <cell r="DE51">
            <v>1.4077665000000001E-3</v>
          </cell>
          <cell r="DF51">
            <v>1.4077665000000001E-3</v>
          </cell>
          <cell r="DG51">
            <v>1.4077664999999999E-3</v>
          </cell>
          <cell r="DH51">
            <v>1.2930596E-3</v>
          </cell>
          <cell r="DI51">
            <v>1.2722038E-3</v>
          </cell>
          <cell r="DJ51">
            <v>1.2722038E-3</v>
          </cell>
          <cell r="DK51">
            <v>1.2722038E-3</v>
          </cell>
          <cell r="DL51">
            <v>0</v>
          </cell>
          <cell r="DM51">
            <v>0</v>
          </cell>
          <cell r="DN51">
            <v>0</v>
          </cell>
          <cell r="DO51">
            <v>0</v>
          </cell>
          <cell r="DP51">
            <v>0</v>
          </cell>
          <cell r="DQ51">
            <v>0</v>
          </cell>
          <cell r="DR51">
            <v>0</v>
          </cell>
          <cell r="DS51">
            <v>0</v>
          </cell>
          <cell r="DT51">
            <v>0</v>
          </cell>
          <cell r="DU51">
            <v>0</v>
          </cell>
          <cell r="DV51">
            <v>0</v>
          </cell>
          <cell r="DW51">
            <v>0</v>
          </cell>
          <cell r="DX51">
            <v>0</v>
          </cell>
          <cell r="DY51">
            <v>0</v>
          </cell>
          <cell r="DZ51">
            <v>0</v>
          </cell>
          <cell r="EA51">
            <v>0</v>
          </cell>
          <cell r="EB51">
            <v>0</v>
          </cell>
          <cell r="EC51">
            <v>0</v>
          </cell>
          <cell r="ED51">
            <v>0</v>
          </cell>
          <cell r="EE51">
            <v>0</v>
          </cell>
          <cell r="EF51">
            <v>55.12222222222222</v>
          </cell>
          <cell r="EG51">
            <v>55.12222222222222</v>
          </cell>
          <cell r="EH51">
            <v>55.12222222222222</v>
          </cell>
          <cell r="EI51">
            <v>0</v>
          </cell>
          <cell r="EJ51">
            <v>55.12222222222222</v>
          </cell>
          <cell r="EK51">
            <v>0</v>
          </cell>
          <cell r="EL51">
            <v>55.12222222222222</v>
          </cell>
          <cell r="EM51">
            <v>0</v>
          </cell>
          <cell r="EN51">
            <v>55.12222222222222</v>
          </cell>
          <cell r="EO51">
            <v>0</v>
          </cell>
          <cell r="EP51">
            <v>0</v>
          </cell>
          <cell r="EQ51">
            <v>0</v>
          </cell>
          <cell r="ER51">
            <v>0</v>
          </cell>
          <cell r="ES51">
            <v>0</v>
          </cell>
          <cell r="ET51">
            <v>0</v>
          </cell>
          <cell r="EU51">
            <v>0</v>
          </cell>
          <cell r="EV51">
            <v>0</v>
          </cell>
          <cell r="EW51">
            <v>0</v>
          </cell>
          <cell r="EX51">
            <v>0</v>
          </cell>
          <cell r="EY51">
            <v>0</v>
          </cell>
          <cell r="EZ51">
            <v>203.96</v>
          </cell>
          <cell r="FA51">
            <v>177.36</v>
          </cell>
          <cell r="FB51">
            <v>150.76</v>
          </cell>
          <cell r="FC51">
            <v>0</v>
          </cell>
          <cell r="FD51">
            <v>171.96</v>
          </cell>
          <cell r="FE51">
            <v>0</v>
          </cell>
          <cell r="FF51">
            <v>169.84</v>
          </cell>
          <cell r="FG51">
            <v>0</v>
          </cell>
          <cell r="FH51">
            <v>171.26</v>
          </cell>
          <cell r="FI51">
            <v>0</v>
          </cell>
          <cell r="FJ51">
            <v>9.1448096207564403E-2</v>
          </cell>
          <cell r="FK51">
            <v>9.1448096207564403E-2</v>
          </cell>
          <cell r="FL51">
            <v>9.1448096207564403E-2</v>
          </cell>
          <cell r="FM51">
            <v>8.8827433387272267E-2</v>
          </cell>
          <cell r="FN51">
            <v>8.8827433387272267E-2</v>
          </cell>
          <cell r="FO51">
            <v>8.8827433387272267E-2</v>
          </cell>
          <cell r="FP51">
            <v>8.8827433387272267E-2</v>
          </cell>
          <cell r="FQ51">
            <v>8.8827433387272267E-2</v>
          </cell>
          <cell r="FR51">
            <v>8.8827433387272267E-2</v>
          </cell>
          <cell r="FS51">
            <v>8.8827433387272267E-2</v>
          </cell>
        </row>
        <row r="52">
          <cell r="D52" t="str">
            <v>ON_SP198-HH150</v>
          </cell>
          <cell r="E52">
            <v>44</v>
          </cell>
          <cell r="F52">
            <v>1</v>
          </cell>
          <cell r="G52" t="str">
            <v>SP198-HH150</v>
          </cell>
          <cell r="H52">
            <v>0</v>
          </cell>
          <cell r="I52" t="str">
            <v>-</v>
          </cell>
          <cell r="J52">
            <v>1</v>
          </cell>
          <cell r="K52">
            <v>0</v>
          </cell>
          <cell r="L52">
            <v>0</v>
          </cell>
          <cell r="M52">
            <v>0</v>
          </cell>
          <cell r="N52">
            <v>0</v>
          </cell>
          <cell r="O52">
            <v>2000000</v>
          </cell>
          <cell r="P52">
            <v>0</v>
          </cell>
          <cell r="Q52">
            <v>0</v>
          </cell>
          <cell r="R52">
            <v>0</v>
          </cell>
          <cell r="S52">
            <v>0</v>
          </cell>
          <cell r="T52">
            <v>0</v>
          </cell>
          <cell r="U52">
            <v>0</v>
          </cell>
          <cell r="V52">
            <v>0</v>
          </cell>
          <cell r="W52">
            <v>0</v>
          </cell>
          <cell r="X52">
            <v>0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  <cell r="AE52">
            <v>0</v>
          </cell>
          <cell r="AF52">
            <v>0</v>
          </cell>
          <cell r="AG52">
            <v>0</v>
          </cell>
          <cell r="AH52">
            <v>0</v>
          </cell>
          <cell r="AI52">
            <v>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0</v>
          </cell>
          <cell r="AR52">
            <v>0</v>
          </cell>
          <cell r="AS52">
            <v>0</v>
          </cell>
          <cell r="AT52">
            <v>0</v>
          </cell>
          <cell r="AU52">
            <v>0</v>
          </cell>
          <cell r="AV52">
            <v>0</v>
          </cell>
          <cell r="AW52">
            <v>0</v>
          </cell>
          <cell r="AX52">
            <v>0</v>
          </cell>
          <cell r="AY52">
            <v>0</v>
          </cell>
          <cell r="AZ52">
            <v>0</v>
          </cell>
          <cell r="BA52">
            <v>0</v>
          </cell>
          <cell r="BB52">
            <v>0</v>
          </cell>
          <cell r="BC52">
            <v>0</v>
          </cell>
          <cell r="BD52">
            <v>1</v>
          </cell>
          <cell r="BE52">
            <v>1</v>
          </cell>
          <cell r="BF52">
            <v>1</v>
          </cell>
          <cell r="BG52">
            <v>1</v>
          </cell>
          <cell r="BH52">
            <v>1</v>
          </cell>
          <cell r="BI52">
            <v>1</v>
          </cell>
          <cell r="BJ52">
            <v>1</v>
          </cell>
          <cell r="BK52">
            <v>1</v>
          </cell>
          <cell r="BL52">
            <v>1</v>
          </cell>
          <cell r="BM52">
            <v>1</v>
          </cell>
          <cell r="BN52">
            <v>1</v>
          </cell>
          <cell r="BO52">
            <v>1</v>
          </cell>
          <cell r="BP52">
            <v>1</v>
          </cell>
          <cell r="BQ52">
            <v>1</v>
          </cell>
          <cell r="BR52">
            <v>1</v>
          </cell>
          <cell r="BS52">
            <v>1</v>
          </cell>
          <cell r="BT52">
            <v>1</v>
          </cell>
          <cell r="BU52">
            <v>1</v>
          </cell>
          <cell r="BV52">
            <v>1</v>
          </cell>
          <cell r="BW52">
            <v>1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2188.7934195531479</v>
          </cell>
          <cell r="CI52">
            <v>2188.7934195531479</v>
          </cell>
          <cell r="CJ52">
            <v>2188.7934195531479</v>
          </cell>
          <cell r="CK52">
            <v>2032.4510324422088</v>
          </cell>
          <cell r="CL52">
            <v>2032.4510324422088</v>
          </cell>
          <cell r="CM52">
            <v>2032.4510324422088</v>
          </cell>
          <cell r="CN52">
            <v>1915.1942421090046</v>
          </cell>
          <cell r="CO52">
            <v>1876.1086453312696</v>
          </cell>
          <cell r="CP52">
            <v>1876.1086453312696</v>
          </cell>
          <cell r="CQ52">
            <v>1876.1086453312696</v>
          </cell>
          <cell r="CR52">
            <v>14.599060000000001</v>
          </cell>
          <cell r="CS52">
            <v>14.599060000000001</v>
          </cell>
          <cell r="CT52">
            <v>14.599060000000001</v>
          </cell>
          <cell r="CU52">
            <v>13.139154</v>
          </cell>
          <cell r="CV52">
            <v>13.139154000000001</v>
          </cell>
          <cell r="CW52">
            <v>13.139154000000001</v>
          </cell>
          <cell r="CX52">
            <v>12.088021680000002</v>
          </cell>
          <cell r="CY52">
            <v>11.8252386</v>
          </cell>
          <cell r="CZ52">
            <v>11.8252386</v>
          </cell>
          <cell r="DA52">
            <v>11.8252386</v>
          </cell>
          <cell r="DB52">
            <v>1.5641850000000001E-3</v>
          </cell>
          <cell r="DC52">
            <v>1.5641850000000001E-3</v>
          </cell>
          <cell r="DD52">
            <v>1.5641850000000001E-3</v>
          </cell>
          <cell r="DE52">
            <v>1.4077665000000001E-3</v>
          </cell>
          <cell r="DF52">
            <v>1.4077665000000001E-3</v>
          </cell>
          <cell r="DG52">
            <v>1.4077664999999999E-3</v>
          </cell>
          <cell r="DH52">
            <v>1.2930596E-3</v>
          </cell>
          <cell r="DI52">
            <v>1.2722038E-3</v>
          </cell>
          <cell r="DJ52">
            <v>1.2722038E-3</v>
          </cell>
          <cell r="DK52">
            <v>1.2722038E-3</v>
          </cell>
          <cell r="DL52">
            <v>0</v>
          </cell>
          <cell r="DM52">
            <v>0</v>
          </cell>
          <cell r="DN52">
            <v>0</v>
          </cell>
          <cell r="DO52">
            <v>0</v>
          </cell>
          <cell r="DP52">
            <v>0</v>
          </cell>
          <cell r="DQ52">
            <v>0</v>
          </cell>
          <cell r="DR52">
            <v>0</v>
          </cell>
          <cell r="DS52">
            <v>0</v>
          </cell>
          <cell r="DT52">
            <v>0</v>
          </cell>
          <cell r="DU52">
            <v>0</v>
          </cell>
          <cell r="DV52">
            <v>0</v>
          </cell>
          <cell r="DW52">
            <v>0</v>
          </cell>
          <cell r="DX52">
            <v>0</v>
          </cell>
          <cell r="DY52">
            <v>0</v>
          </cell>
          <cell r="DZ52">
            <v>0</v>
          </cell>
          <cell r="EA52">
            <v>0</v>
          </cell>
          <cell r="EB52">
            <v>0</v>
          </cell>
          <cell r="EC52">
            <v>0</v>
          </cell>
          <cell r="ED52">
            <v>0</v>
          </cell>
          <cell r="EE52">
            <v>0</v>
          </cell>
          <cell r="EF52">
            <v>55.12222222222222</v>
          </cell>
          <cell r="EG52">
            <v>55.12222222222222</v>
          </cell>
          <cell r="EH52">
            <v>55.12222222222222</v>
          </cell>
          <cell r="EI52">
            <v>0</v>
          </cell>
          <cell r="EJ52">
            <v>55.12222222222222</v>
          </cell>
          <cell r="EK52">
            <v>0</v>
          </cell>
          <cell r="EL52">
            <v>55.12222222222222</v>
          </cell>
          <cell r="EM52">
            <v>0</v>
          </cell>
          <cell r="EN52">
            <v>55.12222222222222</v>
          </cell>
          <cell r="EO52">
            <v>0</v>
          </cell>
          <cell r="EP52">
            <v>0</v>
          </cell>
          <cell r="EQ52">
            <v>0</v>
          </cell>
          <cell r="ER52">
            <v>0</v>
          </cell>
          <cell r="ES52">
            <v>0</v>
          </cell>
          <cell r="ET52">
            <v>0</v>
          </cell>
          <cell r="EU52">
            <v>0</v>
          </cell>
          <cell r="EV52">
            <v>0</v>
          </cell>
          <cell r="EW52">
            <v>0</v>
          </cell>
          <cell r="EX52">
            <v>0</v>
          </cell>
          <cell r="EY52">
            <v>0</v>
          </cell>
          <cell r="EZ52">
            <v>203.96</v>
          </cell>
          <cell r="FA52">
            <v>177.36</v>
          </cell>
          <cell r="FB52">
            <v>150.76</v>
          </cell>
          <cell r="FC52">
            <v>0</v>
          </cell>
          <cell r="FD52">
            <v>171.96</v>
          </cell>
          <cell r="FE52">
            <v>0</v>
          </cell>
          <cell r="FF52">
            <v>169.84</v>
          </cell>
          <cell r="FG52">
            <v>0</v>
          </cell>
          <cell r="FH52">
            <v>171.26</v>
          </cell>
          <cell r="FI52">
            <v>0</v>
          </cell>
          <cell r="FJ52">
            <v>9.1448096207564403E-2</v>
          </cell>
          <cell r="FK52">
            <v>9.1448096207564403E-2</v>
          </cell>
          <cell r="FL52">
            <v>9.1448096207564403E-2</v>
          </cell>
          <cell r="FM52">
            <v>8.8827433387272267E-2</v>
          </cell>
          <cell r="FN52">
            <v>8.8827433387272267E-2</v>
          </cell>
          <cell r="FO52">
            <v>8.8827433387272267E-2</v>
          </cell>
          <cell r="FP52">
            <v>8.8827433387272267E-2</v>
          </cell>
          <cell r="FQ52">
            <v>8.8827433387272267E-2</v>
          </cell>
          <cell r="FR52">
            <v>8.8827433387272267E-2</v>
          </cell>
          <cell r="FS52">
            <v>8.8827433387272267E-2</v>
          </cell>
        </row>
        <row r="53">
          <cell r="D53" t="str">
            <v>ON_SP237-HH100</v>
          </cell>
          <cell r="E53">
            <v>45</v>
          </cell>
          <cell r="F53">
            <v>1</v>
          </cell>
          <cell r="G53" t="str">
            <v>SP237-HH100</v>
          </cell>
          <cell r="H53">
            <v>0</v>
          </cell>
          <cell r="I53" t="str">
            <v>-</v>
          </cell>
          <cell r="J53">
            <v>1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2000000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1</v>
          </cell>
          <cell r="BE53">
            <v>1</v>
          </cell>
          <cell r="BF53">
            <v>1</v>
          </cell>
          <cell r="BG53">
            <v>1</v>
          </cell>
          <cell r="BH53">
            <v>1</v>
          </cell>
          <cell r="BI53">
            <v>1</v>
          </cell>
          <cell r="BJ53">
            <v>1</v>
          </cell>
          <cell r="BK53">
            <v>1</v>
          </cell>
          <cell r="BL53">
            <v>1</v>
          </cell>
          <cell r="BM53">
            <v>1</v>
          </cell>
          <cell r="BN53">
            <v>1</v>
          </cell>
          <cell r="BO53">
            <v>1</v>
          </cell>
          <cell r="BP53">
            <v>1</v>
          </cell>
          <cell r="BQ53">
            <v>1</v>
          </cell>
          <cell r="BR53">
            <v>1</v>
          </cell>
          <cell r="BS53">
            <v>1</v>
          </cell>
          <cell r="BT53">
            <v>1</v>
          </cell>
          <cell r="BU53">
            <v>1</v>
          </cell>
          <cell r="BV53">
            <v>1</v>
          </cell>
          <cell r="BW53">
            <v>1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1554.7627916706663</v>
          </cell>
          <cell r="CI53">
            <v>1554.7627916706663</v>
          </cell>
          <cell r="CJ53">
            <v>1554.7627916706663</v>
          </cell>
          <cell r="CK53">
            <v>1443.7083065513327</v>
          </cell>
          <cell r="CL53">
            <v>1443.7083065513327</v>
          </cell>
          <cell r="CM53">
            <v>1443.7083065513327</v>
          </cell>
          <cell r="CN53">
            <v>1360.4174427118328</v>
          </cell>
          <cell r="CO53">
            <v>1332.6538214319989</v>
          </cell>
          <cell r="CP53">
            <v>1332.6538214319989</v>
          </cell>
          <cell r="CQ53">
            <v>1332.6538214319989</v>
          </cell>
          <cell r="CR53">
            <v>14.599060000000001</v>
          </cell>
          <cell r="CS53">
            <v>14.599060000000001</v>
          </cell>
          <cell r="CT53">
            <v>14.599060000000001</v>
          </cell>
          <cell r="CU53">
            <v>13.139154</v>
          </cell>
          <cell r="CV53">
            <v>13.139154000000001</v>
          </cell>
          <cell r="CW53">
            <v>13.139154000000001</v>
          </cell>
          <cell r="CX53">
            <v>12.088021680000002</v>
          </cell>
          <cell r="CY53">
            <v>11.8252386</v>
          </cell>
          <cell r="CZ53">
            <v>11.8252386</v>
          </cell>
          <cell r="DA53">
            <v>11.8252386</v>
          </cell>
          <cell r="DB53">
            <v>1.5641850000000001E-3</v>
          </cell>
          <cell r="DC53">
            <v>1.5641850000000001E-3</v>
          </cell>
          <cell r="DD53">
            <v>1.5641850000000001E-3</v>
          </cell>
          <cell r="DE53">
            <v>1.4077665000000001E-3</v>
          </cell>
          <cell r="DF53">
            <v>1.4077665000000001E-3</v>
          </cell>
          <cell r="DG53">
            <v>1.4077664999999999E-3</v>
          </cell>
          <cell r="DH53">
            <v>1.2930596E-3</v>
          </cell>
          <cell r="DI53">
            <v>1.2722038E-3</v>
          </cell>
          <cell r="DJ53">
            <v>1.2722038E-3</v>
          </cell>
          <cell r="DK53">
            <v>1.2722038E-3</v>
          </cell>
          <cell r="DL53">
            <v>0</v>
          </cell>
          <cell r="DM53">
            <v>0</v>
          </cell>
          <cell r="DN53">
            <v>0</v>
          </cell>
          <cell r="DO53">
            <v>0</v>
          </cell>
          <cell r="DP53">
            <v>0</v>
          </cell>
          <cell r="DQ53">
            <v>0</v>
          </cell>
          <cell r="DR53">
            <v>0</v>
          </cell>
          <cell r="DS53">
            <v>0</v>
          </cell>
          <cell r="DT53">
            <v>0</v>
          </cell>
          <cell r="DU53">
            <v>0</v>
          </cell>
          <cell r="DV53">
            <v>0</v>
          </cell>
          <cell r="DW53">
            <v>0</v>
          </cell>
          <cell r="DX53">
            <v>0</v>
          </cell>
          <cell r="DY53">
            <v>0</v>
          </cell>
          <cell r="DZ53">
            <v>0</v>
          </cell>
          <cell r="EA53">
            <v>0</v>
          </cell>
          <cell r="EB53">
            <v>0</v>
          </cell>
          <cell r="EC53">
            <v>0</v>
          </cell>
          <cell r="ED53">
            <v>0</v>
          </cell>
          <cell r="EE53">
            <v>0</v>
          </cell>
          <cell r="EF53">
            <v>55.12222222222222</v>
          </cell>
          <cell r="EG53">
            <v>55.12222222222222</v>
          </cell>
          <cell r="EH53">
            <v>55.12222222222222</v>
          </cell>
          <cell r="EI53">
            <v>0</v>
          </cell>
          <cell r="EJ53">
            <v>55.12222222222222</v>
          </cell>
          <cell r="EK53">
            <v>0</v>
          </cell>
          <cell r="EL53">
            <v>55.12222222222222</v>
          </cell>
          <cell r="EM53">
            <v>0</v>
          </cell>
          <cell r="EN53">
            <v>55.12222222222222</v>
          </cell>
          <cell r="EO53">
            <v>0</v>
          </cell>
          <cell r="EP53">
            <v>0</v>
          </cell>
          <cell r="EQ53">
            <v>0</v>
          </cell>
          <cell r="ER53">
            <v>0</v>
          </cell>
          <cell r="ES53">
            <v>0</v>
          </cell>
          <cell r="ET53">
            <v>0</v>
          </cell>
          <cell r="EU53">
            <v>0</v>
          </cell>
          <cell r="EV53">
            <v>0</v>
          </cell>
          <cell r="EW53">
            <v>0</v>
          </cell>
          <cell r="EX53">
            <v>0</v>
          </cell>
          <cell r="EY53">
            <v>0</v>
          </cell>
          <cell r="EZ53">
            <v>203.96</v>
          </cell>
          <cell r="FA53">
            <v>177.36</v>
          </cell>
          <cell r="FB53">
            <v>150.76</v>
          </cell>
          <cell r="FC53">
            <v>0</v>
          </cell>
          <cell r="FD53">
            <v>171.96</v>
          </cell>
          <cell r="FE53">
            <v>0</v>
          </cell>
          <cell r="FF53">
            <v>169.84</v>
          </cell>
          <cell r="FG53">
            <v>0</v>
          </cell>
          <cell r="FH53">
            <v>171.26</v>
          </cell>
          <cell r="FI53">
            <v>0</v>
          </cell>
          <cell r="FJ53">
            <v>9.1448096207564403E-2</v>
          </cell>
          <cell r="FK53">
            <v>9.1448096207564403E-2</v>
          </cell>
          <cell r="FL53">
            <v>9.1448096207564403E-2</v>
          </cell>
          <cell r="FM53">
            <v>8.8827433387272267E-2</v>
          </cell>
          <cell r="FN53">
            <v>8.8827433387272267E-2</v>
          </cell>
          <cell r="FO53">
            <v>8.8827433387272267E-2</v>
          </cell>
          <cell r="FP53">
            <v>8.8827433387272267E-2</v>
          </cell>
          <cell r="FQ53">
            <v>8.8827433387272267E-2</v>
          </cell>
          <cell r="FR53">
            <v>8.8827433387272267E-2</v>
          </cell>
          <cell r="FS53">
            <v>8.8827433387272267E-2</v>
          </cell>
        </row>
        <row r="54">
          <cell r="D54" t="str">
            <v>ON_SP237-HH150</v>
          </cell>
          <cell r="E54">
            <v>46</v>
          </cell>
          <cell r="F54">
            <v>1</v>
          </cell>
          <cell r="G54" t="str">
            <v>SP237-HH150</v>
          </cell>
          <cell r="H54">
            <v>0</v>
          </cell>
          <cell r="I54" t="str">
            <v>-</v>
          </cell>
          <cell r="J54">
            <v>1</v>
          </cell>
          <cell r="K54">
            <v>0</v>
          </cell>
          <cell r="L54">
            <v>0</v>
          </cell>
          <cell r="M54">
            <v>0</v>
          </cell>
          <cell r="N54">
            <v>0</v>
          </cell>
          <cell r="O54">
            <v>2000000</v>
          </cell>
          <cell r="P54">
            <v>0</v>
          </cell>
          <cell r="Q54">
            <v>0</v>
          </cell>
          <cell r="R54">
            <v>0</v>
          </cell>
          <cell r="S54">
            <v>0</v>
          </cell>
          <cell r="T54">
            <v>0</v>
          </cell>
          <cell r="U54">
            <v>0</v>
          </cell>
          <cell r="V54">
            <v>0</v>
          </cell>
          <cell r="W54">
            <v>0</v>
          </cell>
          <cell r="X54">
            <v>0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  <cell r="AE54">
            <v>0</v>
          </cell>
          <cell r="AF54">
            <v>0</v>
          </cell>
          <cell r="AG54">
            <v>0</v>
          </cell>
          <cell r="AH54">
            <v>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>
            <v>0</v>
          </cell>
          <cell r="AW54">
            <v>0</v>
          </cell>
          <cell r="AX54">
            <v>0</v>
          </cell>
          <cell r="AY54">
            <v>0</v>
          </cell>
          <cell r="AZ54">
            <v>0</v>
          </cell>
          <cell r="BA54">
            <v>0</v>
          </cell>
          <cell r="BB54">
            <v>0</v>
          </cell>
          <cell r="BC54">
            <v>0</v>
          </cell>
          <cell r="BD54">
            <v>1</v>
          </cell>
          <cell r="BE54">
            <v>1</v>
          </cell>
          <cell r="BF54">
            <v>1</v>
          </cell>
          <cell r="BG54">
            <v>1</v>
          </cell>
          <cell r="BH54">
            <v>1</v>
          </cell>
          <cell r="BI54">
            <v>1</v>
          </cell>
          <cell r="BJ54">
            <v>1</v>
          </cell>
          <cell r="BK54">
            <v>1</v>
          </cell>
          <cell r="BL54">
            <v>1</v>
          </cell>
          <cell r="BM54">
            <v>1</v>
          </cell>
          <cell r="BN54">
            <v>1</v>
          </cell>
          <cell r="BO54">
            <v>1</v>
          </cell>
          <cell r="BP54">
            <v>1</v>
          </cell>
          <cell r="BQ54">
            <v>1</v>
          </cell>
          <cell r="BR54">
            <v>1</v>
          </cell>
          <cell r="BS54">
            <v>1</v>
          </cell>
          <cell r="BT54">
            <v>1</v>
          </cell>
          <cell r="BU54">
            <v>1</v>
          </cell>
          <cell r="BV54">
            <v>1</v>
          </cell>
          <cell r="BW54">
            <v>1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1947.4738868244795</v>
          </cell>
          <cell r="CI54">
            <v>1947.4738868244795</v>
          </cell>
          <cell r="CJ54">
            <v>1947.4738868244795</v>
          </cell>
          <cell r="CK54">
            <v>1808.3686091941595</v>
          </cell>
          <cell r="CL54">
            <v>1808.3686091941595</v>
          </cell>
          <cell r="CM54">
            <v>1808.3686091941595</v>
          </cell>
          <cell r="CN54">
            <v>1704.0396509714192</v>
          </cell>
          <cell r="CO54">
            <v>1669.2633315638391</v>
          </cell>
          <cell r="CP54">
            <v>1669.2633315638391</v>
          </cell>
          <cell r="CQ54">
            <v>1669.2633315638391</v>
          </cell>
          <cell r="CR54">
            <v>14.599060000000001</v>
          </cell>
          <cell r="CS54">
            <v>14.599060000000001</v>
          </cell>
          <cell r="CT54">
            <v>14.599060000000001</v>
          </cell>
          <cell r="CU54">
            <v>13.139154</v>
          </cell>
          <cell r="CV54">
            <v>13.139154000000001</v>
          </cell>
          <cell r="CW54">
            <v>13.139154000000001</v>
          </cell>
          <cell r="CX54">
            <v>12.088021680000002</v>
          </cell>
          <cell r="CY54">
            <v>11.8252386</v>
          </cell>
          <cell r="CZ54">
            <v>11.8252386</v>
          </cell>
          <cell r="DA54">
            <v>11.8252386</v>
          </cell>
          <cell r="DB54">
            <v>1.5641850000000001E-3</v>
          </cell>
          <cell r="DC54">
            <v>1.5641850000000001E-3</v>
          </cell>
          <cell r="DD54">
            <v>1.5641850000000001E-3</v>
          </cell>
          <cell r="DE54">
            <v>1.4077665000000001E-3</v>
          </cell>
          <cell r="DF54">
            <v>1.4077665000000001E-3</v>
          </cell>
          <cell r="DG54">
            <v>1.4077664999999999E-3</v>
          </cell>
          <cell r="DH54">
            <v>1.2930596E-3</v>
          </cell>
          <cell r="DI54">
            <v>1.2722038E-3</v>
          </cell>
          <cell r="DJ54">
            <v>1.2722038E-3</v>
          </cell>
          <cell r="DK54">
            <v>1.2722038E-3</v>
          </cell>
          <cell r="DL54">
            <v>0</v>
          </cell>
          <cell r="DM54">
            <v>0</v>
          </cell>
          <cell r="DN54">
            <v>0</v>
          </cell>
          <cell r="DO54">
            <v>0</v>
          </cell>
          <cell r="DP54">
            <v>0</v>
          </cell>
          <cell r="DQ54">
            <v>0</v>
          </cell>
          <cell r="DR54">
            <v>0</v>
          </cell>
          <cell r="DS54">
            <v>0</v>
          </cell>
          <cell r="DT54">
            <v>0</v>
          </cell>
          <cell r="DU54">
            <v>0</v>
          </cell>
          <cell r="DV54">
            <v>0</v>
          </cell>
          <cell r="DW54">
            <v>0</v>
          </cell>
          <cell r="DX54">
            <v>0</v>
          </cell>
          <cell r="DY54">
            <v>0</v>
          </cell>
          <cell r="DZ54">
            <v>0</v>
          </cell>
          <cell r="EA54">
            <v>0</v>
          </cell>
          <cell r="EB54">
            <v>0</v>
          </cell>
          <cell r="EC54">
            <v>0</v>
          </cell>
          <cell r="ED54">
            <v>0</v>
          </cell>
          <cell r="EE54">
            <v>0</v>
          </cell>
          <cell r="EF54">
            <v>55.12222222222222</v>
          </cell>
          <cell r="EG54">
            <v>55.12222222222222</v>
          </cell>
          <cell r="EH54">
            <v>55.12222222222222</v>
          </cell>
          <cell r="EI54">
            <v>0</v>
          </cell>
          <cell r="EJ54">
            <v>55.12222222222222</v>
          </cell>
          <cell r="EK54">
            <v>0</v>
          </cell>
          <cell r="EL54">
            <v>55.12222222222222</v>
          </cell>
          <cell r="EM54">
            <v>0</v>
          </cell>
          <cell r="EN54">
            <v>55.12222222222222</v>
          </cell>
          <cell r="EO54">
            <v>0</v>
          </cell>
          <cell r="EP54">
            <v>0</v>
          </cell>
          <cell r="EQ54">
            <v>0</v>
          </cell>
          <cell r="ER54">
            <v>0</v>
          </cell>
          <cell r="ES54">
            <v>0</v>
          </cell>
          <cell r="ET54">
            <v>0</v>
          </cell>
          <cell r="EU54">
            <v>0</v>
          </cell>
          <cell r="EV54">
            <v>0</v>
          </cell>
          <cell r="EW54">
            <v>0</v>
          </cell>
          <cell r="EX54">
            <v>0</v>
          </cell>
          <cell r="EY54">
            <v>0</v>
          </cell>
          <cell r="EZ54">
            <v>203.96</v>
          </cell>
          <cell r="FA54">
            <v>177.36</v>
          </cell>
          <cell r="FB54">
            <v>150.76</v>
          </cell>
          <cell r="FC54">
            <v>0</v>
          </cell>
          <cell r="FD54">
            <v>171.96</v>
          </cell>
          <cell r="FE54">
            <v>0</v>
          </cell>
          <cell r="FF54">
            <v>169.84</v>
          </cell>
          <cell r="FG54">
            <v>0</v>
          </cell>
          <cell r="FH54">
            <v>171.26</v>
          </cell>
          <cell r="FI54">
            <v>0</v>
          </cell>
          <cell r="FJ54">
            <v>9.1448096207564403E-2</v>
          </cell>
          <cell r="FK54">
            <v>9.1448096207564403E-2</v>
          </cell>
          <cell r="FL54">
            <v>9.1448096207564403E-2</v>
          </cell>
          <cell r="FM54">
            <v>8.8827433387272267E-2</v>
          </cell>
          <cell r="FN54">
            <v>8.8827433387272267E-2</v>
          </cell>
          <cell r="FO54">
            <v>8.8827433387272267E-2</v>
          </cell>
          <cell r="FP54">
            <v>8.8827433387272267E-2</v>
          </cell>
          <cell r="FQ54">
            <v>8.8827433387272267E-2</v>
          </cell>
          <cell r="FR54">
            <v>8.8827433387272267E-2</v>
          </cell>
          <cell r="FS54">
            <v>8.8827433387272267E-2</v>
          </cell>
        </row>
        <row r="55">
          <cell r="D55" t="str">
            <v>ON_SP277-HH100</v>
          </cell>
          <cell r="E55">
            <v>47</v>
          </cell>
          <cell r="F55">
            <v>1</v>
          </cell>
          <cell r="G55" t="str">
            <v>SP277-HH100</v>
          </cell>
          <cell r="H55">
            <v>0</v>
          </cell>
          <cell r="I55" t="str">
            <v>-</v>
          </cell>
          <cell r="J55">
            <v>1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2000000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1</v>
          </cell>
          <cell r="BE55">
            <v>1</v>
          </cell>
          <cell r="BF55">
            <v>1</v>
          </cell>
          <cell r="BG55">
            <v>1</v>
          </cell>
          <cell r="BH55">
            <v>1</v>
          </cell>
          <cell r="BI55">
            <v>1</v>
          </cell>
          <cell r="BJ55">
            <v>1</v>
          </cell>
          <cell r="BK55">
            <v>1</v>
          </cell>
          <cell r="BL55">
            <v>1</v>
          </cell>
          <cell r="BM55">
            <v>1</v>
          </cell>
          <cell r="BN55">
            <v>1</v>
          </cell>
          <cell r="BO55">
            <v>1</v>
          </cell>
          <cell r="BP55">
            <v>1</v>
          </cell>
          <cell r="BQ55">
            <v>1</v>
          </cell>
          <cell r="BR55">
            <v>1</v>
          </cell>
          <cell r="BS55">
            <v>1</v>
          </cell>
          <cell r="BT55">
            <v>1</v>
          </cell>
          <cell r="BU55">
            <v>1</v>
          </cell>
          <cell r="BV55">
            <v>1</v>
          </cell>
          <cell r="BW55">
            <v>1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1414.9828559823698</v>
          </cell>
          <cell r="CI55">
            <v>1414.9828559823698</v>
          </cell>
          <cell r="CJ55">
            <v>1414.9828559823698</v>
          </cell>
          <cell r="CK55">
            <v>1313.9126519836288</v>
          </cell>
          <cell r="CL55">
            <v>1313.9126519836288</v>
          </cell>
          <cell r="CM55">
            <v>1313.9126519836288</v>
          </cell>
          <cell r="CN55">
            <v>1238.1099989845734</v>
          </cell>
          <cell r="CO55">
            <v>1212.8424479848879</v>
          </cell>
          <cell r="CP55">
            <v>1212.8424479848879</v>
          </cell>
          <cell r="CQ55">
            <v>1212.8424479848879</v>
          </cell>
          <cell r="CR55">
            <v>14.599060000000001</v>
          </cell>
          <cell r="CS55">
            <v>14.599060000000001</v>
          </cell>
          <cell r="CT55">
            <v>14.599060000000001</v>
          </cell>
          <cell r="CU55">
            <v>13.139154</v>
          </cell>
          <cell r="CV55">
            <v>13.139154000000001</v>
          </cell>
          <cell r="CW55">
            <v>13.139154000000001</v>
          </cell>
          <cell r="CX55">
            <v>12.088021680000002</v>
          </cell>
          <cell r="CY55">
            <v>11.8252386</v>
          </cell>
          <cell r="CZ55">
            <v>11.8252386</v>
          </cell>
          <cell r="DA55">
            <v>11.8252386</v>
          </cell>
          <cell r="DB55">
            <v>1.5641850000000001E-3</v>
          </cell>
          <cell r="DC55">
            <v>1.5641850000000001E-3</v>
          </cell>
          <cell r="DD55">
            <v>1.5641850000000001E-3</v>
          </cell>
          <cell r="DE55">
            <v>1.4077665000000001E-3</v>
          </cell>
          <cell r="DF55">
            <v>1.4077665000000001E-3</v>
          </cell>
          <cell r="DG55">
            <v>1.4077664999999999E-3</v>
          </cell>
          <cell r="DH55">
            <v>1.2930596E-3</v>
          </cell>
          <cell r="DI55">
            <v>1.2722038E-3</v>
          </cell>
          <cell r="DJ55">
            <v>1.2722038E-3</v>
          </cell>
          <cell r="DK55">
            <v>1.2722038E-3</v>
          </cell>
          <cell r="DL55">
            <v>0</v>
          </cell>
          <cell r="DM55">
            <v>0</v>
          </cell>
          <cell r="DN55">
            <v>0</v>
          </cell>
          <cell r="DO55">
            <v>0</v>
          </cell>
          <cell r="DP55">
            <v>0</v>
          </cell>
          <cell r="DQ55">
            <v>0</v>
          </cell>
          <cell r="DR55">
            <v>0</v>
          </cell>
          <cell r="DS55">
            <v>0</v>
          </cell>
          <cell r="DT55">
            <v>0</v>
          </cell>
          <cell r="DU55">
            <v>0</v>
          </cell>
          <cell r="DV55">
            <v>0</v>
          </cell>
          <cell r="DW55">
            <v>0</v>
          </cell>
          <cell r="DX55">
            <v>0</v>
          </cell>
          <cell r="DY55">
            <v>0</v>
          </cell>
          <cell r="DZ55">
            <v>0</v>
          </cell>
          <cell r="EA55">
            <v>0</v>
          </cell>
          <cell r="EB55">
            <v>0</v>
          </cell>
          <cell r="EC55">
            <v>0</v>
          </cell>
          <cell r="ED55">
            <v>0</v>
          </cell>
          <cell r="EE55">
            <v>0</v>
          </cell>
          <cell r="EF55">
            <v>55.12222222222222</v>
          </cell>
          <cell r="EG55">
            <v>55.12222222222222</v>
          </cell>
          <cell r="EH55">
            <v>55.12222222222222</v>
          </cell>
          <cell r="EI55">
            <v>0</v>
          </cell>
          <cell r="EJ55">
            <v>55.12222222222222</v>
          </cell>
          <cell r="EK55">
            <v>0</v>
          </cell>
          <cell r="EL55">
            <v>55.12222222222222</v>
          </cell>
          <cell r="EM55">
            <v>0</v>
          </cell>
          <cell r="EN55">
            <v>55.12222222222222</v>
          </cell>
          <cell r="EO55">
            <v>0</v>
          </cell>
          <cell r="EP55">
            <v>0</v>
          </cell>
          <cell r="EQ55">
            <v>0</v>
          </cell>
          <cell r="ER55">
            <v>0</v>
          </cell>
          <cell r="ES55">
            <v>0</v>
          </cell>
          <cell r="ET55">
            <v>0</v>
          </cell>
          <cell r="EU55">
            <v>0</v>
          </cell>
          <cell r="EV55">
            <v>0</v>
          </cell>
          <cell r="EW55">
            <v>0</v>
          </cell>
          <cell r="EX55">
            <v>0</v>
          </cell>
          <cell r="EY55">
            <v>0</v>
          </cell>
          <cell r="EZ55">
            <v>203.96</v>
          </cell>
          <cell r="FA55">
            <v>177.36</v>
          </cell>
          <cell r="FB55">
            <v>150.76</v>
          </cell>
          <cell r="FC55">
            <v>0</v>
          </cell>
          <cell r="FD55">
            <v>171.96</v>
          </cell>
          <cell r="FE55">
            <v>0</v>
          </cell>
          <cell r="FF55">
            <v>169.84</v>
          </cell>
          <cell r="FG55">
            <v>0</v>
          </cell>
          <cell r="FH55">
            <v>171.26</v>
          </cell>
          <cell r="FI55">
            <v>0</v>
          </cell>
          <cell r="FJ55">
            <v>9.1448096207564403E-2</v>
          </cell>
          <cell r="FK55">
            <v>9.1448096207564403E-2</v>
          </cell>
          <cell r="FL55">
            <v>9.1448096207564403E-2</v>
          </cell>
          <cell r="FM55">
            <v>8.8827433387272267E-2</v>
          </cell>
          <cell r="FN55">
            <v>8.8827433387272267E-2</v>
          </cell>
          <cell r="FO55">
            <v>8.8827433387272267E-2</v>
          </cell>
          <cell r="FP55">
            <v>8.8827433387272267E-2</v>
          </cell>
          <cell r="FQ55">
            <v>8.8827433387272267E-2</v>
          </cell>
          <cell r="FR55">
            <v>8.8827433387272267E-2</v>
          </cell>
          <cell r="FS55">
            <v>8.8827433387272267E-2</v>
          </cell>
        </row>
        <row r="56">
          <cell r="D56" t="str">
            <v>ON_SP277-HH150</v>
          </cell>
          <cell r="E56">
            <v>48</v>
          </cell>
          <cell r="F56">
            <v>1</v>
          </cell>
          <cell r="G56" t="str">
            <v>SP277-HH150</v>
          </cell>
          <cell r="H56">
            <v>0</v>
          </cell>
          <cell r="I56" t="str">
            <v>-</v>
          </cell>
          <cell r="J56">
            <v>1</v>
          </cell>
          <cell r="K56">
            <v>0</v>
          </cell>
          <cell r="L56">
            <v>0</v>
          </cell>
          <cell r="M56">
            <v>0</v>
          </cell>
          <cell r="N56">
            <v>0</v>
          </cell>
          <cell r="O56">
            <v>2000000</v>
          </cell>
          <cell r="P56">
            <v>0</v>
          </cell>
          <cell r="Q56">
            <v>0</v>
          </cell>
          <cell r="R56">
            <v>0</v>
          </cell>
          <cell r="S56">
            <v>0</v>
          </cell>
          <cell r="T56">
            <v>0</v>
          </cell>
          <cell r="U56">
            <v>0</v>
          </cell>
          <cell r="V56">
            <v>0</v>
          </cell>
          <cell r="W56">
            <v>0</v>
          </cell>
          <cell r="X56">
            <v>0</v>
          </cell>
          <cell r="Y56">
            <v>0</v>
          </cell>
          <cell r="Z56">
            <v>0</v>
          </cell>
          <cell r="AA56">
            <v>0</v>
          </cell>
          <cell r="AB56">
            <v>0</v>
          </cell>
          <cell r="AC56">
            <v>0</v>
          </cell>
          <cell r="AD56">
            <v>0</v>
          </cell>
          <cell r="AE56">
            <v>0</v>
          </cell>
          <cell r="AF56">
            <v>0</v>
          </cell>
          <cell r="AG56">
            <v>0</v>
          </cell>
          <cell r="AH56">
            <v>0</v>
          </cell>
          <cell r="AI56">
            <v>0</v>
          </cell>
          <cell r="AJ56">
            <v>0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  <cell r="AV56">
            <v>0</v>
          </cell>
          <cell r="AW56">
            <v>0</v>
          </cell>
          <cell r="AX56">
            <v>0</v>
          </cell>
          <cell r="AY56">
            <v>0</v>
          </cell>
          <cell r="AZ56">
            <v>0</v>
          </cell>
          <cell r="BA56">
            <v>0</v>
          </cell>
          <cell r="BB56">
            <v>0</v>
          </cell>
          <cell r="BC56">
            <v>0</v>
          </cell>
          <cell r="BD56">
            <v>1</v>
          </cell>
          <cell r="BE56">
            <v>1</v>
          </cell>
          <cell r="BF56">
            <v>1</v>
          </cell>
          <cell r="BG56">
            <v>1</v>
          </cell>
          <cell r="BH56">
            <v>1</v>
          </cell>
          <cell r="BI56">
            <v>1</v>
          </cell>
          <cell r="BJ56">
            <v>1</v>
          </cell>
          <cell r="BK56">
            <v>1</v>
          </cell>
          <cell r="BL56">
            <v>1</v>
          </cell>
          <cell r="BM56">
            <v>1</v>
          </cell>
          <cell r="BN56">
            <v>1</v>
          </cell>
          <cell r="BO56">
            <v>1</v>
          </cell>
          <cell r="BP56">
            <v>1</v>
          </cell>
          <cell r="BQ56">
            <v>1</v>
          </cell>
          <cell r="BR56">
            <v>1</v>
          </cell>
          <cell r="BS56">
            <v>1</v>
          </cell>
          <cell r="BT56">
            <v>1</v>
          </cell>
          <cell r="BU56">
            <v>1</v>
          </cell>
          <cell r="BV56">
            <v>1</v>
          </cell>
          <cell r="BW56">
            <v>1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1807.6939511361822</v>
          </cell>
          <cell r="CI56">
            <v>1807.6939511361822</v>
          </cell>
          <cell r="CJ56">
            <v>1807.6939511361822</v>
          </cell>
          <cell r="CK56">
            <v>1678.5729546264547</v>
          </cell>
          <cell r="CL56">
            <v>1678.5729546264547</v>
          </cell>
          <cell r="CM56">
            <v>1678.5729546264547</v>
          </cell>
          <cell r="CN56">
            <v>1581.7322072441593</v>
          </cell>
          <cell r="CO56">
            <v>1549.4519581167272</v>
          </cell>
          <cell r="CP56">
            <v>1549.4519581167272</v>
          </cell>
          <cell r="CQ56">
            <v>1549.4519581167272</v>
          </cell>
          <cell r="CR56">
            <v>14.599060000000001</v>
          </cell>
          <cell r="CS56">
            <v>14.599060000000001</v>
          </cell>
          <cell r="CT56">
            <v>14.599060000000001</v>
          </cell>
          <cell r="CU56">
            <v>13.139154</v>
          </cell>
          <cell r="CV56">
            <v>13.139154000000001</v>
          </cell>
          <cell r="CW56">
            <v>13.139154000000001</v>
          </cell>
          <cell r="CX56">
            <v>12.088021680000002</v>
          </cell>
          <cell r="CY56">
            <v>11.8252386</v>
          </cell>
          <cell r="CZ56">
            <v>11.8252386</v>
          </cell>
          <cell r="DA56">
            <v>11.8252386</v>
          </cell>
          <cell r="DB56">
            <v>1.5641850000000001E-3</v>
          </cell>
          <cell r="DC56">
            <v>1.5641850000000001E-3</v>
          </cell>
          <cell r="DD56">
            <v>1.5641850000000001E-3</v>
          </cell>
          <cell r="DE56">
            <v>1.4077665000000001E-3</v>
          </cell>
          <cell r="DF56">
            <v>1.4077665000000001E-3</v>
          </cell>
          <cell r="DG56">
            <v>1.4077664999999999E-3</v>
          </cell>
          <cell r="DH56">
            <v>1.2930596E-3</v>
          </cell>
          <cell r="DI56">
            <v>1.2722038E-3</v>
          </cell>
          <cell r="DJ56">
            <v>1.2722038E-3</v>
          </cell>
          <cell r="DK56">
            <v>1.2722038E-3</v>
          </cell>
          <cell r="DL56">
            <v>0</v>
          </cell>
          <cell r="DM56">
            <v>0</v>
          </cell>
          <cell r="DN56">
            <v>0</v>
          </cell>
          <cell r="DO56">
            <v>0</v>
          </cell>
          <cell r="DP56">
            <v>0</v>
          </cell>
          <cell r="DQ56">
            <v>0</v>
          </cell>
          <cell r="DR56">
            <v>0</v>
          </cell>
          <cell r="DS56">
            <v>0</v>
          </cell>
          <cell r="DT56">
            <v>0</v>
          </cell>
          <cell r="DU56">
            <v>0</v>
          </cell>
          <cell r="DV56">
            <v>0</v>
          </cell>
          <cell r="DW56">
            <v>0</v>
          </cell>
          <cell r="DX56">
            <v>0</v>
          </cell>
          <cell r="DY56">
            <v>0</v>
          </cell>
          <cell r="DZ56">
            <v>0</v>
          </cell>
          <cell r="EA56">
            <v>0</v>
          </cell>
          <cell r="EB56">
            <v>0</v>
          </cell>
          <cell r="EC56">
            <v>0</v>
          </cell>
          <cell r="ED56">
            <v>0</v>
          </cell>
          <cell r="EE56">
            <v>0</v>
          </cell>
          <cell r="EF56">
            <v>55.12222222222222</v>
          </cell>
          <cell r="EG56">
            <v>55.12222222222222</v>
          </cell>
          <cell r="EH56">
            <v>55.12222222222222</v>
          </cell>
          <cell r="EI56">
            <v>0</v>
          </cell>
          <cell r="EJ56">
            <v>55.12222222222222</v>
          </cell>
          <cell r="EK56">
            <v>0</v>
          </cell>
          <cell r="EL56">
            <v>55.12222222222222</v>
          </cell>
          <cell r="EM56">
            <v>0</v>
          </cell>
          <cell r="EN56">
            <v>55.12222222222222</v>
          </cell>
          <cell r="EO56">
            <v>0</v>
          </cell>
          <cell r="EP56">
            <v>0</v>
          </cell>
          <cell r="EQ56">
            <v>0</v>
          </cell>
          <cell r="ER56">
            <v>0</v>
          </cell>
          <cell r="ES56">
            <v>0</v>
          </cell>
          <cell r="ET56">
            <v>0</v>
          </cell>
          <cell r="EU56">
            <v>0</v>
          </cell>
          <cell r="EV56">
            <v>0</v>
          </cell>
          <cell r="EW56">
            <v>0</v>
          </cell>
          <cell r="EX56">
            <v>0</v>
          </cell>
          <cell r="EY56">
            <v>0</v>
          </cell>
          <cell r="EZ56">
            <v>203.96</v>
          </cell>
          <cell r="FA56">
            <v>177.36</v>
          </cell>
          <cell r="FB56">
            <v>150.76</v>
          </cell>
          <cell r="FC56">
            <v>0</v>
          </cell>
          <cell r="FD56">
            <v>171.96</v>
          </cell>
          <cell r="FE56">
            <v>0</v>
          </cell>
          <cell r="FF56">
            <v>169.84</v>
          </cell>
          <cell r="FG56">
            <v>0</v>
          </cell>
          <cell r="FH56">
            <v>171.26</v>
          </cell>
          <cell r="FI56">
            <v>0</v>
          </cell>
          <cell r="FJ56">
            <v>9.1448096207564403E-2</v>
          </cell>
          <cell r="FK56">
            <v>9.1448096207564403E-2</v>
          </cell>
          <cell r="FL56">
            <v>9.1448096207564403E-2</v>
          </cell>
          <cell r="FM56">
            <v>8.8827433387272267E-2</v>
          </cell>
          <cell r="FN56">
            <v>8.8827433387272267E-2</v>
          </cell>
          <cell r="FO56">
            <v>8.8827433387272267E-2</v>
          </cell>
          <cell r="FP56">
            <v>8.8827433387272267E-2</v>
          </cell>
          <cell r="FQ56">
            <v>8.8827433387272267E-2</v>
          </cell>
          <cell r="FR56">
            <v>8.8827433387272267E-2</v>
          </cell>
          <cell r="FS56">
            <v>8.8827433387272267E-2</v>
          </cell>
        </row>
        <row r="57">
          <cell r="D57" t="str">
            <v>ON_SP321-HH100</v>
          </cell>
          <cell r="E57">
            <v>49</v>
          </cell>
          <cell r="F57">
            <v>1</v>
          </cell>
          <cell r="G57" t="str">
            <v>SP321-HH100</v>
          </cell>
          <cell r="H57">
            <v>0</v>
          </cell>
          <cell r="I57" t="str">
            <v>-</v>
          </cell>
          <cell r="J57">
            <v>1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2000000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1</v>
          </cell>
          <cell r="BE57">
            <v>1</v>
          </cell>
          <cell r="BF57">
            <v>1</v>
          </cell>
          <cell r="BG57">
            <v>1</v>
          </cell>
          <cell r="BH57">
            <v>1</v>
          </cell>
          <cell r="BI57">
            <v>1</v>
          </cell>
          <cell r="BJ57">
            <v>1</v>
          </cell>
          <cell r="BK57">
            <v>1</v>
          </cell>
          <cell r="BL57">
            <v>1</v>
          </cell>
          <cell r="BM57">
            <v>1</v>
          </cell>
          <cell r="BN57">
            <v>1</v>
          </cell>
          <cell r="BO57">
            <v>1</v>
          </cell>
          <cell r="BP57">
            <v>1</v>
          </cell>
          <cell r="BQ57">
            <v>1</v>
          </cell>
          <cell r="BR57">
            <v>1</v>
          </cell>
          <cell r="BS57">
            <v>1</v>
          </cell>
          <cell r="BT57">
            <v>1</v>
          </cell>
          <cell r="BU57">
            <v>1</v>
          </cell>
          <cell r="BV57">
            <v>1</v>
          </cell>
          <cell r="BW57">
            <v>1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1301.2947800734096</v>
          </cell>
          <cell r="CI57">
            <v>1301.2947800734096</v>
          </cell>
          <cell r="CJ57">
            <v>1301.2947800734096</v>
          </cell>
          <cell r="CK57">
            <v>1208.3451529253089</v>
          </cell>
          <cell r="CL57">
            <v>1208.3451529253089</v>
          </cell>
          <cell r="CM57">
            <v>1208.3451529253089</v>
          </cell>
          <cell r="CN57">
            <v>1138.6329325642334</v>
          </cell>
          <cell r="CO57">
            <v>1115.3955257772077</v>
          </cell>
          <cell r="CP57">
            <v>1115.3955257772077</v>
          </cell>
          <cell r="CQ57">
            <v>1115.3955257772077</v>
          </cell>
          <cell r="CR57">
            <v>14.599060000000001</v>
          </cell>
          <cell r="CS57">
            <v>14.599060000000001</v>
          </cell>
          <cell r="CT57">
            <v>14.599060000000001</v>
          </cell>
          <cell r="CU57">
            <v>13.139154</v>
          </cell>
          <cell r="CV57">
            <v>13.139154000000001</v>
          </cell>
          <cell r="CW57">
            <v>13.139154000000001</v>
          </cell>
          <cell r="CX57">
            <v>12.088021680000002</v>
          </cell>
          <cell r="CY57">
            <v>11.8252386</v>
          </cell>
          <cell r="CZ57">
            <v>11.8252386</v>
          </cell>
          <cell r="DA57">
            <v>11.8252386</v>
          </cell>
          <cell r="DB57">
            <v>1.5641850000000001E-3</v>
          </cell>
          <cell r="DC57">
            <v>1.5641850000000001E-3</v>
          </cell>
          <cell r="DD57">
            <v>1.5641850000000001E-3</v>
          </cell>
          <cell r="DE57">
            <v>1.4077665000000001E-3</v>
          </cell>
          <cell r="DF57">
            <v>1.4077665000000001E-3</v>
          </cell>
          <cell r="DG57">
            <v>1.4077664999999999E-3</v>
          </cell>
          <cell r="DH57">
            <v>1.2930596E-3</v>
          </cell>
          <cell r="DI57">
            <v>1.2722038E-3</v>
          </cell>
          <cell r="DJ57">
            <v>1.2722038E-3</v>
          </cell>
          <cell r="DK57">
            <v>1.2722038E-3</v>
          </cell>
          <cell r="DL57">
            <v>0</v>
          </cell>
          <cell r="DM57">
            <v>0</v>
          </cell>
          <cell r="DN57">
            <v>0</v>
          </cell>
          <cell r="DO57">
            <v>0</v>
          </cell>
          <cell r="DP57">
            <v>0</v>
          </cell>
          <cell r="DQ57">
            <v>0</v>
          </cell>
          <cell r="DR57">
            <v>0</v>
          </cell>
          <cell r="DS57">
            <v>0</v>
          </cell>
          <cell r="DT57">
            <v>0</v>
          </cell>
          <cell r="DU57">
            <v>0</v>
          </cell>
          <cell r="DV57">
            <v>0</v>
          </cell>
          <cell r="DW57">
            <v>0</v>
          </cell>
          <cell r="DX57">
            <v>0</v>
          </cell>
          <cell r="DY57">
            <v>0</v>
          </cell>
          <cell r="DZ57">
            <v>0</v>
          </cell>
          <cell r="EA57">
            <v>0</v>
          </cell>
          <cell r="EB57">
            <v>0</v>
          </cell>
          <cell r="EC57">
            <v>0</v>
          </cell>
          <cell r="ED57">
            <v>0</v>
          </cell>
          <cell r="EE57">
            <v>0</v>
          </cell>
          <cell r="EF57">
            <v>55.12222222222222</v>
          </cell>
          <cell r="EG57">
            <v>55.12222222222222</v>
          </cell>
          <cell r="EH57">
            <v>55.12222222222222</v>
          </cell>
          <cell r="EI57">
            <v>0</v>
          </cell>
          <cell r="EJ57">
            <v>55.12222222222222</v>
          </cell>
          <cell r="EK57">
            <v>0</v>
          </cell>
          <cell r="EL57">
            <v>55.12222222222222</v>
          </cell>
          <cell r="EM57">
            <v>0</v>
          </cell>
          <cell r="EN57">
            <v>55.12222222222222</v>
          </cell>
          <cell r="EO57">
            <v>0</v>
          </cell>
          <cell r="EP57">
            <v>0</v>
          </cell>
          <cell r="EQ57">
            <v>0</v>
          </cell>
          <cell r="ER57">
            <v>0</v>
          </cell>
          <cell r="ES57">
            <v>0</v>
          </cell>
          <cell r="ET57">
            <v>0</v>
          </cell>
          <cell r="EU57">
            <v>0</v>
          </cell>
          <cell r="EV57">
            <v>0</v>
          </cell>
          <cell r="EW57">
            <v>0</v>
          </cell>
          <cell r="EX57">
            <v>0</v>
          </cell>
          <cell r="EY57">
            <v>0</v>
          </cell>
          <cell r="EZ57">
            <v>203.96</v>
          </cell>
          <cell r="FA57">
            <v>177.36</v>
          </cell>
          <cell r="FB57">
            <v>150.76</v>
          </cell>
          <cell r="FC57">
            <v>0</v>
          </cell>
          <cell r="FD57">
            <v>171.96</v>
          </cell>
          <cell r="FE57">
            <v>0</v>
          </cell>
          <cell r="FF57">
            <v>169.84</v>
          </cell>
          <cell r="FG57">
            <v>0</v>
          </cell>
          <cell r="FH57">
            <v>171.26</v>
          </cell>
          <cell r="FI57">
            <v>0</v>
          </cell>
          <cell r="FJ57">
            <v>9.1448096207564403E-2</v>
          </cell>
          <cell r="FK57">
            <v>9.1448096207564403E-2</v>
          </cell>
          <cell r="FL57">
            <v>9.1448096207564403E-2</v>
          </cell>
          <cell r="FM57">
            <v>8.8827433387272267E-2</v>
          </cell>
          <cell r="FN57">
            <v>8.8827433387272267E-2</v>
          </cell>
          <cell r="FO57">
            <v>8.8827433387272267E-2</v>
          </cell>
          <cell r="FP57">
            <v>8.8827433387272267E-2</v>
          </cell>
          <cell r="FQ57">
            <v>8.8827433387272267E-2</v>
          </cell>
          <cell r="FR57">
            <v>8.8827433387272267E-2</v>
          </cell>
          <cell r="FS57">
            <v>8.8827433387272267E-2</v>
          </cell>
        </row>
        <row r="58">
          <cell r="D58" t="str">
            <v>ON_SP321-HH150</v>
          </cell>
          <cell r="E58">
            <v>50</v>
          </cell>
          <cell r="F58">
            <v>1</v>
          </cell>
          <cell r="G58" t="str">
            <v>SP321-HH150</v>
          </cell>
          <cell r="H58">
            <v>0</v>
          </cell>
          <cell r="I58" t="str">
            <v>-</v>
          </cell>
          <cell r="J58">
            <v>1</v>
          </cell>
          <cell r="K58">
            <v>0</v>
          </cell>
          <cell r="L58">
            <v>0</v>
          </cell>
          <cell r="M58">
            <v>0</v>
          </cell>
          <cell r="N58">
            <v>0</v>
          </cell>
          <cell r="O58">
            <v>2000000</v>
          </cell>
          <cell r="P58">
            <v>0</v>
          </cell>
          <cell r="Q58">
            <v>0</v>
          </cell>
          <cell r="R58">
            <v>0</v>
          </cell>
          <cell r="S58">
            <v>0</v>
          </cell>
          <cell r="T58">
            <v>0</v>
          </cell>
          <cell r="U58">
            <v>0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  <cell r="AF58">
            <v>0</v>
          </cell>
          <cell r="AG58">
            <v>0</v>
          </cell>
          <cell r="AH58">
            <v>0</v>
          </cell>
          <cell r="AI58">
            <v>0</v>
          </cell>
          <cell r="AJ58">
            <v>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0</v>
          </cell>
          <cell r="AP58">
            <v>0</v>
          </cell>
          <cell r="AQ58">
            <v>0</v>
          </cell>
          <cell r="AR58">
            <v>0</v>
          </cell>
          <cell r="AS58">
            <v>0</v>
          </cell>
          <cell r="AT58">
            <v>0</v>
          </cell>
          <cell r="AU58">
            <v>0</v>
          </cell>
          <cell r="AV58">
            <v>0</v>
          </cell>
          <cell r="AW58">
            <v>0</v>
          </cell>
          <cell r="AX58">
            <v>0</v>
          </cell>
          <cell r="AY58">
            <v>0</v>
          </cell>
          <cell r="AZ58">
            <v>0</v>
          </cell>
          <cell r="BA58">
            <v>0</v>
          </cell>
          <cell r="BB58">
            <v>0</v>
          </cell>
          <cell r="BC58">
            <v>0</v>
          </cell>
          <cell r="BD58">
            <v>1</v>
          </cell>
          <cell r="BE58">
            <v>1</v>
          </cell>
          <cell r="BF58">
            <v>1</v>
          </cell>
          <cell r="BG58">
            <v>1</v>
          </cell>
          <cell r="BH58">
            <v>1</v>
          </cell>
          <cell r="BI58">
            <v>1</v>
          </cell>
          <cell r="BJ58">
            <v>1</v>
          </cell>
          <cell r="BK58">
            <v>1</v>
          </cell>
          <cell r="BL58">
            <v>1</v>
          </cell>
          <cell r="BM58">
            <v>1</v>
          </cell>
          <cell r="BN58">
            <v>1</v>
          </cell>
          <cell r="BO58">
            <v>1</v>
          </cell>
          <cell r="BP58">
            <v>1</v>
          </cell>
          <cell r="BQ58">
            <v>1</v>
          </cell>
          <cell r="BR58">
            <v>1</v>
          </cell>
          <cell r="BS58">
            <v>1</v>
          </cell>
          <cell r="BT58">
            <v>1</v>
          </cell>
          <cell r="BU58">
            <v>1</v>
          </cell>
          <cell r="BV58">
            <v>1</v>
          </cell>
          <cell r="BW58">
            <v>1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1694.0063453254108</v>
          </cell>
          <cell r="CI58">
            <v>1694.0063453254108</v>
          </cell>
          <cell r="CJ58">
            <v>1694.0063453254108</v>
          </cell>
          <cell r="CK58">
            <v>1573.0058920878812</v>
          </cell>
          <cell r="CL58">
            <v>1573.0058920878812</v>
          </cell>
          <cell r="CM58">
            <v>1573.0058920878812</v>
          </cell>
          <cell r="CN58">
            <v>1482.2555521597342</v>
          </cell>
          <cell r="CO58">
            <v>1452.0054388503518</v>
          </cell>
          <cell r="CP58">
            <v>1452.0054388503518</v>
          </cell>
          <cell r="CQ58">
            <v>1452.0054388503518</v>
          </cell>
          <cell r="CR58">
            <v>14.599060000000001</v>
          </cell>
          <cell r="CS58">
            <v>14.599060000000001</v>
          </cell>
          <cell r="CT58">
            <v>14.599060000000001</v>
          </cell>
          <cell r="CU58">
            <v>13.139154</v>
          </cell>
          <cell r="CV58">
            <v>13.139154000000001</v>
          </cell>
          <cell r="CW58">
            <v>13.139154000000001</v>
          </cell>
          <cell r="CX58">
            <v>12.088021680000002</v>
          </cell>
          <cell r="CY58">
            <v>11.8252386</v>
          </cell>
          <cell r="CZ58">
            <v>11.8252386</v>
          </cell>
          <cell r="DA58">
            <v>11.8252386</v>
          </cell>
          <cell r="DB58">
            <v>1.5641850000000001E-3</v>
          </cell>
          <cell r="DC58">
            <v>1.5641850000000001E-3</v>
          </cell>
          <cell r="DD58">
            <v>1.5641850000000001E-3</v>
          </cell>
          <cell r="DE58">
            <v>1.4077665000000001E-3</v>
          </cell>
          <cell r="DF58">
            <v>1.4077665000000001E-3</v>
          </cell>
          <cell r="DG58">
            <v>1.4077664999999999E-3</v>
          </cell>
          <cell r="DH58">
            <v>1.2930596E-3</v>
          </cell>
          <cell r="DI58">
            <v>1.2722038E-3</v>
          </cell>
          <cell r="DJ58">
            <v>1.2722038E-3</v>
          </cell>
          <cell r="DK58">
            <v>1.2722038E-3</v>
          </cell>
          <cell r="DL58">
            <v>0</v>
          </cell>
          <cell r="DM58">
            <v>0</v>
          </cell>
          <cell r="DN58">
            <v>0</v>
          </cell>
          <cell r="DO58">
            <v>0</v>
          </cell>
          <cell r="DP58">
            <v>0</v>
          </cell>
          <cell r="DQ58">
            <v>0</v>
          </cell>
          <cell r="DR58">
            <v>0</v>
          </cell>
          <cell r="DS58">
            <v>0</v>
          </cell>
          <cell r="DT58">
            <v>0</v>
          </cell>
          <cell r="DU58">
            <v>0</v>
          </cell>
          <cell r="DV58">
            <v>0</v>
          </cell>
          <cell r="DW58">
            <v>0</v>
          </cell>
          <cell r="DX58">
            <v>0</v>
          </cell>
          <cell r="DY58">
            <v>0</v>
          </cell>
          <cell r="DZ58">
            <v>0</v>
          </cell>
          <cell r="EA58">
            <v>0</v>
          </cell>
          <cell r="EB58">
            <v>0</v>
          </cell>
          <cell r="EC58">
            <v>0</v>
          </cell>
          <cell r="ED58">
            <v>0</v>
          </cell>
          <cell r="EE58">
            <v>0</v>
          </cell>
          <cell r="EF58">
            <v>55.12222222222222</v>
          </cell>
          <cell r="EG58">
            <v>55.12222222222222</v>
          </cell>
          <cell r="EH58">
            <v>55.12222222222222</v>
          </cell>
          <cell r="EI58">
            <v>0</v>
          </cell>
          <cell r="EJ58">
            <v>55.12222222222222</v>
          </cell>
          <cell r="EK58">
            <v>0</v>
          </cell>
          <cell r="EL58">
            <v>55.12222222222222</v>
          </cell>
          <cell r="EM58">
            <v>0</v>
          </cell>
          <cell r="EN58">
            <v>55.12222222222222</v>
          </cell>
          <cell r="EO58">
            <v>0</v>
          </cell>
          <cell r="EP58">
            <v>0</v>
          </cell>
          <cell r="EQ58">
            <v>0</v>
          </cell>
          <cell r="ER58">
            <v>0</v>
          </cell>
          <cell r="ES58">
            <v>0</v>
          </cell>
          <cell r="ET58">
            <v>0</v>
          </cell>
          <cell r="EU58">
            <v>0</v>
          </cell>
          <cell r="EV58">
            <v>0</v>
          </cell>
          <cell r="EW58">
            <v>0</v>
          </cell>
          <cell r="EX58">
            <v>0</v>
          </cell>
          <cell r="EY58">
            <v>0</v>
          </cell>
          <cell r="EZ58">
            <v>203.96</v>
          </cell>
          <cell r="FA58">
            <v>177.36</v>
          </cell>
          <cell r="FB58">
            <v>150.76</v>
          </cell>
          <cell r="FC58">
            <v>0</v>
          </cell>
          <cell r="FD58">
            <v>171.96</v>
          </cell>
          <cell r="FE58">
            <v>0</v>
          </cell>
          <cell r="FF58">
            <v>169.84</v>
          </cell>
          <cell r="FG58">
            <v>0</v>
          </cell>
          <cell r="FH58">
            <v>171.26</v>
          </cell>
          <cell r="FI58">
            <v>0</v>
          </cell>
          <cell r="FJ58">
            <v>9.1448096207564403E-2</v>
          </cell>
          <cell r="FK58">
            <v>9.1448096207564403E-2</v>
          </cell>
          <cell r="FL58">
            <v>9.1448096207564403E-2</v>
          </cell>
          <cell r="FM58">
            <v>8.8827433387272267E-2</v>
          </cell>
          <cell r="FN58">
            <v>8.8827433387272267E-2</v>
          </cell>
          <cell r="FO58">
            <v>8.8827433387272267E-2</v>
          </cell>
          <cell r="FP58">
            <v>8.8827433387272267E-2</v>
          </cell>
          <cell r="FQ58">
            <v>8.8827433387272267E-2</v>
          </cell>
          <cell r="FR58">
            <v>8.8827433387272267E-2</v>
          </cell>
          <cell r="FS58">
            <v>8.8827433387272267E-2</v>
          </cell>
        </row>
        <row r="59">
          <cell r="D59" t="str">
            <v>OFF_SP379-HH100</v>
          </cell>
          <cell r="E59">
            <v>51</v>
          </cell>
          <cell r="F59">
            <v>1</v>
          </cell>
          <cell r="G59" t="str">
            <v>SP379-HH100</v>
          </cell>
          <cell r="H59">
            <v>0</v>
          </cell>
          <cell r="I59" t="str">
            <v>-</v>
          </cell>
          <cell r="J59">
            <v>1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2000000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1</v>
          </cell>
          <cell r="BE59">
            <v>1</v>
          </cell>
          <cell r="BF59">
            <v>1</v>
          </cell>
          <cell r="BG59">
            <v>1</v>
          </cell>
          <cell r="BH59">
            <v>1</v>
          </cell>
          <cell r="BI59">
            <v>1</v>
          </cell>
          <cell r="BJ59">
            <v>1</v>
          </cell>
          <cell r="BK59">
            <v>1</v>
          </cell>
          <cell r="BL59">
            <v>1</v>
          </cell>
          <cell r="BM59">
            <v>1</v>
          </cell>
          <cell r="BN59">
            <v>1</v>
          </cell>
          <cell r="BO59">
            <v>1</v>
          </cell>
          <cell r="BP59">
            <v>1</v>
          </cell>
          <cell r="BQ59">
            <v>1</v>
          </cell>
          <cell r="BR59">
            <v>1</v>
          </cell>
          <cell r="BS59">
            <v>1</v>
          </cell>
          <cell r="BT59">
            <v>1</v>
          </cell>
          <cell r="BU59">
            <v>1</v>
          </cell>
          <cell r="BV59">
            <v>1</v>
          </cell>
          <cell r="BW59">
            <v>1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2205.1904479084506</v>
          </cell>
          <cell r="CI59">
            <v>2205.1904479084506</v>
          </cell>
          <cell r="CJ59">
            <v>2205.1904479084506</v>
          </cell>
          <cell r="CK59">
            <v>1998.1303119546053</v>
          </cell>
          <cell r="CL59">
            <v>1998.1303119546053</v>
          </cell>
          <cell r="CM59">
            <v>1998.1303119546053</v>
          </cell>
          <cell r="CN59">
            <v>1873.8942303822985</v>
          </cell>
          <cell r="CO59">
            <v>1842.8352099892215</v>
          </cell>
          <cell r="CP59">
            <v>1842.8352099892215</v>
          </cell>
          <cell r="CQ59">
            <v>1842.8352099892215</v>
          </cell>
          <cell r="CR59">
            <v>41.773124610000004</v>
          </cell>
          <cell r="CS59">
            <v>41.773124610000004</v>
          </cell>
          <cell r="CT59">
            <v>41.773124610000004</v>
          </cell>
          <cell r="CU59">
            <v>37.595707869999998</v>
          </cell>
          <cell r="CV59">
            <v>37.595707870000005</v>
          </cell>
          <cell r="CW59">
            <v>37.595707870000005</v>
          </cell>
          <cell r="CX59">
            <v>34.588301510000008</v>
          </cell>
          <cell r="CY59">
            <v>33.836449920000007</v>
          </cell>
          <cell r="CZ59">
            <v>33.836449920000007</v>
          </cell>
          <cell r="DA59">
            <v>33.83644992</v>
          </cell>
          <cell r="DB59">
            <v>3.1283700000000001E-3</v>
          </cell>
          <cell r="DC59">
            <v>3.1283700000000001E-3</v>
          </cell>
          <cell r="DD59">
            <v>3.1283700000000001E-3</v>
          </cell>
          <cell r="DE59">
            <v>2.8155330000000003E-3</v>
          </cell>
          <cell r="DF59">
            <v>2.8155330000000003E-3</v>
          </cell>
          <cell r="DG59">
            <v>2.8155329999999998E-3</v>
          </cell>
          <cell r="DH59">
            <v>2.6069750000000001E-3</v>
          </cell>
          <cell r="DI59">
            <v>2.5026960000000004E-3</v>
          </cell>
          <cell r="DJ59">
            <v>2.5026960000000004E-3</v>
          </cell>
          <cell r="DK59">
            <v>2.502696E-3</v>
          </cell>
          <cell r="DL59">
            <v>0</v>
          </cell>
          <cell r="DM59">
            <v>0</v>
          </cell>
          <cell r="DN59">
            <v>0</v>
          </cell>
          <cell r="DO59">
            <v>0</v>
          </cell>
          <cell r="DP59">
            <v>0</v>
          </cell>
          <cell r="DQ59">
            <v>0</v>
          </cell>
          <cell r="DR59">
            <v>0</v>
          </cell>
          <cell r="DS59">
            <v>0</v>
          </cell>
          <cell r="DT59">
            <v>0</v>
          </cell>
          <cell r="DU59">
            <v>0</v>
          </cell>
          <cell r="DV59">
            <v>0</v>
          </cell>
          <cell r="DW59">
            <v>0</v>
          </cell>
          <cell r="DX59">
            <v>0</v>
          </cell>
          <cell r="DY59">
            <v>0</v>
          </cell>
          <cell r="DZ59">
            <v>0</v>
          </cell>
          <cell r="EA59">
            <v>0</v>
          </cell>
          <cell r="EB59">
            <v>0</v>
          </cell>
          <cell r="EC59">
            <v>0</v>
          </cell>
          <cell r="ED59">
            <v>0</v>
          </cell>
          <cell r="EE59">
            <v>0</v>
          </cell>
          <cell r="EF59">
            <v>53.529999999999994</v>
          </cell>
          <cell r="EG59">
            <v>53.53</v>
          </cell>
          <cell r="EH59">
            <v>53.529999999999994</v>
          </cell>
          <cell r="EI59">
            <v>0</v>
          </cell>
          <cell r="EJ59">
            <v>53.53</v>
          </cell>
          <cell r="EK59">
            <v>0</v>
          </cell>
          <cell r="EL59">
            <v>53.53</v>
          </cell>
          <cell r="EM59">
            <v>0</v>
          </cell>
          <cell r="EN59">
            <v>53.53</v>
          </cell>
          <cell r="EO59">
            <v>0</v>
          </cell>
          <cell r="EP59">
            <v>0</v>
          </cell>
          <cell r="EQ59">
            <v>0</v>
          </cell>
          <cell r="ER59">
            <v>0</v>
          </cell>
          <cell r="ES59">
            <v>0</v>
          </cell>
          <cell r="ET59">
            <v>0</v>
          </cell>
          <cell r="EU59">
            <v>0</v>
          </cell>
          <cell r="EV59">
            <v>0</v>
          </cell>
          <cell r="EW59">
            <v>0</v>
          </cell>
          <cell r="EX59">
            <v>0</v>
          </cell>
          <cell r="EY59">
            <v>0</v>
          </cell>
          <cell r="EZ59">
            <v>203.96</v>
          </cell>
          <cell r="FA59">
            <v>177.36</v>
          </cell>
          <cell r="FB59">
            <v>150.76</v>
          </cell>
          <cell r="FC59">
            <v>0</v>
          </cell>
          <cell r="FD59">
            <v>171.96</v>
          </cell>
          <cell r="FE59">
            <v>0</v>
          </cell>
          <cell r="FF59">
            <v>169.84</v>
          </cell>
          <cell r="FG59">
            <v>0</v>
          </cell>
          <cell r="FH59">
            <v>171.26</v>
          </cell>
          <cell r="FI59">
            <v>0</v>
          </cell>
          <cell r="FJ59">
            <v>9.1448096207564403E-2</v>
          </cell>
          <cell r="FK59">
            <v>9.1448096207564403E-2</v>
          </cell>
          <cell r="FL59">
            <v>9.1448096207564403E-2</v>
          </cell>
          <cell r="FM59">
            <v>8.8827433387272267E-2</v>
          </cell>
          <cell r="FN59">
            <v>8.8827433387272267E-2</v>
          </cell>
          <cell r="FO59">
            <v>8.8827433387272267E-2</v>
          </cell>
          <cell r="FP59">
            <v>8.8827433387272267E-2</v>
          </cell>
          <cell r="FQ59">
            <v>8.8827433387272267E-2</v>
          </cell>
          <cell r="FR59">
            <v>8.8827433387272267E-2</v>
          </cell>
          <cell r="FS59">
            <v>8.8827433387272267E-2</v>
          </cell>
        </row>
        <row r="60">
          <cell r="D60" t="str">
            <v>OFF_SP379-HH150</v>
          </cell>
          <cell r="E60">
            <v>52</v>
          </cell>
          <cell r="F60">
            <v>1</v>
          </cell>
          <cell r="G60" t="str">
            <v>SP379-HH150</v>
          </cell>
          <cell r="H60">
            <v>0</v>
          </cell>
          <cell r="I60" t="str">
            <v>-</v>
          </cell>
          <cell r="J60">
            <v>1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2000000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0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  <cell r="AF60">
            <v>0</v>
          </cell>
          <cell r="AG60">
            <v>0</v>
          </cell>
          <cell r="AH60">
            <v>0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>
            <v>0</v>
          </cell>
          <cell r="AW60">
            <v>0</v>
          </cell>
          <cell r="AX60">
            <v>0</v>
          </cell>
          <cell r="AY60">
            <v>0</v>
          </cell>
          <cell r="AZ60">
            <v>0</v>
          </cell>
          <cell r="BA60">
            <v>0</v>
          </cell>
          <cell r="BB60">
            <v>0</v>
          </cell>
          <cell r="BC60">
            <v>0</v>
          </cell>
          <cell r="BD60">
            <v>1</v>
          </cell>
          <cell r="BE60">
            <v>1</v>
          </cell>
          <cell r="BF60">
            <v>1</v>
          </cell>
          <cell r="BG60">
            <v>1</v>
          </cell>
          <cell r="BH60">
            <v>1</v>
          </cell>
          <cell r="BI60">
            <v>1</v>
          </cell>
          <cell r="BJ60">
            <v>1</v>
          </cell>
          <cell r="BK60">
            <v>1</v>
          </cell>
          <cell r="BL60">
            <v>1</v>
          </cell>
          <cell r="BM60">
            <v>1</v>
          </cell>
          <cell r="BN60">
            <v>1</v>
          </cell>
          <cell r="BO60">
            <v>1</v>
          </cell>
          <cell r="BP60">
            <v>1</v>
          </cell>
          <cell r="BQ60">
            <v>1</v>
          </cell>
          <cell r="BR60">
            <v>1</v>
          </cell>
          <cell r="BS60">
            <v>1</v>
          </cell>
          <cell r="BT60">
            <v>1</v>
          </cell>
          <cell r="BU60">
            <v>1</v>
          </cell>
          <cell r="BV60">
            <v>1</v>
          </cell>
          <cell r="BW60">
            <v>1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2534.6071744804217</v>
          </cell>
          <cell r="CI60">
            <v>2534.6071744804217</v>
          </cell>
          <cell r="CJ60">
            <v>2534.6071744804217</v>
          </cell>
          <cell r="CK60">
            <v>2296.6158904916497</v>
          </cell>
          <cell r="CL60">
            <v>2296.6158904916497</v>
          </cell>
          <cell r="CM60">
            <v>2296.6158904916497</v>
          </cell>
          <cell r="CN60">
            <v>2153.8211200983869</v>
          </cell>
          <cell r="CO60">
            <v>2118.1224275000709</v>
          </cell>
          <cell r="CP60">
            <v>2118.1224275000709</v>
          </cell>
          <cell r="CQ60">
            <v>2118.1224275000709</v>
          </cell>
          <cell r="CR60">
            <v>41.773124610000004</v>
          </cell>
          <cell r="CS60">
            <v>41.773124610000004</v>
          </cell>
          <cell r="CT60">
            <v>41.773124610000004</v>
          </cell>
          <cell r="CU60">
            <v>37.595707869999998</v>
          </cell>
          <cell r="CV60">
            <v>37.595707870000005</v>
          </cell>
          <cell r="CW60">
            <v>37.595707870000005</v>
          </cell>
          <cell r="CX60">
            <v>34.588301510000008</v>
          </cell>
          <cell r="CY60">
            <v>33.836449920000007</v>
          </cell>
          <cell r="CZ60">
            <v>33.836449920000007</v>
          </cell>
          <cell r="DA60">
            <v>33.83644992</v>
          </cell>
          <cell r="DB60">
            <v>3.1283700000000001E-3</v>
          </cell>
          <cell r="DC60">
            <v>3.1283700000000001E-3</v>
          </cell>
          <cell r="DD60">
            <v>3.1283700000000001E-3</v>
          </cell>
          <cell r="DE60">
            <v>2.8155330000000003E-3</v>
          </cell>
          <cell r="DF60">
            <v>2.8155330000000003E-3</v>
          </cell>
          <cell r="DG60">
            <v>2.8155329999999998E-3</v>
          </cell>
          <cell r="DH60">
            <v>2.6069750000000001E-3</v>
          </cell>
          <cell r="DI60">
            <v>2.5026960000000004E-3</v>
          </cell>
          <cell r="DJ60">
            <v>2.5026960000000004E-3</v>
          </cell>
          <cell r="DK60">
            <v>2.502696E-3</v>
          </cell>
          <cell r="DL60">
            <v>0</v>
          </cell>
          <cell r="DM60">
            <v>0</v>
          </cell>
          <cell r="DN60">
            <v>0</v>
          </cell>
          <cell r="DO60">
            <v>0</v>
          </cell>
          <cell r="DP60">
            <v>0</v>
          </cell>
          <cell r="DQ60">
            <v>0</v>
          </cell>
          <cell r="DR60">
            <v>0</v>
          </cell>
          <cell r="DS60">
            <v>0</v>
          </cell>
          <cell r="DT60">
            <v>0</v>
          </cell>
          <cell r="DU60">
            <v>0</v>
          </cell>
          <cell r="DV60">
            <v>0</v>
          </cell>
          <cell r="DW60">
            <v>0</v>
          </cell>
          <cell r="DX60">
            <v>0</v>
          </cell>
          <cell r="DY60">
            <v>0</v>
          </cell>
          <cell r="DZ60">
            <v>0</v>
          </cell>
          <cell r="EA60">
            <v>0</v>
          </cell>
          <cell r="EB60">
            <v>0</v>
          </cell>
          <cell r="EC60">
            <v>0</v>
          </cell>
          <cell r="ED60">
            <v>0</v>
          </cell>
          <cell r="EE60">
            <v>0</v>
          </cell>
          <cell r="EF60">
            <v>53.529999999999994</v>
          </cell>
          <cell r="EG60">
            <v>53.529999999999994</v>
          </cell>
          <cell r="EH60">
            <v>53.529999999999994</v>
          </cell>
          <cell r="EI60">
            <v>0</v>
          </cell>
          <cell r="EJ60">
            <v>53.529999999999994</v>
          </cell>
          <cell r="EK60">
            <v>0</v>
          </cell>
          <cell r="EL60">
            <v>53.529999999999994</v>
          </cell>
          <cell r="EM60">
            <v>0</v>
          </cell>
          <cell r="EN60">
            <v>53.529999999999994</v>
          </cell>
          <cell r="EO60">
            <v>0</v>
          </cell>
          <cell r="EP60">
            <v>0</v>
          </cell>
          <cell r="EQ60">
            <v>0</v>
          </cell>
          <cell r="ER60">
            <v>0</v>
          </cell>
          <cell r="ES60">
            <v>0</v>
          </cell>
          <cell r="ET60">
            <v>0</v>
          </cell>
          <cell r="EU60">
            <v>0</v>
          </cell>
          <cell r="EV60">
            <v>0</v>
          </cell>
          <cell r="EW60">
            <v>0</v>
          </cell>
          <cell r="EX60">
            <v>0</v>
          </cell>
          <cell r="EY60">
            <v>0</v>
          </cell>
          <cell r="EZ60">
            <v>203.96</v>
          </cell>
          <cell r="FA60">
            <v>177.36</v>
          </cell>
          <cell r="FB60">
            <v>150.76</v>
          </cell>
          <cell r="FC60">
            <v>0</v>
          </cell>
          <cell r="FD60">
            <v>171.96</v>
          </cell>
          <cell r="FE60">
            <v>0</v>
          </cell>
          <cell r="FF60">
            <v>169.84</v>
          </cell>
          <cell r="FG60">
            <v>0</v>
          </cell>
          <cell r="FH60">
            <v>171.26</v>
          </cell>
          <cell r="FI60">
            <v>0</v>
          </cell>
          <cell r="FJ60">
            <v>9.1448096207564403E-2</v>
          </cell>
          <cell r="FK60">
            <v>9.1448096207564403E-2</v>
          </cell>
          <cell r="FL60">
            <v>9.1448096207564403E-2</v>
          </cell>
          <cell r="FM60">
            <v>8.8827433387272267E-2</v>
          </cell>
          <cell r="FN60">
            <v>8.8827433387272267E-2</v>
          </cell>
          <cell r="FO60">
            <v>8.8827433387272267E-2</v>
          </cell>
          <cell r="FP60">
            <v>8.8827433387272267E-2</v>
          </cell>
          <cell r="FQ60">
            <v>8.8827433387272267E-2</v>
          </cell>
          <cell r="FR60">
            <v>8.8827433387272267E-2</v>
          </cell>
          <cell r="FS60">
            <v>8.8827433387272267E-2</v>
          </cell>
        </row>
        <row r="61">
          <cell r="D61" t="str">
            <v>OFF_SP450-HH100</v>
          </cell>
          <cell r="E61">
            <v>53</v>
          </cell>
          <cell r="F61">
            <v>1</v>
          </cell>
          <cell r="G61" t="str">
            <v>SP450-HH100</v>
          </cell>
          <cell r="H61">
            <v>0</v>
          </cell>
          <cell r="I61" t="str">
            <v>-</v>
          </cell>
          <cell r="J61">
            <v>1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2000000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1</v>
          </cell>
          <cell r="BE61">
            <v>1</v>
          </cell>
          <cell r="BF61">
            <v>1</v>
          </cell>
          <cell r="BG61">
            <v>1</v>
          </cell>
          <cell r="BH61">
            <v>1</v>
          </cell>
          <cell r="BI61">
            <v>1</v>
          </cell>
          <cell r="BJ61">
            <v>1</v>
          </cell>
          <cell r="BK61">
            <v>1</v>
          </cell>
          <cell r="BL61">
            <v>1</v>
          </cell>
          <cell r="BM61">
            <v>1</v>
          </cell>
          <cell r="BN61">
            <v>1</v>
          </cell>
          <cell r="BO61">
            <v>1</v>
          </cell>
          <cell r="BP61">
            <v>1</v>
          </cell>
          <cell r="BQ61">
            <v>1</v>
          </cell>
          <cell r="BR61">
            <v>1</v>
          </cell>
          <cell r="BS61">
            <v>1</v>
          </cell>
          <cell r="BT61">
            <v>1</v>
          </cell>
          <cell r="BU61">
            <v>1</v>
          </cell>
          <cell r="BV61">
            <v>1</v>
          </cell>
          <cell r="BW61">
            <v>1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1988.1234836201065</v>
          </cell>
          <cell r="CI61">
            <v>1988.1234836201065</v>
          </cell>
          <cell r="CJ61">
            <v>1988.1234836201065</v>
          </cell>
          <cell r="CK61">
            <v>1801.4452222473265</v>
          </cell>
          <cell r="CL61">
            <v>1801.4452222473265</v>
          </cell>
          <cell r="CM61">
            <v>1801.4452222473265</v>
          </cell>
          <cell r="CN61">
            <v>1689.4382654236588</v>
          </cell>
          <cell r="CO61">
            <v>1661.4365262177421</v>
          </cell>
          <cell r="CP61">
            <v>1661.4365262177421</v>
          </cell>
          <cell r="CQ61">
            <v>1661.4365262177421</v>
          </cell>
          <cell r="CR61">
            <v>41.773124610000004</v>
          </cell>
          <cell r="CS61">
            <v>41.773124610000004</v>
          </cell>
          <cell r="CT61">
            <v>41.773124610000004</v>
          </cell>
          <cell r="CU61">
            <v>37.595707869999998</v>
          </cell>
          <cell r="CV61">
            <v>37.595707870000005</v>
          </cell>
          <cell r="CW61">
            <v>37.595707870000005</v>
          </cell>
          <cell r="CX61">
            <v>34.588301510000008</v>
          </cell>
          <cell r="CY61">
            <v>33.836449920000007</v>
          </cell>
          <cell r="CZ61">
            <v>33.836449920000007</v>
          </cell>
          <cell r="DA61">
            <v>33.83644992</v>
          </cell>
          <cell r="DB61">
            <v>3.1283700000000001E-3</v>
          </cell>
          <cell r="DC61">
            <v>3.1283700000000001E-3</v>
          </cell>
          <cell r="DD61">
            <v>3.1283700000000001E-3</v>
          </cell>
          <cell r="DE61">
            <v>2.8155330000000003E-3</v>
          </cell>
          <cell r="DF61">
            <v>2.8155330000000003E-3</v>
          </cell>
          <cell r="DG61">
            <v>2.8155329999999998E-3</v>
          </cell>
          <cell r="DH61">
            <v>2.6069750000000001E-3</v>
          </cell>
          <cell r="DI61">
            <v>2.5026960000000004E-3</v>
          </cell>
          <cell r="DJ61">
            <v>2.5026960000000004E-3</v>
          </cell>
          <cell r="DK61">
            <v>2.502696E-3</v>
          </cell>
          <cell r="DL61">
            <v>0</v>
          </cell>
          <cell r="DM61">
            <v>0</v>
          </cell>
          <cell r="DN61">
            <v>0</v>
          </cell>
          <cell r="DO61">
            <v>0</v>
          </cell>
          <cell r="DP61">
            <v>0</v>
          </cell>
          <cell r="DQ61">
            <v>0</v>
          </cell>
          <cell r="DR61">
            <v>0</v>
          </cell>
          <cell r="DS61">
            <v>0</v>
          </cell>
          <cell r="DT61">
            <v>0</v>
          </cell>
          <cell r="DU61">
            <v>0</v>
          </cell>
          <cell r="DV61">
            <v>0</v>
          </cell>
          <cell r="DW61">
            <v>0</v>
          </cell>
          <cell r="DX61">
            <v>0</v>
          </cell>
          <cell r="DY61">
            <v>0</v>
          </cell>
          <cell r="DZ61">
            <v>0</v>
          </cell>
          <cell r="EA61">
            <v>0</v>
          </cell>
          <cell r="EB61">
            <v>0</v>
          </cell>
          <cell r="EC61">
            <v>0</v>
          </cell>
          <cell r="ED61">
            <v>0</v>
          </cell>
          <cell r="EE61">
            <v>0</v>
          </cell>
          <cell r="EF61">
            <v>53.529999999999994</v>
          </cell>
          <cell r="EG61">
            <v>53.529999999999994</v>
          </cell>
          <cell r="EH61">
            <v>53.529999999999994</v>
          </cell>
          <cell r="EI61">
            <v>0</v>
          </cell>
          <cell r="EJ61">
            <v>53.529999999999994</v>
          </cell>
          <cell r="EK61">
            <v>0</v>
          </cell>
          <cell r="EL61">
            <v>53.529999999999994</v>
          </cell>
          <cell r="EM61">
            <v>0</v>
          </cell>
          <cell r="EN61">
            <v>53.529999999999994</v>
          </cell>
          <cell r="EO61">
            <v>0</v>
          </cell>
          <cell r="EP61">
            <v>0</v>
          </cell>
          <cell r="EQ61">
            <v>0</v>
          </cell>
          <cell r="ER61">
            <v>0</v>
          </cell>
          <cell r="ES61">
            <v>0</v>
          </cell>
          <cell r="ET61">
            <v>0</v>
          </cell>
          <cell r="EU61">
            <v>0</v>
          </cell>
          <cell r="EV61">
            <v>0</v>
          </cell>
          <cell r="EW61">
            <v>0</v>
          </cell>
          <cell r="EX61">
            <v>0</v>
          </cell>
          <cell r="EY61">
            <v>0</v>
          </cell>
          <cell r="EZ61">
            <v>203.96</v>
          </cell>
          <cell r="FA61">
            <v>177.36</v>
          </cell>
          <cell r="FB61">
            <v>150.76</v>
          </cell>
          <cell r="FC61">
            <v>0</v>
          </cell>
          <cell r="FD61">
            <v>171.96</v>
          </cell>
          <cell r="FE61">
            <v>0</v>
          </cell>
          <cell r="FF61">
            <v>169.84</v>
          </cell>
          <cell r="FG61">
            <v>0</v>
          </cell>
          <cell r="FH61">
            <v>171.26</v>
          </cell>
          <cell r="FI61">
            <v>0</v>
          </cell>
          <cell r="FJ61">
            <v>9.1448096207564403E-2</v>
          </cell>
          <cell r="FK61">
            <v>9.1448096207564403E-2</v>
          </cell>
          <cell r="FL61">
            <v>9.1448096207564403E-2</v>
          </cell>
          <cell r="FM61">
            <v>8.8827433387272267E-2</v>
          </cell>
          <cell r="FN61">
            <v>8.8827433387272267E-2</v>
          </cell>
          <cell r="FO61">
            <v>8.8827433387272267E-2</v>
          </cell>
          <cell r="FP61">
            <v>8.8827433387272267E-2</v>
          </cell>
          <cell r="FQ61">
            <v>8.8827433387272267E-2</v>
          </cell>
          <cell r="FR61">
            <v>8.8827433387272267E-2</v>
          </cell>
          <cell r="FS61">
            <v>8.8827433387272267E-2</v>
          </cell>
        </row>
        <row r="62">
          <cell r="D62" t="str">
            <v>OFF_SP450-HH150</v>
          </cell>
          <cell r="E62">
            <v>54</v>
          </cell>
          <cell r="F62">
            <v>1</v>
          </cell>
          <cell r="G62" t="str">
            <v>SP450-HH150</v>
          </cell>
          <cell r="H62">
            <v>0</v>
          </cell>
          <cell r="I62" t="str">
            <v>-</v>
          </cell>
          <cell r="J62">
            <v>1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O62">
            <v>2000000</v>
          </cell>
          <cell r="P62">
            <v>0</v>
          </cell>
          <cell r="Q62">
            <v>0</v>
          </cell>
          <cell r="R62">
            <v>0</v>
          </cell>
          <cell r="S62">
            <v>0</v>
          </cell>
          <cell r="T62">
            <v>0</v>
          </cell>
          <cell r="U62">
            <v>0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  <cell r="AF62">
            <v>0</v>
          </cell>
          <cell r="AG62">
            <v>0</v>
          </cell>
          <cell r="AH62">
            <v>0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>
            <v>0</v>
          </cell>
          <cell r="AW62">
            <v>0</v>
          </cell>
          <cell r="AX62">
            <v>0</v>
          </cell>
          <cell r="AY62">
            <v>0</v>
          </cell>
          <cell r="AZ62">
            <v>0</v>
          </cell>
          <cell r="BA62">
            <v>0</v>
          </cell>
          <cell r="BB62">
            <v>0</v>
          </cell>
          <cell r="BC62">
            <v>0</v>
          </cell>
          <cell r="BD62">
            <v>1</v>
          </cell>
          <cell r="BE62">
            <v>1</v>
          </cell>
          <cell r="BF62">
            <v>1</v>
          </cell>
          <cell r="BG62">
            <v>1</v>
          </cell>
          <cell r="BH62">
            <v>1</v>
          </cell>
          <cell r="BI62">
            <v>1</v>
          </cell>
          <cell r="BJ62">
            <v>1</v>
          </cell>
          <cell r="BK62">
            <v>1</v>
          </cell>
          <cell r="BL62">
            <v>1</v>
          </cell>
          <cell r="BM62">
            <v>1</v>
          </cell>
          <cell r="BN62">
            <v>1</v>
          </cell>
          <cell r="BO62">
            <v>1</v>
          </cell>
          <cell r="BP62">
            <v>1</v>
          </cell>
          <cell r="BQ62">
            <v>1</v>
          </cell>
          <cell r="BR62">
            <v>1</v>
          </cell>
          <cell r="BS62">
            <v>1</v>
          </cell>
          <cell r="BT62">
            <v>1</v>
          </cell>
          <cell r="BU62">
            <v>1</v>
          </cell>
          <cell r="BV62">
            <v>1</v>
          </cell>
          <cell r="BW62">
            <v>1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2265.5270428386079</v>
          </cell>
          <cell r="CI62">
            <v>2265.5270428386079</v>
          </cell>
          <cell r="CJ62">
            <v>2265.5270428386079</v>
          </cell>
          <cell r="CK62">
            <v>2052.8014989101002</v>
          </cell>
          <cell r="CL62">
            <v>2052.8014989101002</v>
          </cell>
          <cell r="CM62">
            <v>2052.8014989101002</v>
          </cell>
          <cell r="CN62">
            <v>1925.1661725529959</v>
          </cell>
          <cell r="CO62">
            <v>1893.2573409637196</v>
          </cell>
          <cell r="CP62">
            <v>1893.2573409637196</v>
          </cell>
          <cell r="CQ62">
            <v>1893.2573409637196</v>
          </cell>
          <cell r="CR62">
            <v>41.773124610000004</v>
          </cell>
          <cell r="CS62">
            <v>41.773124610000004</v>
          </cell>
          <cell r="CT62">
            <v>41.773124610000004</v>
          </cell>
          <cell r="CU62">
            <v>37.595707869999998</v>
          </cell>
          <cell r="CV62">
            <v>37.595707870000005</v>
          </cell>
          <cell r="CW62">
            <v>37.595707870000005</v>
          </cell>
          <cell r="CX62">
            <v>34.588301510000008</v>
          </cell>
          <cell r="CY62">
            <v>33.836449920000007</v>
          </cell>
          <cell r="CZ62">
            <v>33.836449920000007</v>
          </cell>
          <cell r="DA62">
            <v>33.83644992</v>
          </cell>
          <cell r="DB62">
            <v>3.1283700000000001E-3</v>
          </cell>
          <cell r="DC62">
            <v>3.1283700000000001E-3</v>
          </cell>
          <cell r="DD62">
            <v>3.1283700000000001E-3</v>
          </cell>
          <cell r="DE62">
            <v>2.8155330000000003E-3</v>
          </cell>
          <cell r="DF62">
            <v>2.8155330000000003E-3</v>
          </cell>
          <cell r="DG62">
            <v>2.8155329999999998E-3</v>
          </cell>
          <cell r="DH62">
            <v>2.6069750000000001E-3</v>
          </cell>
          <cell r="DI62">
            <v>2.5026960000000004E-3</v>
          </cell>
          <cell r="DJ62">
            <v>2.5026960000000004E-3</v>
          </cell>
          <cell r="DK62">
            <v>2.502696E-3</v>
          </cell>
          <cell r="DL62">
            <v>0</v>
          </cell>
          <cell r="DM62">
            <v>0</v>
          </cell>
          <cell r="DN62">
            <v>0</v>
          </cell>
          <cell r="DO62">
            <v>0</v>
          </cell>
          <cell r="DP62">
            <v>0</v>
          </cell>
          <cell r="DQ62">
            <v>0</v>
          </cell>
          <cell r="DR62">
            <v>0</v>
          </cell>
          <cell r="DS62">
            <v>0</v>
          </cell>
          <cell r="DT62">
            <v>0</v>
          </cell>
          <cell r="DU62">
            <v>0</v>
          </cell>
          <cell r="DV62">
            <v>0</v>
          </cell>
          <cell r="DW62">
            <v>0</v>
          </cell>
          <cell r="DX62">
            <v>0</v>
          </cell>
          <cell r="DY62">
            <v>0</v>
          </cell>
          <cell r="DZ62">
            <v>0</v>
          </cell>
          <cell r="EA62">
            <v>0</v>
          </cell>
          <cell r="EB62">
            <v>0</v>
          </cell>
          <cell r="EC62">
            <v>0</v>
          </cell>
          <cell r="ED62">
            <v>0</v>
          </cell>
          <cell r="EE62">
            <v>0</v>
          </cell>
          <cell r="EF62">
            <v>53.529999999999994</v>
          </cell>
          <cell r="EG62">
            <v>53.529999999999994</v>
          </cell>
          <cell r="EH62">
            <v>53.529999999999994</v>
          </cell>
          <cell r="EI62">
            <v>0</v>
          </cell>
          <cell r="EJ62">
            <v>53.529999999999994</v>
          </cell>
          <cell r="EK62">
            <v>0</v>
          </cell>
          <cell r="EL62">
            <v>53.529999999999994</v>
          </cell>
          <cell r="EM62">
            <v>0</v>
          </cell>
          <cell r="EN62">
            <v>53.529999999999994</v>
          </cell>
          <cell r="EO62">
            <v>0</v>
          </cell>
          <cell r="EP62">
            <v>0</v>
          </cell>
          <cell r="EQ62">
            <v>0</v>
          </cell>
          <cell r="ER62">
            <v>0</v>
          </cell>
          <cell r="ES62">
            <v>0</v>
          </cell>
          <cell r="ET62">
            <v>0</v>
          </cell>
          <cell r="EU62">
            <v>0</v>
          </cell>
          <cell r="EV62">
            <v>0</v>
          </cell>
          <cell r="EW62">
            <v>0</v>
          </cell>
          <cell r="EX62">
            <v>0</v>
          </cell>
          <cell r="EY62">
            <v>0</v>
          </cell>
          <cell r="EZ62">
            <v>203.96</v>
          </cell>
          <cell r="FA62">
            <v>177.36</v>
          </cell>
          <cell r="FB62">
            <v>150.76</v>
          </cell>
          <cell r="FC62">
            <v>0</v>
          </cell>
          <cell r="FD62">
            <v>171.96</v>
          </cell>
          <cell r="FE62">
            <v>0</v>
          </cell>
          <cell r="FF62">
            <v>169.84</v>
          </cell>
          <cell r="FG62">
            <v>0</v>
          </cell>
          <cell r="FH62">
            <v>171.26</v>
          </cell>
          <cell r="FI62">
            <v>0</v>
          </cell>
          <cell r="FJ62">
            <v>9.1448096207564403E-2</v>
          </cell>
          <cell r="FK62">
            <v>9.1448096207564403E-2</v>
          </cell>
          <cell r="FL62">
            <v>9.1448096207564403E-2</v>
          </cell>
          <cell r="FM62">
            <v>8.8827433387272267E-2</v>
          </cell>
          <cell r="FN62">
            <v>8.8827433387272267E-2</v>
          </cell>
          <cell r="FO62">
            <v>8.8827433387272267E-2</v>
          </cell>
          <cell r="FP62">
            <v>8.8827433387272267E-2</v>
          </cell>
          <cell r="FQ62">
            <v>8.8827433387272267E-2</v>
          </cell>
          <cell r="FR62">
            <v>8.8827433387272267E-2</v>
          </cell>
          <cell r="FS62">
            <v>8.8827433387272267E-2</v>
          </cell>
        </row>
        <row r="63">
          <cell r="D63" t="str">
            <v>CSP_tower</v>
          </cell>
          <cell r="E63">
            <v>55</v>
          </cell>
          <cell r="F63">
            <v>1</v>
          </cell>
          <cell r="G63" t="str">
            <v>CSP_tower</v>
          </cell>
          <cell r="H63">
            <v>0</v>
          </cell>
          <cell r="I63" t="str">
            <v>-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1</v>
          </cell>
          <cell r="O63">
            <v>2000000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1</v>
          </cell>
          <cell r="BE63">
            <v>1</v>
          </cell>
          <cell r="BF63">
            <v>1</v>
          </cell>
          <cell r="BG63">
            <v>1</v>
          </cell>
          <cell r="BH63">
            <v>1</v>
          </cell>
          <cell r="BI63">
            <v>1</v>
          </cell>
          <cell r="BJ63">
            <v>1</v>
          </cell>
          <cell r="BK63">
            <v>1</v>
          </cell>
          <cell r="BL63">
            <v>1</v>
          </cell>
          <cell r="BM63">
            <v>1</v>
          </cell>
          <cell r="BN63">
            <v>1</v>
          </cell>
          <cell r="BO63">
            <v>1</v>
          </cell>
          <cell r="BP63">
            <v>1</v>
          </cell>
          <cell r="BQ63">
            <v>1</v>
          </cell>
          <cell r="BR63">
            <v>1</v>
          </cell>
          <cell r="BS63">
            <v>1</v>
          </cell>
          <cell r="BT63">
            <v>1</v>
          </cell>
          <cell r="BU63">
            <v>1</v>
          </cell>
          <cell r="BV63">
            <v>1</v>
          </cell>
          <cell r="BW63">
            <v>1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3662.1</v>
          </cell>
          <cell r="CI63">
            <v>3662.1</v>
          </cell>
          <cell r="CJ63">
            <v>3662.1</v>
          </cell>
          <cell r="CK63">
            <v>3662.1</v>
          </cell>
          <cell r="CL63">
            <v>3662.1</v>
          </cell>
          <cell r="CM63">
            <v>3662.1</v>
          </cell>
          <cell r="CN63">
            <v>3662.1</v>
          </cell>
          <cell r="CO63">
            <v>3662.1</v>
          </cell>
          <cell r="CP63">
            <v>3662.1</v>
          </cell>
          <cell r="CQ63">
            <v>3662.1</v>
          </cell>
          <cell r="CR63">
            <v>0</v>
          </cell>
          <cell r="CS63">
            <v>0</v>
          </cell>
          <cell r="CT63">
            <v>0</v>
          </cell>
          <cell r="CU63">
            <v>0</v>
          </cell>
          <cell r="CV63">
            <v>0</v>
          </cell>
          <cell r="CW63">
            <v>0</v>
          </cell>
          <cell r="CX63">
            <v>0</v>
          </cell>
          <cell r="CY63">
            <v>0</v>
          </cell>
          <cell r="CZ63">
            <v>0</v>
          </cell>
          <cell r="DA63">
            <v>0</v>
          </cell>
          <cell r="DB63">
            <v>8.77E-3</v>
          </cell>
          <cell r="DC63">
            <v>8.77E-3</v>
          </cell>
          <cell r="DD63">
            <v>8.77E-3</v>
          </cell>
          <cell r="DE63">
            <v>8.77E-3</v>
          </cell>
          <cell r="DF63">
            <v>8.77E-3</v>
          </cell>
          <cell r="DG63">
            <v>8.77E-3</v>
          </cell>
          <cell r="DH63">
            <v>8.77E-3</v>
          </cell>
          <cell r="DI63">
            <v>8.77E-3</v>
          </cell>
          <cell r="DJ63">
            <v>8.77E-3</v>
          </cell>
          <cell r="DK63">
            <v>8.77E-3</v>
          </cell>
          <cell r="DL63">
            <v>0</v>
          </cell>
          <cell r="DM63">
            <v>0</v>
          </cell>
          <cell r="DN63">
            <v>0</v>
          </cell>
          <cell r="DO63">
            <v>0</v>
          </cell>
          <cell r="DP63">
            <v>0</v>
          </cell>
          <cell r="DQ63">
            <v>0</v>
          </cell>
          <cell r="DR63">
            <v>0</v>
          </cell>
          <cell r="DS63">
            <v>0</v>
          </cell>
          <cell r="DT63">
            <v>0</v>
          </cell>
          <cell r="DU63">
            <v>0</v>
          </cell>
          <cell r="DV63">
            <v>0</v>
          </cell>
          <cell r="DW63">
            <v>0</v>
          </cell>
          <cell r="DX63">
            <v>0</v>
          </cell>
          <cell r="DY63">
            <v>0</v>
          </cell>
          <cell r="DZ63">
            <v>0</v>
          </cell>
          <cell r="EA63">
            <v>0</v>
          </cell>
          <cell r="EB63">
            <v>0</v>
          </cell>
          <cell r="EC63">
            <v>0</v>
          </cell>
          <cell r="ED63">
            <v>0</v>
          </cell>
          <cell r="EE63">
            <v>0</v>
          </cell>
          <cell r="EF63">
            <v>113</v>
          </cell>
          <cell r="EG63">
            <v>113</v>
          </cell>
          <cell r="EH63">
            <v>113</v>
          </cell>
          <cell r="EI63">
            <v>0</v>
          </cell>
          <cell r="EJ63">
            <v>113</v>
          </cell>
          <cell r="EK63">
            <v>0</v>
          </cell>
          <cell r="EL63">
            <v>113</v>
          </cell>
          <cell r="EM63">
            <v>0</v>
          </cell>
          <cell r="EN63">
            <v>113</v>
          </cell>
          <cell r="EO63">
            <v>0</v>
          </cell>
          <cell r="EP63">
            <v>0</v>
          </cell>
          <cell r="EQ63">
            <v>0</v>
          </cell>
          <cell r="ER63">
            <v>0</v>
          </cell>
          <cell r="ES63">
            <v>0</v>
          </cell>
          <cell r="ET63">
            <v>0</v>
          </cell>
          <cell r="EU63">
            <v>0</v>
          </cell>
          <cell r="EV63">
            <v>0</v>
          </cell>
          <cell r="EW63">
            <v>0</v>
          </cell>
          <cell r="EX63">
            <v>0</v>
          </cell>
          <cell r="EY63">
            <v>0</v>
          </cell>
          <cell r="EZ63">
            <v>0</v>
          </cell>
          <cell r="FA63">
            <v>0</v>
          </cell>
          <cell r="FB63">
            <v>0</v>
          </cell>
          <cell r="FC63">
            <v>0</v>
          </cell>
          <cell r="FD63">
            <v>0</v>
          </cell>
          <cell r="FE63">
            <v>0</v>
          </cell>
          <cell r="FF63">
            <v>0</v>
          </cell>
          <cell r="FG63">
            <v>0</v>
          </cell>
          <cell r="FH63">
            <v>0</v>
          </cell>
          <cell r="FI63">
            <v>0</v>
          </cell>
          <cell r="FJ63">
            <v>8.0586403511111196E-2</v>
          </cell>
          <cell r="FK63">
            <v>8.0586403511111196E-2</v>
          </cell>
          <cell r="FL63">
            <v>8.0586403511111196E-2</v>
          </cell>
          <cell r="FM63">
            <v>8.0586403511111196E-2</v>
          </cell>
          <cell r="FN63">
            <v>8.0586403511111196E-2</v>
          </cell>
          <cell r="FO63">
            <v>8.0586403511111196E-2</v>
          </cell>
          <cell r="FP63">
            <v>8.0586403511111196E-2</v>
          </cell>
          <cell r="FQ63">
            <v>8.0586403511111196E-2</v>
          </cell>
          <cell r="FR63">
            <v>8.0586403511111196E-2</v>
          </cell>
          <cell r="FS63">
            <v>8.0586403511111196E-2</v>
          </cell>
        </row>
        <row r="64">
          <cell r="D64" t="str">
            <v>Charge TES</v>
          </cell>
          <cell r="E64">
            <v>56</v>
          </cell>
          <cell r="F64">
            <v>1</v>
          </cell>
          <cell r="G64" t="str">
            <v>Charge_TES</v>
          </cell>
          <cell r="H64">
            <v>0</v>
          </cell>
          <cell r="I64" t="str">
            <v>-</v>
          </cell>
          <cell r="J64">
            <v>0</v>
          </cell>
          <cell r="K64">
            <v>0</v>
          </cell>
          <cell r="L64">
            <v>0</v>
          </cell>
          <cell r="M64">
            <v>0</v>
          </cell>
          <cell r="N64">
            <v>-1</v>
          </cell>
          <cell r="O64">
            <v>2000000</v>
          </cell>
          <cell r="P64">
            <v>0</v>
          </cell>
          <cell r="Q64">
            <v>0</v>
          </cell>
          <cell r="R64">
            <v>0</v>
          </cell>
          <cell r="S64">
            <v>0</v>
          </cell>
          <cell r="T64">
            <v>0</v>
          </cell>
          <cell r="U64">
            <v>0</v>
          </cell>
          <cell r="V64">
            <v>0</v>
          </cell>
          <cell r="W64">
            <v>0</v>
          </cell>
          <cell r="X64">
            <v>0</v>
          </cell>
          <cell r="Y64">
            <v>0</v>
          </cell>
          <cell r="Z64">
            <v>0</v>
          </cell>
          <cell r="AA64">
            <v>0</v>
          </cell>
          <cell r="AB64">
            <v>0</v>
          </cell>
          <cell r="AC64">
            <v>0</v>
          </cell>
          <cell r="AD64">
            <v>0</v>
          </cell>
          <cell r="AE64">
            <v>0</v>
          </cell>
          <cell r="AF64">
            <v>0</v>
          </cell>
          <cell r="AG64">
            <v>0</v>
          </cell>
          <cell r="AH64">
            <v>0</v>
          </cell>
          <cell r="AI64">
            <v>0</v>
          </cell>
          <cell r="AJ64">
            <v>0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0</v>
          </cell>
          <cell r="AQ64">
            <v>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  <cell r="AV64">
            <v>0</v>
          </cell>
          <cell r="AW64">
            <v>0</v>
          </cell>
          <cell r="AX64">
            <v>0</v>
          </cell>
          <cell r="AY64">
            <v>0</v>
          </cell>
          <cell r="AZ64">
            <v>0</v>
          </cell>
          <cell r="BA64">
            <v>0</v>
          </cell>
          <cell r="BB64">
            <v>0</v>
          </cell>
          <cell r="BC64">
            <v>0</v>
          </cell>
          <cell r="BD64">
            <v>1</v>
          </cell>
          <cell r="BE64">
            <v>1</v>
          </cell>
          <cell r="BF64">
            <v>1</v>
          </cell>
          <cell r="BG64">
            <v>1</v>
          </cell>
          <cell r="BH64">
            <v>1</v>
          </cell>
          <cell r="BI64">
            <v>1</v>
          </cell>
          <cell r="BJ64">
            <v>1</v>
          </cell>
          <cell r="BK64">
            <v>1</v>
          </cell>
          <cell r="BL64">
            <v>1</v>
          </cell>
          <cell r="BM64">
            <v>1</v>
          </cell>
          <cell r="BN64">
            <v>1</v>
          </cell>
          <cell r="BO64">
            <v>1</v>
          </cell>
          <cell r="BP64">
            <v>1</v>
          </cell>
          <cell r="BQ64">
            <v>1</v>
          </cell>
          <cell r="BR64">
            <v>1</v>
          </cell>
          <cell r="BS64">
            <v>1</v>
          </cell>
          <cell r="BT64">
            <v>1</v>
          </cell>
          <cell r="BU64">
            <v>1</v>
          </cell>
          <cell r="BV64">
            <v>1</v>
          </cell>
          <cell r="BW64">
            <v>1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CN64">
            <v>0</v>
          </cell>
          <cell r="CO64">
            <v>0</v>
          </cell>
          <cell r="CP64">
            <v>0</v>
          </cell>
          <cell r="CQ64">
            <v>0</v>
          </cell>
          <cell r="CR64">
            <v>0</v>
          </cell>
          <cell r="CS64">
            <v>0</v>
          </cell>
          <cell r="CT64">
            <v>0</v>
          </cell>
          <cell r="CU64">
            <v>0</v>
          </cell>
          <cell r="CV64">
            <v>0</v>
          </cell>
          <cell r="CW64">
            <v>0</v>
          </cell>
          <cell r="CX64">
            <v>0</v>
          </cell>
          <cell r="CY64">
            <v>0</v>
          </cell>
          <cell r="CZ64">
            <v>0</v>
          </cell>
          <cell r="DA64">
            <v>0</v>
          </cell>
          <cell r="DB64">
            <v>0</v>
          </cell>
          <cell r="DC64">
            <v>0</v>
          </cell>
          <cell r="DD64">
            <v>0</v>
          </cell>
          <cell r="DE64">
            <v>0</v>
          </cell>
          <cell r="DF64">
            <v>0</v>
          </cell>
          <cell r="DG64">
            <v>0</v>
          </cell>
          <cell r="DH64">
            <v>0</v>
          </cell>
          <cell r="DI64">
            <v>0</v>
          </cell>
          <cell r="DJ64">
            <v>0</v>
          </cell>
          <cell r="DK64">
            <v>0</v>
          </cell>
          <cell r="DL64">
            <v>0</v>
          </cell>
          <cell r="DM64">
            <v>0</v>
          </cell>
          <cell r="DN64">
            <v>0</v>
          </cell>
          <cell r="DO64">
            <v>0</v>
          </cell>
          <cell r="DP64">
            <v>0</v>
          </cell>
          <cell r="DQ64">
            <v>0</v>
          </cell>
          <cell r="DR64">
            <v>0</v>
          </cell>
          <cell r="DS64">
            <v>0</v>
          </cell>
          <cell r="DT64">
            <v>0</v>
          </cell>
          <cell r="DU64">
            <v>0</v>
          </cell>
          <cell r="DV64">
            <v>0</v>
          </cell>
          <cell r="DW64">
            <v>0</v>
          </cell>
          <cell r="DX64">
            <v>0</v>
          </cell>
          <cell r="DY64">
            <v>0</v>
          </cell>
          <cell r="DZ64">
            <v>0</v>
          </cell>
          <cell r="EA64">
            <v>0</v>
          </cell>
          <cell r="EB64">
            <v>0</v>
          </cell>
          <cell r="EC64">
            <v>0</v>
          </cell>
          <cell r="ED64">
            <v>0</v>
          </cell>
          <cell r="EE64">
            <v>0</v>
          </cell>
          <cell r="EF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0</v>
          </cell>
          <cell r="EK64">
            <v>0</v>
          </cell>
          <cell r="EL64">
            <v>0</v>
          </cell>
          <cell r="EM64">
            <v>0</v>
          </cell>
          <cell r="EN64">
            <v>0</v>
          </cell>
          <cell r="EO64">
            <v>0</v>
          </cell>
          <cell r="EP64">
            <v>0</v>
          </cell>
          <cell r="EQ64">
            <v>0</v>
          </cell>
          <cell r="ER64">
            <v>0</v>
          </cell>
          <cell r="ES64">
            <v>0</v>
          </cell>
          <cell r="ET64">
            <v>0</v>
          </cell>
          <cell r="EU64">
            <v>0</v>
          </cell>
          <cell r="EV64">
            <v>0</v>
          </cell>
          <cell r="EW64">
            <v>0</v>
          </cell>
          <cell r="EX64">
            <v>0</v>
          </cell>
          <cell r="EY64">
            <v>0</v>
          </cell>
          <cell r="EZ64">
            <v>0</v>
          </cell>
          <cell r="FA64">
            <v>0</v>
          </cell>
          <cell r="FB64">
            <v>0</v>
          </cell>
          <cell r="FC64">
            <v>0</v>
          </cell>
          <cell r="FD64">
            <v>0</v>
          </cell>
          <cell r="FE64">
            <v>0</v>
          </cell>
          <cell r="FF64">
            <v>0</v>
          </cell>
          <cell r="FG64">
            <v>0</v>
          </cell>
          <cell r="FH64">
            <v>0</v>
          </cell>
          <cell r="FI64">
            <v>0</v>
          </cell>
          <cell r="FJ64">
            <v>0</v>
          </cell>
          <cell r="FK64">
            <v>0</v>
          </cell>
          <cell r="FL64">
            <v>0</v>
          </cell>
          <cell r="FM64">
            <v>0</v>
          </cell>
          <cell r="FN64">
            <v>0</v>
          </cell>
          <cell r="FO64">
            <v>0</v>
          </cell>
          <cell r="FP64">
            <v>0</v>
          </cell>
          <cell r="FQ64">
            <v>0</v>
          </cell>
          <cell r="FR64">
            <v>0</v>
          </cell>
          <cell r="FS64">
            <v>0</v>
          </cell>
        </row>
        <row r="65">
          <cell r="D65" t="str">
            <v>Discharge TES</v>
          </cell>
          <cell r="E65">
            <v>57</v>
          </cell>
          <cell r="F65">
            <v>1</v>
          </cell>
          <cell r="G65" t="str">
            <v>Discharge_TES</v>
          </cell>
          <cell r="H65">
            <v>0</v>
          </cell>
          <cell r="I65" t="str">
            <v>-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1</v>
          </cell>
          <cell r="O65">
            <v>2000000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1</v>
          </cell>
          <cell r="BE65">
            <v>1</v>
          </cell>
          <cell r="BF65">
            <v>1</v>
          </cell>
          <cell r="BG65">
            <v>1</v>
          </cell>
          <cell r="BH65">
            <v>1</v>
          </cell>
          <cell r="BI65">
            <v>1</v>
          </cell>
          <cell r="BJ65">
            <v>1</v>
          </cell>
          <cell r="BK65">
            <v>1</v>
          </cell>
          <cell r="BL65">
            <v>1</v>
          </cell>
          <cell r="BM65">
            <v>1</v>
          </cell>
          <cell r="BN65">
            <v>1</v>
          </cell>
          <cell r="BO65">
            <v>1</v>
          </cell>
          <cell r="BP65">
            <v>1</v>
          </cell>
          <cell r="BQ65">
            <v>1</v>
          </cell>
          <cell r="BR65">
            <v>1</v>
          </cell>
          <cell r="BS65">
            <v>1</v>
          </cell>
          <cell r="BT65">
            <v>1</v>
          </cell>
          <cell r="BU65">
            <v>1</v>
          </cell>
          <cell r="BV65">
            <v>1</v>
          </cell>
          <cell r="BW65">
            <v>1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CN65">
            <v>0</v>
          </cell>
          <cell r="CO65">
            <v>0</v>
          </cell>
          <cell r="CP65">
            <v>0</v>
          </cell>
          <cell r="CQ65">
            <v>0</v>
          </cell>
          <cell r="CR65">
            <v>0</v>
          </cell>
          <cell r="CS65">
            <v>0</v>
          </cell>
          <cell r="CT65">
            <v>0</v>
          </cell>
          <cell r="CU65">
            <v>0</v>
          </cell>
          <cell r="CV65">
            <v>0</v>
          </cell>
          <cell r="CW65">
            <v>0</v>
          </cell>
          <cell r="CX65">
            <v>0</v>
          </cell>
          <cell r="CY65">
            <v>0</v>
          </cell>
          <cell r="CZ65">
            <v>0</v>
          </cell>
          <cell r="DA65">
            <v>0</v>
          </cell>
          <cell r="DB65">
            <v>0</v>
          </cell>
          <cell r="DC65">
            <v>0</v>
          </cell>
          <cell r="DD65">
            <v>0</v>
          </cell>
          <cell r="DE65">
            <v>0</v>
          </cell>
          <cell r="DF65">
            <v>0</v>
          </cell>
          <cell r="DG65">
            <v>0</v>
          </cell>
          <cell r="DH65">
            <v>0</v>
          </cell>
          <cell r="DI65">
            <v>0</v>
          </cell>
          <cell r="DJ65">
            <v>0</v>
          </cell>
          <cell r="DK65">
            <v>0</v>
          </cell>
          <cell r="DL65">
            <v>0</v>
          </cell>
          <cell r="DM65">
            <v>0</v>
          </cell>
          <cell r="DN65">
            <v>0</v>
          </cell>
          <cell r="DO65">
            <v>0</v>
          </cell>
          <cell r="DP65">
            <v>0</v>
          </cell>
          <cell r="DQ65">
            <v>0</v>
          </cell>
          <cell r="DR65">
            <v>0</v>
          </cell>
          <cell r="DS65">
            <v>0</v>
          </cell>
          <cell r="DT65">
            <v>0</v>
          </cell>
          <cell r="DU65">
            <v>0</v>
          </cell>
          <cell r="DV65">
            <v>0</v>
          </cell>
          <cell r="DW65">
            <v>0</v>
          </cell>
          <cell r="DX65">
            <v>0</v>
          </cell>
          <cell r="DY65">
            <v>0</v>
          </cell>
          <cell r="DZ65">
            <v>0</v>
          </cell>
          <cell r="EA65">
            <v>0</v>
          </cell>
          <cell r="EB65">
            <v>0</v>
          </cell>
          <cell r="EC65">
            <v>0</v>
          </cell>
          <cell r="ED65">
            <v>0</v>
          </cell>
          <cell r="EE65">
            <v>0</v>
          </cell>
          <cell r="EF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0</v>
          </cell>
          <cell r="EK65">
            <v>0</v>
          </cell>
          <cell r="EL65">
            <v>0</v>
          </cell>
          <cell r="EM65">
            <v>0</v>
          </cell>
          <cell r="EN65">
            <v>0</v>
          </cell>
          <cell r="EO65">
            <v>0</v>
          </cell>
          <cell r="EP65">
            <v>0</v>
          </cell>
          <cell r="EQ65">
            <v>0</v>
          </cell>
          <cell r="ER65">
            <v>0</v>
          </cell>
          <cell r="ES65">
            <v>0</v>
          </cell>
          <cell r="ET65">
            <v>0</v>
          </cell>
          <cell r="EU65">
            <v>0</v>
          </cell>
          <cell r="EV65">
            <v>0</v>
          </cell>
          <cell r="EW65">
            <v>0</v>
          </cell>
          <cell r="EX65">
            <v>0</v>
          </cell>
          <cell r="EY65">
            <v>0</v>
          </cell>
          <cell r="EZ65">
            <v>0</v>
          </cell>
          <cell r="FA65">
            <v>0</v>
          </cell>
          <cell r="FB65">
            <v>0</v>
          </cell>
          <cell r="FC65">
            <v>0</v>
          </cell>
          <cell r="FD65">
            <v>0</v>
          </cell>
          <cell r="FE65">
            <v>0</v>
          </cell>
          <cell r="FF65">
            <v>0</v>
          </cell>
          <cell r="FG65">
            <v>0</v>
          </cell>
          <cell r="FH65">
            <v>0</v>
          </cell>
          <cell r="FI65">
            <v>0</v>
          </cell>
          <cell r="FJ65">
            <v>0</v>
          </cell>
          <cell r="FK65">
            <v>0</v>
          </cell>
          <cell r="FL65">
            <v>0</v>
          </cell>
          <cell r="FM65">
            <v>0</v>
          </cell>
          <cell r="FN65">
            <v>0</v>
          </cell>
          <cell r="FO65">
            <v>0</v>
          </cell>
          <cell r="FP65">
            <v>0</v>
          </cell>
          <cell r="FQ65">
            <v>0</v>
          </cell>
          <cell r="FR65">
            <v>0</v>
          </cell>
          <cell r="FS65">
            <v>0</v>
          </cell>
        </row>
        <row r="66">
          <cell r="D66" t="str">
            <v>TES</v>
          </cell>
          <cell r="E66">
            <v>58</v>
          </cell>
          <cell r="F66">
            <v>1</v>
          </cell>
          <cell r="G66" t="str">
            <v>TES</v>
          </cell>
          <cell r="H66">
            <v>0</v>
          </cell>
          <cell r="I66" t="str">
            <v>-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2000000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  <cell r="AG66">
            <v>0</v>
          </cell>
          <cell r="AH66">
            <v>0</v>
          </cell>
          <cell r="AI66">
            <v>0</v>
          </cell>
          <cell r="AJ66">
            <v>0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0</v>
          </cell>
          <cell r="AP66">
            <v>0</v>
          </cell>
          <cell r="AQ66">
            <v>0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  <cell r="AV66">
            <v>0</v>
          </cell>
          <cell r="AW66">
            <v>0</v>
          </cell>
          <cell r="AX66">
            <v>0</v>
          </cell>
          <cell r="AY66">
            <v>0</v>
          </cell>
          <cell r="AZ66">
            <v>0</v>
          </cell>
          <cell r="BA66">
            <v>0</v>
          </cell>
          <cell r="BB66">
            <v>0</v>
          </cell>
          <cell r="BC66">
            <v>0</v>
          </cell>
          <cell r="BD66">
            <v>1</v>
          </cell>
          <cell r="BE66">
            <v>1</v>
          </cell>
          <cell r="BF66">
            <v>1</v>
          </cell>
          <cell r="BG66">
            <v>1</v>
          </cell>
          <cell r="BH66">
            <v>1</v>
          </cell>
          <cell r="BI66">
            <v>1</v>
          </cell>
          <cell r="BJ66">
            <v>1</v>
          </cell>
          <cell r="BK66">
            <v>1</v>
          </cell>
          <cell r="BL66">
            <v>1</v>
          </cell>
          <cell r="BM66">
            <v>1</v>
          </cell>
          <cell r="BN66">
            <v>1</v>
          </cell>
          <cell r="BO66">
            <v>1</v>
          </cell>
          <cell r="BP66">
            <v>1</v>
          </cell>
          <cell r="BQ66">
            <v>1</v>
          </cell>
          <cell r="BR66">
            <v>1</v>
          </cell>
          <cell r="BS66">
            <v>1</v>
          </cell>
          <cell r="BT66">
            <v>1</v>
          </cell>
          <cell r="BU66">
            <v>1</v>
          </cell>
          <cell r="BV66">
            <v>1</v>
          </cell>
          <cell r="BW66">
            <v>1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41</v>
          </cell>
          <cell r="CI66">
            <v>41</v>
          </cell>
          <cell r="CJ66">
            <v>41</v>
          </cell>
          <cell r="CK66">
            <v>0</v>
          </cell>
          <cell r="CL66">
            <v>41</v>
          </cell>
          <cell r="CM66">
            <v>0</v>
          </cell>
          <cell r="CN66">
            <v>41</v>
          </cell>
          <cell r="CO66">
            <v>0</v>
          </cell>
          <cell r="CP66">
            <v>41</v>
          </cell>
          <cell r="CQ66">
            <v>0</v>
          </cell>
          <cell r="CR66">
            <v>0</v>
          </cell>
          <cell r="CS66">
            <v>0</v>
          </cell>
          <cell r="CT66">
            <v>0</v>
          </cell>
          <cell r="CU66">
            <v>0</v>
          </cell>
          <cell r="CV66">
            <v>0</v>
          </cell>
          <cell r="CW66">
            <v>0</v>
          </cell>
          <cell r="CX66">
            <v>0</v>
          </cell>
          <cell r="CY66">
            <v>0</v>
          </cell>
          <cell r="CZ66">
            <v>0</v>
          </cell>
          <cell r="DA66">
            <v>0</v>
          </cell>
          <cell r="DB66">
            <v>0</v>
          </cell>
          <cell r="DC66">
            <v>0</v>
          </cell>
          <cell r="DD66">
            <v>0</v>
          </cell>
          <cell r="DE66">
            <v>0</v>
          </cell>
          <cell r="DF66">
            <v>0</v>
          </cell>
          <cell r="DG66">
            <v>0</v>
          </cell>
          <cell r="DH66">
            <v>0</v>
          </cell>
          <cell r="DI66">
            <v>0</v>
          </cell>
          <cell r="DJ66">
            <v>0</v>
          </cell>
          <cell r="DK66">
            <v>0</v>
          </cell>
          <cell r="DL66">
            <v>0</v>
          </cell>
          <cell r="DM66">
            <v>0</v>
          </cell>
          <cell r="DN66">
            <v>0</v>
          </cell>
          <cell r="DO66">
            <v>0</v>
          </cell>
          <cell r="DP66">
            <v>0</v>
          </cell>
          <cell r="DQ66">
            <v>0</v>
          </cell>
          <cell r="DR66">
            <v>0</v>
          </cell>
          <cell r="DS66">
            <v>0</v>
          </cell>
          <cell r="DT66">
            <v>0</v>
          </cell>
          <cell r="DU66">
            <v>0</v>
          </cell>
          <cell r="DV66">
            <v>0</v>
          </cell>
          <cell r="DW66">
            <v>0</v>
          </cell>
          <cell r="DX66">
            <v>0</v>
          </cell>
          <cell r="DY66">
            <v>0</v>
          </cell>
          <cell r="DZ66">
            <v>0</v>
          </cell>
          <cell r="EA66">
            <v>0</v>
          </cell>
          <cell r="EB66">
            <v>0</v>
          </cell>
          <cell r="EC66">
            <v>0</v>
          </cell>
          <cell r="ED66">
            <v>0</v>
          </cell>
          <cell r="EE66">
            <v>0</v>
          </cell>
          <cell r="EF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0</v>
          </cell>
          <cell r="EK66">
            <v>0</v>
          </cell>
          <cell r="EL66">
            <v>0</v>
          </cell>
          <cell r="EM66">
            <v>0</v>
          </cell>
          <cell r="EN66">
            <v>0</v>
          </cell>
          <cell r="EO66">
            <v>0</v>
          </cell>
          <cell r="EP66">
            <v>0</v>
          </cell>
          <cell r="EQ66">
            <v>0</v>
          </cell>
          <cell r="ER66">
            <v>0</v>
          </cell>
          <cell r="ES66">
            <v>0</v>
          </cell>
          <cell r="ET66">
            <v>0</v>
          </cell>
          <cell r="EU66">
            <v>0</v>
          </cell>
          <cell r="EV66">
            <v>0</v>
          </cell>
          <cell r="EW66">
            <v>0</v>
          </cell>
          <cell r="EX66">
            <v>0</v>
          </cell>
          <cell r="EY66">
            <v>0</v>
          </cell>
          <cell r="EZ66">
            <v>0</v>
          </cell>
          <cell r="FA66">
            <v>0</v>
          </cell>
          <cell r="FB66">
            <v>0</v>
          </cell>
          <cell r="FC66">
            <v>0</v>
          </cell>
          <cell r="FD66">
            <v>0</v>
          </cell>
          <cell r="FE66">
            <v>0</v>
          </cell>
          <cell r="FF66">
            <v>0</v>
          </cell>
          <cell r="FG66">
            <v>0</v>
          </cell>
          <cell r="FH66">
            <v>0</v>
          </cell>
          <cell r="FI66">
            <v>0</v>
          </cell>
          <cell r="FJ66">
            <v>9.3678779051968114E-2</v>
          </cell>
          <cell r="FK66">
            <v>8.0586403511111196E-2</v>
          </cell>
          <cell r="FL66">
            <v>8.0586403511111196E-2</v>
          </cell>
          <cell r="FM66">
            <v>8.0586403511111196E-2</v>
          </cell>
          <cell r="FN66">
            <v>8.0586403511111196E-2</v>
          </cell>
          <cell r="FO66">
            <v>8.0586403511111196E-2</v>
          </cell>
          <cell r="FP66">
            <v>8.0586403511111196E-2</v>
          </cell>
          <cell r="FQ66">
            <v>8.0586403511111196E-2</v>
          </cell>
          <cell r="FR66">
            <v>8.0586403511111196E-2</v>
          </cell>
          <cell r="FS66">
            <v>8.0586403511111196E-2</v>
          </cell>
        </row>
        <row r="67">
          <cell r="D67" t="str">
            <v>CSP + TES</v>
          </cell>
          <cell r="E67">
            <v>59</v>
          </cell>
          <cell r="F67">
            <v>1</v>
          </cell>
          <cell r="G67" t="str">
            <v>CSP + TES</v>
          </cell>
          <cell r="H67">
            <v>0</v>
          </cell>
          <cell r="I67" t="str">
            <v>-</v>
          </cell>
          <cell r="J67">
            <v>1</v>
          </cell>
          <cell r="K67">
            <v>0</v>
          </cell>
          <cell r="L67">
            <v>0</v>
          </cell>
          <cell r="M67">
            <v>0</v>
          </cell>
          <cell r="N67">
            <v>-1</v>
          </cell>
          <cell r="O67">
            <v>2000000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1</v>
          </cell>
          <cell r="BE67">
            <v>1</v>
          </cell>
          <cell r="BF67">
            <v>1</v>
          </cell>
          <cell r="BG67">
            <v>1</v>
          </cell>
          <cell r="BH67">
            <v>1</v>
          </cell>
          <cell r="BI67">
            <v>1</v>
          </cell>
          <cell r="BJ67">
            <v>1</v>
          </cell>
          <cell r="BK67">
            <v>1</v>
          </cell>
          <cell r="BL67">
            <v>1</v>
          </cell>
          <cell r="BM67">
            <v>1</v>
          </cell>
          <cell r="BN67">
            <v>1</v>
          </cell>
          <cell r="BO67">
            <v>1</v>
          </cell>
          <cell r="BP67">
            <v>1</v>
          </cell>
          <cell r="BQ67">
            <v>1</v>
          </cell>
          <cell r="BR67">
            <v>1</v>
          </cell>
          <cell r="BS67">
            <v>1</v>
          </cell>
          <cell r="BT67">
            <v>1</v>
          </cell>
          <cell r="BU67">
            <v>1</v>
          </cell>
          <cell r="BV67">
            <v>1</v>
          </cell>
          <cell r="BW67">
            <v>1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CN67">
            <v>0</v>
          </cell>
          <cell r="CO67">
            <v>0</v>
          </cell>
          <cell r="CP67">
            <v>0</v>
          </cell>
          <cell r="CQ67">
            <v>0</v>
          </cell>
          <cell r="CR67">
            <v>0</v>
          </cell>
          <cell r="CS67">
            <v>0</v>
          </cell>
          <cell r="CT67">
            <v>0</v>
          </cell>
          <cell r="CU67">
            <v>0</v>
          </cell>
          <cell r="CV67">
            <v>0</v>
          </cell>
          <cell r="CW67">
            <v>0</v>
          </cell>
          <cell r="CX67">
            <v>0</v>
          </cell>
          <cell r="CY67">
            <v>0</v>
          </cell>
          <cell r="CZ67">
            <v>0</v>
          </cell>
          <cell r="DA67">
            <v>0</v>
          </cell>
          <cell r="DB67">
            <v>0</v>
          </cell>
          <cell r="DC67">
            <v>0</v>
          </cell>
          <cell r="DD67">
            <v>0</v>
          </cell>
          <cell r="DE67">
            <v>0</v>
          </cell>
          <cell r="DF67">
            <v>0</v>
          </cell>
          <cell r="DG67">
            <v>0</v>
          </cell>
          <cell r="DH67">
            <v>0</v>
          </cell>
          <cell r="DI67">
            <v>0</v>
          </cell>
          <cell r="DJ67">
            <v>0</v>
          </cell>
          <cell r="DK67">
            <v>0</v>
          </cell>
          <cell r="DL67">
            <v>0</v>
          </cell>
          <cell r="DM67">
            <v>0</v>
          </cell>
          <cell r="DN67">
            <v>0</v>
          </cell>
          <cell r="DO67">
            <v>0</v>
          </cell>
          <cell r="DP67">
            <v>0</v>
          </cell>
          <cell r="DQ67">
            <v>0</v>
          </cell>
          <cell r="DR67">
            <v>0</v>
          </cell>
          <cell r="DS67">
            <v>0</v>
          </cell>
          <cell r="DT67">
            <v>0</v>
          </cell>
          <cell r="DU67">
            <v>0</v>
          </cell>
          <cell r="DV67">
            <v>0</v>
          </cell>
          <cell r="DW67">
            <v>0</v>
          </cell>
          <cell r="DX67">
            <v>0</v>
          </cell>
          <cell r="DY67">
            <v>0</v>
          </cell>
          <cell r="DZ67">
            <v>0</v>
          </cell>
          <cell r="EA67">
            <v>0</v>
          </cell>
          <cell r="EB67">
            <v>0</v>
          </cell>
          <cell r="EC67">
            <v>0</v>
          </cell>
          <cell r="ED67">
            <v>0</v>
          </cell>
          <cell r="EE67">
            <v>0</v>
          </cell>
          <cell r="EF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0</v>
          </cell>
          <cell r="EK67">
            <v>0</v>
          </cell>
          <cell r="EL67">
            <v>0</v>
          </cell>
          <cell r="EM67">
            <v>0</v>
          </cell>
          <cell r="EN67">
            <v>0</v>
          </cell>
          <cell r="EO67">
            <v>0</v>
          </cell>
          <cell r="EP67">
            <v>0</v>
          </cell>
          <cell r="EQ67">
            <v>0</v>
          </cell>
          <cell r="ER67">
            <v>0</v>
          </cell>
          <cell r="ES67">
            <v>0</v>
          </cell>
          <cell r="ET67">
            <v>0</v>
          </cell>
          <cell r="EU67">
            <v>0</v>
          </cell>
          <cell r="EV67">
            <v>0</v>
          </cell>
          <cell r="EW67">
            <v>0</v>
          </cell>
          <cell r="EX67">
            <v>0</v>
          </cell>
          <cell r="EY67">
            <v>0</v>
          </cell>
          <cell r="EZ67">
            <v>0</v>
          </cell>
          <cell r="FA67">
            <v>0</v>
          </cell>
          <cell r="FB67">
            <v>0</v>
          </cell>
          <cell r="FC67">
            <v>0</v>
          </cell>
          <cell r="FD67">
            <v>0</v>
          </cell>
          <cell r="FE67">
            <v>0</v>
          </cell>
          <cell r="FF67">
            <v>0</v>
          </cell>
          <cell r="FG67">
            <v>0</v>
          </cell>
          <cell r="FH67">
            <v>0</v>
          </cell>
          <cell r="FI67">
            <v>0</v>
          </cell>
          <cell r="FJ67">
            <v>0</v>
          </cell>
          <cell r="FK67">
            <v>0</v>
          </cell>
          <cell r="FL67">
            <v>0</v>
          </cell>
          <cell r="FM67">
            <v>0</v>
          </cell>
          <cell r="FN67">
            <v>0</v>
          </cell>
          <cell r="FO67">
            <v>0</v>
          </cell>
          <cell r="FP67">
            <v>0</v>
          </cell>
          <cell r="FQ67">
            <v>0</v>
          </cell>
          <cell r="FR67">
            <v>0</v>
          </cell>
          <cell r="FS67">
            <v>0</v>
          </cell>
        </row>
        <row r="68">
          <cell r="D68" t="str">
            <v>Electricity from the grid</v>
          </cell>
          <cell r="E68">
            <v>60</v>
          </cell>
          <cell r="F68">
            <v>0</v>
          </cell>
          <cell r="G68" t="str">
            <v>Power_from_the_grid</v>
          </cell>
          <cell r="H68">
            <v>0</v>
          </cell>
          <cell r="I68" t="str">
            <v>-</v>
          </cell>
          <cell r="J68">
            <v>1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2000000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  <cell r="T68">
            <v>0</v>
          </cell>
          <cell r="U68">
            <v>0</v>
          </cell>
          <cell r="V68">
            <v>0</v>
          </cell>
          <cell r="W68">
            <v>0</v>
          </cell>
          <cell r="X68">
            <v>0</v>
          </cell>
          <cell r="Y68">
            <v>0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  <cell r="AF68">
            <v>0</v>
          </cell>
          <cell r="AG68">
            <v>0</v>
          </cell>
          <cell r="AH68">
            <v>0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>
            <v>0</v>
          </cell>
          <cell r="AW68">
            <v>0</v>
          </cell>
          <cell r="AX68">
            <v>0</v>
          </cell>
          <cell r="AY68">
            <v>0</v>
          </cell>
          <cell r="AZ68">
            <v>0</v>
          </cell>
          <cell r="BA68">
            <v>0</v>
          </cell>
          <cell r="BB68">
            <v>0</v>
          </cell>
          <cell r="BC68">
            <v>0</v>
          </cell>
          <cell r="BD68">
            <v>1</v>
          </cell>
          <cell r="BE68">
            <v>1</v>
          </cell>
          <cell r="BF68">
            <v>1</v>
          </cell>
          <cell r="BG68">
            <v>1</v>
          </cell>
          <cell r="BH68">
            <v>1</v>
          </cell>
          <cell r="BI68">
            <v>1</v>
          </cell>
          <cell r="BJ68">
            <v>1</v>
          </cell>
          <cell r="BK68">
            <v>1</v>
          </cell>
          <cell r="BL68">
            <v>1</v>
          </cell>
          <cell r="BM68">
            <v>1</v>
          </cell>
          <cell r="BN68">
            <v>1</v>
          </cell>
          <cell r="BO68">
            <v>1</v>
          </cell>
          <cell r="BP68">
            <v>1</v>
          </cell>
          <cell r="BQ68">
            <v>1</v>
          </cell>
          <cell r="BR68">
            <v>1</v>
          </cell>
          <cell r="BS68">
            <v>1</v>
          </cell>
          <cell r="BT68">
            <v>1</v>
          </cell>
          <cell r="BU68">
            <v>1</v>
          </cell>
          <cell r="BV68">
            <v>1</v>
          </cell>
          <cell r="BW68">
            <v>1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180</v>
          </cell>
          <cell r="CI68">
            <v>180</v>
          </cell>
          <cell r="CJ68">
            <v>180</v>
          </cell>
          <cell r="CK68">
            <v>180</v>
          </cell>
          <cell r="CL68">
            <v>180</v>
          </cell>
          <cell r="CM68">
            <v>180</v>
          </cell>
          <cell r="CN68">
            <v>180</v>
          </cell>
          <cell r="CO68">
            <v>180</v>
          </cell>
          <cell r="CP68">
            <v>180</v>
          </cell>
          <cell r="CQ68">
            <v>180</v>
          </cell>
          <cell r="CR68">
            <v>0</v>
          </cell>
          <cell r="CS68">
            <v>0</v>
          </cell>
          <cell r="CT68">
            <v>0</v>
          </cell>
          <cell r="CU68">
            <v>0</v>
          </cell>
          <cell r="CV68">
            <v>0</v>
          </cell>
          <cell r="CW68">
            <v>0</v>
          </cell>
          <cell r="CX68">
            <v>0</v>
          </cell>
          <cell r="CY68">
            <v>0</v>
          </cell>
          <cell r="CZ68">
            <v>0</v>
          </cell>
          <cell r="DA68">
            <v>0</v>
          </cell>
          <cell r="DB68">
            <v>0</v>
          </cell>
          <cell r="DC68">
            <v>0</v>
          </cell>
          <cell r="DD68">
            <v>0</v>
          </cell>
          <cell r="DE68">
            <v>0</v>
          </cell>
          <cell r="DF68">
            <v>0</v>
          </cell>
          <cell r="DG68">
            <v>0</v>
          </cell>
          <cell r="DH68">
            <v>0</v>
          </cell>
          <cell r="DI68">
            <v>0</v>
          </cell>
          <cell r="DJ68">
            <v>0</v>
          </cell>
          <cell r="DK68">
            <v>0</v>
          </cell>
          <cell r="DL68">
            <v>0</v>
          </cell>
          <cell r="DM68">
            <v>0</v>
          </cell>
          <cell r="DN68">
            <v>0</v>
          </cell>
          <cell r="DO68">
            <v>0</v>
          </cell>
          <cell r="DP68">
            <v>0</v>
          </cell>
          <cell r="DQ68">
            <v>0</v>
          </cell>
          <cell r="DR68">
            <v>0</v>
          </cell>
          <cell r="DS68">
            <v>0</v>
          </cell>
          <cell r="DT68">
            <v>0</v>
          </cell>
          <cell r="DU68">
            <v>0</v>
          </cell>
          <cell r="DV68">
            <v>1.6649999999999998E-2</v>
          </cell>
          <cell r="DW68">
            <v>1.6649999999999998E-2</v>
          </cell>
          <cell r="DX68">
            <v>1.6649999999999998E-2</v>
          </cell>
          <cell r="DY68">
            <v>1.6649999999999998E-2</v>
          </cell>
          <cell r="DZ68">
            <v>1.6649999999999998E-2</v>
          </cell>
          <cell r="EA68">
            <v>1.6649999999999998E-2</v>
          </cell>
          <cell r="EB68">
            <v>1.6649999999999998E-2</v>
          </cell>
          <cell r="EC68">
            <v>1.6649999999999998E-2</v>
          </cell>
          <cell r="ED68">
            <v>1.6649999999999998E-2</v>
          </cell>
          <cell r="EE68">
            <v>1.6649999999999998E-2</v>
          </cell>
          <cell r="EF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0</v>
          </cell>
          <cell r="EK68">
            <v>0</v>
          </cell>
          <cell r="EL68">
            <v>0</v>
          </cell>
          <cell r="EM68">
            <v>0</v>
          </cell>
          <cell r="EN68">
            <v>0</v>
          </cell>
          <cell r="EO68">
            <v>0</v>
          </cell>
          <cell r="EP68">
            <v>0</v>
          </cell>
          <cell r="EQ68">
            <v>0</v>
          </cell>
          <cell r="ER68">
            <v>0</v>
          </cell>
          <cell r="ES68">
            <v>0</v>
          </cell>
          <cell r="ET68">
            <v>0</v>
          </cell>
          <cell r="EU68">
            <v>0</v>
          </cell>
          <cell r="EV68">
            <v>0</v>
          </cell>
          <cell r="EW68">
            <v>0</v>
          </cell>
          <cell r="EX68">
            <v>0</v>
          </cell>
          <cell r="EY68">
            <v>0</v>
          </cell>
          <cell r="EZ68">
            <v>0</v>
          </cell>
          <cell r="FA68">
            <v>0</v>
          </cell>
          <cell r="FB68">
            <v>0</v>
          </cell>
          <cell r="FC68">
            <v>0</v>
          </cell>
          <cell r="FD68">
            <v>0</v>
          </cell>
          <cell r="FE68">
            <v>0</v>
          </cell>
          <cell r="FF68">
            <v>0</v>
          </cell>
          <cell r="FG68">
            <v>0</v>
          </cell>
          <cell r="FH68">
            <v>0</v>
          </cell>
          <cell r="FI68">
            <v>0</v>
          </cell>
          <cell r="FJ68">
            <v>8.8827433387272267E-2</v>
          </cell>
          <cell r="FK68">
            <v>8.8827433387272267E-2</v>
          </cell>
          <cell r="FL68">
            <v>8.8827433387272267E-2</v>
          </cell>
          <cell r="FM68">
            <v>8.8827433387272267E-2</v>
          </cell>
          <cell r="FN68">
            <v>8.8827433387272267E-2</v>
          </cell>
          <cell r="FO68">
            <v>8.8827433387272267E-2</v>
          </cell>
          <cell r="FP68">
            <v>8.8827433387272267E-2</v>
          </cell>
          <cell r="FQ68">
            <v>8.8827433387272267E-2</v>
          </cell>
          <cell r="FR68">
            <v>8.8827433387272267E-2</v>
          </cell>
          <cell r="FS68">
            <v>8.8827433387272267E-2</v>
          </cell>
        </row>
        <row r="69">
          <cell r="D69" t="str">
            <v>Curtailment</v>
          </cell>
          <cell r="E69">
            <v>61</v>
          </cell>
          <cell r="F69">
            <v>1</v>
          </cell>
          <cell r="G69" t="str">
            <v>Curtailment</v>
          </cell>
          <cell r="H69">
            <v>0</v>
          </cell>
          <cell r="I69" t="str">
            <v>-</v>
          </cell>
          <cell r="J69">
            <v>-1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24000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1</v>
          </cell>
          <cell r="BE69">
            <v>1</v>
          </cell>
          <cell r="BF69">
            <v>1</v>
          </cell>
          <cell r="BG69">
            <v>1</v>
          </cell>
          <cell r="BH69">
            <v>1</v>
          </cell>
          <cell r="BI69">
            <v>1</v>
          </cell>
          <cell r="BJ69">
            <v>1</v>
          </cell>
          <cell r="BK69">
            <v>1</v>
          </cell>
          <cell r="BL69">
            <v>1</v>
          </cell>
          <cell r="BM69">
            <v>1</v>
          </cell>
          <cell r="BN69">
            <v>1</v>
          </cell>
          <cell r="BO69">
            <v>1</v>
          </cell>
          <cell r="BP69">
            <v>1</v>
          </cell>
          <cell r="BQ69">
            <v>1</v>
          </cell>
          <cell r="BR69">
            <v>1</v>
          </cell>
          <cell r="BS69">
            <v>1</v>
          </cell>
          <cell r="BT69">
            <v>1</v>
          </cell>
          <cell r="BU69">
            <v>1</v>
          </cell>
          <cell r="BV69">
            <v>1</v>
          </cell>
          <cell r="BW69">
            <v>1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CN69">
            <v>0</v>
          </cell>
          <cell r="CO69">
            <v>0</v>
          </cell>
          <cell r="CP69">
            <v>0</v>
          </cell>
          <cell r="CQ69">
            <v>0</v>
          </cell>
          <cell r="CR69">
            <v>0</v>
          </cell>
          <cell r="CS69">
            <v>0</v>
          </cell>
          <cell r="CT69">
            <v>0</v>
          </cell>
          <cell r="CU69">
            <v>0</v>
          </cell>
          <cell r="CV69">
            <v>0</v>
          </cell>
          <cell r="CW69">
            <v>0</v>
          </cell>
          <cell r="CX69">
            <v>0</v>
          </cell>
          <cell r="CY69">
            <v>0</v>
          </cell>
          <cell r="CZ69">
            <v>0</v>
          </cell>
          <cell r="DA69">
            <v>0</v>
          </cell>
          <cell r="DB69">
            <v>0</v>
          </cell>
          <cell r="DC69">
            <v>0</v>
          </cell>
          <cell r="DD69">
            <v>0</v>
          </cell>
          <cell r="DE69">
            <v>0</v>
          </cell>
          <cell r="DF69">
            <v>0</v>
          </cell>
          <cell r="DG69">
            <v>0</v>
          </cell>
          <cell r="DH69">
            <v>0</v>
          </cell>
          <cell r="DI69">
            <v>0</v>
          </cell>
          <cell r="DJ69">
            <v>0</v>
          </cell>
          <cell r="DK69">
            <v>0</v>
          </cell>
          <cell r="DL69">
            <v>0</v>
          </cell>
          <cell r="DM69">
            <v>0</v>
          </cell>
          <cell r="DN69">
            <v>0</v>
          </cell>
          <cell r="DO69">
            <v>0</v>
          </cell>
          <cell r="DP69">
            <v>0</v>
          </cell>
          <cell r="DQ69">
            <v>0</v>
          </cell>
          <cell r="DR69">
            <v>0</v>
          </cell>
          <cell r="DS69">
            <v>0</v>
          </cell>
          <cell r="DT69">
            <v>0</v>
          </cell>
          <cell r="DU69">
            <v>0</v>
          </cell>
          <cell r="DV69">
            <v>0</v>
          </cell>
          <cell r="DW69">
            <v>0</v>
          </cell>
          <cell r="DX69">
            <v>0</v>
          </cell>
          <cell r="DY69">
            <v>0</v>
          </cell>
          <cell r="DZ69">
            <v>0</v>
          </cell>
          <cell r="EA69">
            <v>0</v>
          </cell>
          <cell r="EB69">
            <v>0</v>
          </cell>
          <cell r="EC69">
            <v>0</v>
          </cell>
          <cell r="ED69">
            <v>0</v>
          </cell>
          <cell r="EE69">
            <v>0</v>
          </cell>
          <cell r="EF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0</v>
          </cell>
          <cell r="EK69">
            <v>0</v>
          </cell>
          <cell r="EL69">
            <v>0</v>
          </cell>
          <cell r="EM69">
            <v>0</v>
          </cell>
          <cell r="EN69">
            <v>0</v>
          </cell>
          <cell r="EO69">
            <v>0</v>
          </cell>
          <cell r="EP69">
            <v>0</v>
          </cell>
          <cell r="EQ69">
            <v>0</v>
          </cell>
          <cell r="ER69">
            <v>0</v>
          </cell>
          <cell r="ES69">
            <v>0</v>
          </cell>
          <cell r="ET69">
            <v>0</v>
          </cell>
          <cell r="EU69">
            <v>0</v>
          </cell>
          <cell r="EV69">
            <v>0</v>
          </cell>
          <cell r="EW69">
            <v>0</v>
          </cell>
          <cell r="EX69">
            <v>0</v>
          </cell>
          <cell r="EY69">
            <v>0</v>
          </cell>
          <cell r="EZ69">
            <v>0</v>
          </cell>
          <cell r="FA69">
            <v>0</v>
          </cell>
          <cell r="FB69">
            <v>0</v>
          </cell>
          <cell r="FC69">
            <v>0</v>
          </cell>
          <cell r="FD69">
            <v>0</v>
          </cell>
          <cell r="FE69">
            <v>0</v>
          </cell>
          <cell r="FF69">
            <v>0</v>
          </cell>
          <cell r="FG69">
            <v>0</v>
          </cell>
          <cell r="FH69">
            <v>0</v>
          </cell>
          <cell r="FI69">
            <v>0</v>
          </cell>
          <cell r="FJ69">
            <v>0</v>
          </cell>
          <cell r="FK69">
            <v>0</v>
          </cell>
          <cell r="FL69">
            <v>0</v>
          </cell>
          <cell r="FM69">
            <v>0</v>
          </cell>
          <cell r="FN69">
            <v>0</v>
          </cell>
          <cell r="FO69">
            <v>0</v>
          </cell>
          <cell r="FP69">
            <v>0</v>
          </cell>
          <cell r="FQ69">
            <v>0</v>
          </cell>
          <cell r="FR69">
            <v>0</v>
          </cell>
          <cell r="FS69">
            <v>0</v>
          </cell>
        </row>
        <row r="70">
          <cell r="D70" t="str">
            <v>Diesel generator</v>
          </cell>
          <cell r="E70">
            <v>62</v>
          </cell>
          <cell r="F70">
            <v>1</v>
          </cell>
          <cell r="G70" t="str">
            <v>Diesel_gen</v>
          </cell>
          <cell r="H70">
            <v>0</v>
          </cell>
          <cell r="I70" t="str">
            <v>-</v>
          </cell>
          <cell r="J70">
            <v>1</v>
          </cell>
          <cell r="K70">
            <v>0</v>
          </cell>
          <cell r="L70">
            <v>0</v>
          </cell>
          <cell r="M70">
            <v>0</v>
          </cell>
          <cell r="N70">
            <v>0</v>
          </cell>
          <cell r="O70">
            <v>20000000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0</v>
          </cell>
          <cell r="U70">
            <v>0</v>
          </cell>
          <cell r="V70">
            <v>0</v>
          </cell>
          <cell r="W70">
            <v>0</v>
          </cell>
          <cell r="X70">
            <v>0</v>
          </cell>
          <cell r="Y70">
            <v>0</v>
          </cell>
          <cell r="Z70">
            <v>0</v>
          </cell>
          <cell r="AA70">
            <v>0</v>
          </cell>
          <cell r="AB70">
            <v>0</v>
          </cell>
          <cell r="AC70">
            <v>0</v>
          </cell>
          <cell r="AD70">
            <v>0</v>
          </cell>
          <cell r="AE70">
            <v>0</v>
          </cell>
          <cell r="AF70">
            <v>0</v>
          </cell>
          <cell r="AG70">
            <v>0</v>
          </cell>
          <cell r="AH70">
            <v>0</v>
          </cell>
          <cell r="AI70">
            <v>0</v>
          </cell>
          <cell r="AJ70">
            <v>0</v>
          </cell>
          <cell r="AK70">
            <v>0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  <cell r="AV70">
            <v>0</v>
          </cell>
          <cell r="AW70">
            <v>0</v>
          </cell>
          <cell r="AX70">
            <v>0</v>
          </cell>
          <cell r="AY70">
            <v>0</v>
          </cell>
          <cell r="AZ70">
            <v>0</v>
          </cell>
          <cell r="BA70">
            <v>0</v>
          </cell>
          <cell r="BB70">
            <v>0</v>
          </cell>
          <cell r="BC70">
            <v>0</v>
          </cell>
          <cell r="BD70">
            <v>1</v>
          </cell>
          <cell r="BE70">
            <v>1</v>
          </cell>
          <cell r="BF70">
            <v>1</v>
          </cell>
          <cell r="BG70">
            <v>1</v>
          </cell>
          <cell r="BH70">
            <v>1</v>
          </cell>
          <cell r="BI70">
            <v>1</v>
          </cell>
          <cell r="BJ70">
            <v>1</v>
          </cell>
          <cell r="BK70">
            <v>1</v>
          </cell>
          <cell r="BL70">
            <v>1</v>
          </cell>
          <cell r="BM70">
            <v>1</v>
          </cell>
          <cell r="BN70">
            <v>1</v>
          </cell>
          <cell r="BO70">
            <v>1</v>
          </cell>
          <cell r="BP70">
            <v>1</v>
          </cell>
          <cell r="BQ70">
            <v>1</v>
          </cell>
          <cell r="BR70">
            <v>1</v>
          </cell>
          <cell r="BS70">
            <v>1</v>
          </cell>
          <cell r="BT70">
            <v>1</v>
          </cell>
          <cell r="BU70">
            <v>1</v>
          </cell>
          <cell r="BV70">
            <v>1</v>
          </cell>
          <cell r="BW70">
            <v>1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343</v>
          </cell>
          <cell r="CI70">
            <v>343</v>
          </cell>
          <cell r="CJ70">
            <v>343</v>
          </cell>
          <cell r="CK70">
            <v>343</v>
          </cell>
          <cell r="CL70">
            <v>343</v>
          </cell>
          <cell r="CM70">
            <v>343</v>
          </cell>
          <cell r="CN70">
            <v>343</v>
          </cell>
          <cell r="CO70">
            <v>343</v>
          </cell>
          <cell r="CP70">
            <v>343</v>
          </cell>
          <cell r="CQ70">
            <v>343</v>
          </cell>
          <cell r="CR70">
            <v>8.8000000000000007</v>
          </cell>
          <cell r="CS70">
            <v>8.8000000000000007</v>
          </cell>
          <cell r="CT70">
            <v>8.8000000000000007</v>
          </cell>
          <cell r="CU70">
            <v>8.8000000000000007</v>
          </cell>
          <cell r="CV70">
            <v>8.8000000000000007</v>
          </cell>
          <cell r="CW70">
            <v>8.8000000000000007</v>
          </cell>
          <cell r="CX70">
            <v>8.8000000000000007</v>
          </cell>
          <cell r="CY70">
            <v>8.8000000000000007</v>
          </cell>
          <cell r="CZ70">
            <v>8.8000000000000007</v>
          </cell>
          <cell r="DA70">
            <v>8.8000000000000007</v>
          </cell>
          <cell r="DB70">
            <v>6.0000000000000001E-3</v>
          </cell>
          <cell r="DC70">
            <v>6.0000000000000001E-3</v>
          </cell>
          <cell r="DD70">
            <v>6.0000000000000001E-3</v>
          </cell>
          <cell r="DE70">
            <v>6.0000000000000001E-3</v>
          </cell>
          <cell r="DF70">
            <v>6.0000000000000001E-3</v>
          </cell>
          <cell r="DG70">
            <v>6.0000000000000001E-3</v>
          </cell>
          <cell r="DH70">
            <v>6.0000000000000001E-3</v>
          </cell>
          <cell r="DI70">
            <v>6.0000000000000001E-3</v>
          </cell>
          <cell r="DJ70">
            <v>6.0000000000000001E-3</v>
          </cell>
          <cell r="DK70">
            <v>6.0000000000000001E-3</v>
          </cell>
          <cell r="DL70">
            <v>0</v>
          </cell>
          <cell r="DM70">
            <v>0</v>
          </cell>
          <cell r="DN70">
            <v>0</v>
          </cell>
          <cell r="DO70">
            <v>0</v>
          </cell>
          <cell r="DP70">
            <v>0</v>
          </cell>
          <cell r="DQ70">
            <v>0</v>
          </cell>
          <cell r="DR70">
            <v>0</v>
          </cell>
          <cell r="DS70">
            <v>0</v>
          </cell>
          <cell r="DT70">
            <v>0</v>
          </cell>
          <cell r="DU70">
            <v>0</v>
          </cell>
          <cell r="DV70">
            <v>0.3</v>
          </cell>
          <cell r="DW70">
            <v>0.3</v>
          </cell>
          <cell r="DX70">
            <v>0.3</v>
          </cell>
          <cell r="DY70">
            <v>0.3</v>
          </cell>
          <cell r="DZ70">
            <v>0.3</v>
          </cell>
          <cell r="EA70">
            <v>0.3</v>
          </cell>
          <cell r="EB70">
            <v>0.3</v>
          </cell>
          <cell r="EC70">
            <v>0.3</v>
          </cell>
          <cell r="ED70">
            <v>0.3</v>
          </cell>
          <cell r="EE70">
            <v>0.3</v>
          </cell>
          <cell r="EF70">
            <v>66</v>
          </cell>
          <cell r="EG70">
            <v>66</v>
          </cell>
          <cell r="EH70">
            <v>66</v>
          </cell>
          <cell r="EI70">
            <v>0</v>
          </cell>
          <cell r="EJ70">
            <v>66</v>
          </cell>
          <cell r="EK70">
            <v>0</v>
          </cell>
          <cell r="EL70">
            <v>66</v>
          </cell>
          <cell r="EM70">
            <v>0</v>
          </cell>
          <cell r="EN70">
            <v>66</v>
          </cell>
          <cell r="EO70">
            <v>0</v>
          </cell>
          <cell r="EP70">
            <v>0.73950000000000005</v>
          </cell>
          <cell r="EQ70">
            <v>0.73950000000000005</v>
          </cell>
          <cell r="ER70">
            <v>0.73950000000000005</v>
          </cell>
          <cell r="ES70">
            <v>0</v>
          </cell>
          <cell r="ET70">
            <v>0.73950000000000005</v>
          </cell>
          <cell r="EU70">
            <v>0</v>
          </cell>
          <cell r="EV70">
            <v>0.73950000000000005</v>
          </cell>
          <cell r="EW70">
            <v>0</v>
          </cell>
          <cell r="EX70">
            <v>0.73950000000000005</v>
          </cell>
          <cell r="EY70">
            <v>0</v>
          </cell>
          <cell r="EZ70">
            <v>0</v>
          </cell>
          <cell r="FA70">
            <v>0</v>
          </cell>
          <cell r="FB70">
            <v>0</v>
          </cell>
          <cell r="FC70">
            <v>0</v>
          </cell>
          <cell r="FD70">
            <v>0</v>
          </cell>
          <cell r="FE70">
            <v>0</v>
          </cell>
          <cell r="FF70">
            <v>0</v>
          </cell>
          <cell r="FG70">
            <v>0</v>
          </cell>
          <cell r="FH70">
            <v>0</v>
          </cell>
          <cell r="FI70">
            <v>0</v>
          </cell>
          <cell r="FJ70">
            <v>0.09</v>
          </cell>
          <cell r="FK70">
            <v>0.09</v>
          </cell>
          <cell r="FL70">
            <v>0.09</v>
          </cell>
          <cell r="FM70">
            <v>0.09</v>
          </cell>
          <cell r="FN70">
            <v>0.09</v>
          </cell>
          <cell r="FO70">
            <v>0.09</v>
          </cell>
          <cell r="FP70">
            <v>0.09</v>
          </cell>
          <cell r="FQ70">
            <v>0.09</v>
          </cell>
          <cell r="FR70">
            <v>0.09</v>
          </cell>
          <cell r="FS70">
            <v>0.09</v>
          </cell>
        </row>
        <row r="71">
          <cell r="D71" t="str">
            <v>Charge batteries</v>
          </cell>
          <cell r="E71">
            <v>63</v>
          </cell>
          <cell r="F71">
            <v>1</v>
          </cell>
          <cell r="G71" t="str">
            <v>Electricity_to_batteries</v>
          </cell>
          <cell r="H71">
            <v>0</v>
          </cell>
          <cell r="I71" t="str">
            <v>-</v>
          </cell>
          <cell r="J71">
            <v>-1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10000000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1</v>
          </cell>
          <cell r="BE71">
            <v>1</v>
          </cell>
          <cell r="BF71">
            <v>1</v>
          </cell>
          <cell r="BG71">
            <v>1</v>
          </cell>
          <cell r="BH71">
            <v>1</v>
          </cell>
          <cell r="BI71">
            <v>1</v>
          </cell>
          <cell r="BJ71">
            <v>1</v>
          </cell>
          <cell r="BK71">
            <v>1</v>
          </cell>
          <cell r="BL71">
            <v>1</v>
          </cell>
          <cell r="BM71">
            <v>1</v>
          </cell>
          <cell r="BN71">
            <v>1</v>
          </cell>
          <cell r="BO71">
            <v>1</v>
          </cell>
          <cell r="BP71">
            <v>1</v>
          </cell>
          <cell r="BQ71">
            <v>1</v>
          </cell>
          <cell r="BR71">
            <v>1</v>
          </cell>
          <cell r="BS71">
            <v>1</v>
          </cell>
          <cell r="BT71">
            <v>1</v>
          </cell>
          <cell r="BU71">
            <v>1</v>
          </cell>
          <cell r="BV71">
            <v>1</v>
          </cell>
          <cell r="BW71">
            <v>1</v>
          </cell>
          <cell r="BX71">
            <v>0.06</v>
          </cell>
          <cell r="BY71">
            <v>0.06</v>
          </cell>
          <cell r="BZ71">
            <v>3.5000000000000003E-2</v>
          </cell>
          <cell r="CA71">
            <v>0.05</v>
          </cell>
          <cell r="CB71">
            <v>0.05</v>
          </cell>
          <cell r="CC71">
            <v>0.05</v>
          </cell>
          <cell r="CD71">
            <v>3.7500000000000006E-2</v>
          </cell>
          <cell r="CE71">
            <v>2.5000000000000001E-2</v>
          </cell>
          <cell r="CF71">
            <v>2.5000000000000001E-2</v>
          </cell>
          <cell r="CG71">
            <v>2.5000000000000001E-2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CN71">
            <v>0</v>
          </cell>
          <cell r="CO71">
            <v>0</v>
          </cell>
          <cell r="CP71">
            <v>0</v>
          </cell>
          <cell r="CQ71">
            <v>0</v>
          </cell>
          <cell r="CR71">
            <v>0</v>
          </cell>
          <cell r="CS71">
            <v>0</v>
          </cell>
          <cell r="CT71">
            <v>0</v>
          </cell>
          <cell r="CU71">
            <v>0</v>
          </cell>
          <cell r="CV71">
            <v>0</v>
          </cell>
          <cell r="CW71">
            <v>0</v>
          </cell>
          <cell r="CX71">
            <v>0</v>
          </cell>
          <cell r="CY71">
            <v>0</v>
          </cell>
          <cell r="CZ71">
            <v>0</v>
          </cell>
          <cell r="DA71">
            <v>0</v>
          </cell>
          <cell r="DB71">
            <v>0</v>
          </cell>
          <cell r="DC71">
            <v>0</v>
          </cell>
          <cell r="DD71">
            <v>0</v>
          </cell>
          <cell r="DE71">
            <v>0</v>
          </cell>
          <cell r="DF71">
            <v>0</v>
          </cell>
          <cell r="DG71">
            <v>0</v>
          </cell>
          <cell r="DH71">
            <v>0</v>
          </cell>
          <cell r="DI71">
            <v>0</v>
          </cell>
          <cell r="DJ71">
            <v>0</v>
          </cell>
          <cell r="DK71">
            <v>0</v>
          </cell>
          <cell r="DL71">
            <v>0</v>
          </cell>
          <cell r="DM71">
            <v>0</v>
          </cell>
          <cell r="DN71">
            <v>0</v>
          </cell>
          <cell r="DO71">
            <v>0</v>
          </cell>
          <cell r="DP71">
            <v>0</v>
          </cell>
          <cell r="DQ71">
            <v>0</v>
          </cell>
          <cell r="DR71">
            <v>0</v>
          </cell>
          <cell r="DS71">
            <v>0</v>
          </cell>
          <cell r="DT71">
            <v>0</v>
          </cell>
          <cell r="DU71">
            <v>0</v>
          </cell>
          <cell r="DV71">
            <v>0</v>
          </cell>
          <cell r="DW71">
            <v>0</v>
          </cell>
          <cell r="DX71">
            <v>0</v>
          </cell>
          <cell r="DY71">
            <v>0</v>
          </cell>
          <cell r="DZ71">
            <v>0</v>
          </cell>
          <cell r="EA71">
            <v>0</v>
          </cell>
          <cell r="EB71">
            <v>0</v>
          </cell>
          <cell r="EC71">
            <v>0</v>
          </cell>
          <cell r="ED71">
            <v>0</v>
          </cell>
          <cell r="EE71">
            <v>0</v>
          </cell>
          <cell r="EF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</v>
          </cell>
          <cell r="EK71">
            <v>0</v>
          </cell>
          <cell r="EL71">
            <v>0</v>
          </cell>
          <cell r="EM71">
            <v>0</v>
          </cell>
          <cell r="EN71">
            <v>0</v>
          </cell>
          <cell r="EO71">
            <v>0</v>
          </cell>
          <cell r="EP71">
            <v>0</v>
          </cell>
          <cell r="EQ71">
            <v>0</v>
          </cell>
          <cell r="ER71">
            <v>0</v>
          </cell>
          <cell r="ES71">
            <v>0</v>
          </cell>
          <cell r="ET71">
            <v>0</v>
          </cell>
          <cell r="EU71">
            <v>0</v>
          </cell>
          <cell r="EV71">
            <v>0</v>
          </cell>
          <cell r="EW71">
            <v>0</v>
          </cell>
          <cell r="EX71">
            <v>0</v>
          </cell>
          <cell r="EY71">
            <v>0</v>
          </cell>
          <cell r="EZ71">
            <v>0</v>
          </cell>
          <cell r="FA71">
            <v>0</v>
          </cell>
          <cell r="FB71">
            <v>0</v>
          </cell>
          <cell r="FC71">
            <v>0</v>
          </cell>
          <cell r="FD71">
            <v>0</v>
          </cell>
          <cell r="FE71">
            <v>0</v>
          </cell>
          <cell r="FF71">
            <v>0</v>
          </cell>
          <cell r="FG71">
            <v>0</v>
          </cell>
          <cell r="FH71">
            <v>0</v>
          </cell>
          <cell r="FI71">
            <v>0</v>
          </cell>
          <cell r="FJ71">
            <v>0</v>
          </cell>
          <cell r="FK71">
            <v>0</v>
          </cell>
          <cell r="FL71">
            <v>0</v>
          </cell>
          <cell r="FM71">
            <v>0</v>
          </cell>
          <cell r="FN71">
            <v>0</v>
          </cell>
          <cell r="FO71">
            <v>0</v>
          </cell>
          <cell r="FP71">
            <v>0</v>
          </cell>
          <cell r="FQ71">
            <v>0</v>
          </cell>
          <cell r="FR71">
            <v>0</v>
          </cell>
          <cell r="FS71">
            <v>0</v>
          </cell>
        </row>
        <row r="72">
          <cell r="D72" t="str">
            <v>Discharge batteries</v>
          </cell>
          <cell r="E72">
            <v>64</v>
          </cell>
          <cell r="F72">
            <v>1</v>
          </cell>
          <cell r="G72" t="str">
            <v>Electricity_from_batteries</v>
          </cell>
          <cell r="H72">
            <v>0</v>
          </cell>
          <cell r="I72" t="str">
            <v>-</v>
          </cell>
          <cell r="J72">
            <v>1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60000000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1</v>
          </cell>
          <cell r="BE72">
            <v>1</v>
          </cell>
          <cell r="BF72">
            <v>1</v>
          </cell>
          <cell r="BG72">
            <v>1</v>
          </cell>
          <cell r="BH72">
            <v>1</v>
          </cell>
          <cell r="BI72">
            <v>1</v>
          </cell>
          <cell r="BJ72">
            <v>1</v>
          </cell>
          <cell r="BK72">
            <v>1</v>
          </cell>
          <cell r="BL72">
            <v>1</v>
          </cell>
          <cell r="BM72">
            <v>1</v>
          </cell>
          <cell r="BN72">
            <v>1</v>
          </cell>
          <cell r="BO72">
            <v>1</v>
          </cell>
          <cell r="BP72">
            <v>1</v>
          </cell>
          <cell r="BQ72">
            <v>1</v>
          </cell>
          <cell r="BR72">
            <v>1</v>
          </cell>
          <cell r="BS72">
            <v>1</v>
          </cell>
          <cell r="BT72">
            <v>1</v>
          </cell>
          <cell r="BU72">
            <v>1</v>
          </cell>
          <cell r="BV72">
            <v>1</v>
          </cell>
          <cell r="BW72">
            <v>1</v>
          </cell>
          <cell r="BX72">
            <v>0.06</v>
          </cell>
          <cell r="BY72">
            <v>0.06</v>
          </cell>
          <cell r="BZ72">
            <v>0.04</v>
          </cell>
          <cell r="CA72">
            <v>0.05</v>
          </cell>
          <cell r="CB72">
            <v>0.05</v>
          </cell>
          <cell r="CC72">
            <v>0.05</v>
          </cell>
          <cell r="CD72">
            <v>3.7500000000000006E-2</v>
          </cell>
          <cell r="CE72">
            <v>2.5000000000000001E-2</v>
          </cell>
          <cell r="CF72">
            <v>2.5000000000000001E-2</v>
          </cell>
          <cell r="CG72">
            <v>2.5000000000000001E-2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CN72">
            <v>0</v>
          </cell>
          <cell r="CO72">
            <v>0</v>
          </cell>
          <cell r="CP72">
            <v>0</v>
          </cell>
          <cell r="CQ72">
            <v>0</v>
          </cell>
          <cell r="CR72">
            <v>0</v>
          </cell>
          <cell r="CS72">
            <v>0</v>
          </cell>
          <cell r="CT72">
            <v>0</v>
          </cell>
          <cell r="CU72">
            <v>0</v>
          </cell>
          <cell r="CV72">
            <v>0</v>
          </cell>
          <cell r="CW72">
            <v>0</v>
          </cell>
          <cell r="CX72">
            <v>0</v>
          </cell>
          <cell r="CY72">
            <v>0</v>
          </cell>
          <cell r="CZ72">
            <v>0</v>
          </cell>
          <cell r="DA72">
            <v>0</v>
          </cell>
          <cell r="DB72">
            <v>0</v>
          </cell>
          <cell r="DC72">
            <v>0</v>
          </cell>
          <cell r="DD72">
            <v>0</v>
          </cell>
          <cell r="DE72">
            <v>0</v>
          </cell>
          <cell r="DF72">
            <v>0</v>
          </cell>
          <cell r="DG72">
            <v>0</v>
          </cell>
          <cell r="DH72">
            <v>0</v>
          </cell>
          <cell r="DI72">
            <v>0</v>
          </cell>
          <cell r="DJ72">
            <v>0</v>
          </cell>
          <cell r="DK72">
            <v>0</v>
          </cell>
          <cell r="DL72">
            <v>0</v>
          </cell>
          <cell r="DM72">
            <v>0</v>
          </cell>
          <cell r="DN72">
            <v>0</v>
          </cell>
          <cell r="DO72">
            <v>0</v>
          </cell>
          <cell r="DP72">
            <v>0</v>
          </cell>
          <cell r="DQ72">
            <v>0</v>
          </cell>
          <cell r="DR72">
            <v>0</v>
          </cell>
          <cell r="DS72">
            <v>0</v>
          </cell>
          <cell r="DT72">
            <v>0</v>
          </cell>
          <cell r="DU72">
            <v>0</v>
          </cell>
          <cell r="DV72">
            <v>0</v>
          </cell>
          <cell r="DW72">
            <v>0</v>
          </cell>
          <cell r="DX72">
            <v>0</v>
          </cell>
          <cell r="DY72">
            <v>0</v>
          </cell>
          <cell r="DZ72">
            <v>0</v>
          </cell>
          <cell r="EA72">
            <v>0</v>
          </cell>
          <cell r="EB72">
            <v>0</v>
          </cell>
          <cell r="EC72">
            <v>0</v>
          </cell>
          <cell r="ED72">
            <v>0</v>
          </cell>
          <cell r="EE72">
            <v>0</v>
          </cell>
          <cell r="EF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0</v>
          </cell>
          <cell r="EK72">
            <v>0</v>
          </cell>
          <cell r="EL72">
            <v>0</v>
          </cell>
          <cell r="EM72">
            <v>0</v>
          </cell>
          <cell r="EN72">
            <v>0</v>
          </cell>
          <cell r="EO72">
            <v>0</v>
          </cell>
          <cell r="EP72">
            <v>0</v>
          </cell>
          <cell r="EQ72">
            <v>0</v>
          </cell>
          <cell r="ER72">
            <v>0</v>
          </cell>
          <cell r="ES72">
            <v>0</v>
          </cell>
          <cell r="ET72">
            <v>0</v>
          </cell>
          <cell r="EU72">
            <v>0</v>
          </cell>
          <cell r="EV72">
            <v>0</v>
          </cell>
          <cell r="EW72">
            <v>0</v>
          </cell>
          <cell r="EX72">
            <v>0</v>
          </cell>
          <cell r="EY72">
            <v>0</v>
          </cell>
          <cell r="EZ72">
            <v>0</v>
          </cell>
          <cell r="FA72">
            <v>0</v>
          </cell>
          <cell r="FB72">
            <v>0</v>
          </cell>
          <cell r="FC72">
            <v>0</v>
          </cell>
          <cell r="FD72">
            <v>0</v>
          </cell>
          <cell r="FE72">
            <v>0</v>
          </cell>
          <cell r="FF72">
            <v>0</v>
          </cell>
          <cell r="FG72">
            <v>0</v>
          </cell>
          <cell r="FH72">
            <v>0</v>
          </cell>
          <cell r="FI72">
            <v>0</v>
          </cell>
          <cell r="FJ72">
            <v>0</v>
          </cell>
          <cell r="FK72">
            <v>0</v>
          </cell>
          <cell r="FL72">
            <v>0</v>
          </cell>
          <cell r="FM72">
            <v>0</v>
          </cell>
          <cell r="FN72">
            <v>0</v>
          </cell>
          <cell r="FO72">
            <v>0</v>
          </cell>
          <cell r="FP72">
            <v>0</v>
          </cell>
          <cell r="FQ72">
            <v>0</v>
          </cell>
          <cell r="FR72">
            <v>0</v>
          </cell>
          <cell r="FS72">
            <v>0</v>
          </cell>
        </row>
        <row r="73">
          <cell r="D73" t="str">
            <v>Batteries</v>
          </cell>
          <cell r="E73">
            <v>65</v>
          </cell>
          <cell r="F73">
            <v>1</v>
          </cell>
          <cell r="G73" t="str">
            <v>Electricity_stored</v>
          </cell>
          <cell r="H73">
            <v>0</v>
          </cell>
          <cell r="I73" t="str">
            <v>-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20000000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0.2</v>
          </cell>
          <cell r="AU73">
            <v>0.1</v>
          </cell>
          <cell r="AV73">
            <v>0.1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1</v>
          </cell>
          <cell r="BE73">
            <v>1</v>
          </cell>
          <cell r="BF73">
            <v>1</v>
          </cell>
          <cell r="BG73">
            <v>1</v>
          </cell>
          <cell r="BH73">
            <v>1</v>
          </cell>
          <cell r="BI73">
            <v>1</v>
          </cell>
          <cell r="BJ73">
            <v>1</v>
          </cell>
          <cell r="BK73">
            <v>1</v>
          </cell>
          <cell r="BL73">
            <v>1</v>
          </cell>
          <cell r="BM73">
            <v>1</v>
          </cell>
          <cell r="BN73">
            <v>1</v>
          </cell>
          <cell r="BO73">
            <v>1</v>
          </cell>
          <cell r="BP73">
            <v>1</v>
          </cell>
          <cell r="BQ73">
            <v>1</v>
          </cell>
          <cell r="BR73">
            <v>1</v>
          </cell>
          <cell r="BS73">
            <v>1</v>
          </cell>
          <cell r="BT73">
            <v>1</v>
          </cell>
          <cell r="BU73">
            <v>1</v>
          </cell>
          <cell r="BV73">
            <v>1</v>
          </cell>
          <cell r="BW73">
            <v>1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750</v>
          </cell>
          <cell r="CI73">
            <v>550</v>
          </cell>
          <cell r="CJ73">
            <v>300</v>
          </cell>
          <cell r="CK73">
            <v>648.61538000000007</v>
          </cell>
          <cell r="CL73">
            <v>180</v>
          </cell>
          <cell r="CM73">
            <v>148</v>
          </cell>
          <cell r="CN73">
            <v>164</v>
          </cell>
          <cell r="CO73">
            <v>265.91145</v>
          </cell>
          <cell r="CP73">
            <v>180</v>
          </cell>
          <cell r="CQ73">
            <v>148</v>
          </cell>
          <cell r="CR73">
            <v>15</v>
          </cell>
          <cell r="CS73">
            <v>8.25</v>
          </cell>
          <cell r="CT73">
            <v>4.5</v>
          </cell>
          <cell r="CU73">
            <v>9.7292307000000005</v>
          </cell>
          <cell r="CV73">
            <v>2.6999999999999997</v>
          </cell>
          <cell r="CW73">
            <v>1.48</v>
          </cell>
          <cell r="CX73">
            <v>2.46</v>
          </cell>
          <cell r="CY73">
            <v>3.98867175</v>
          </cell>
          <cell r="CZ73">
            <v>2.6999999999999997</v>
          </cell>
          <cell r="DA73">
            <v>1.48</v>
          </cell>
          <cell r="DB73">
            <v>0</v>
          </cell>
          <cell r="DC73">
            <v>0</v>
          </cell>
          <cell r="DD73">
            <v>0</v>
          </cell>
          <cell r="DE73">
            <v>0</v>
          </cell>
          <cell r="DF73">
            <v>0</v>
          </cell>
          <cell r="DG73">
            <v>0</v>
          </cell>
          <cell r="DH73">
            <v>0</v>
          </cell>
          <cell r="DI73">
            <v>0</v>
          </cell>
          <cell r="DJ73">
            <v>0</v>
          </cell>
          <cell r="DK73">
            <v>0</v>
          </cell>
          <cell r="DL73">
            <v>0</v>
          </cell>
          <cell r="DM73">
            <v>0</v>
          </cell>
          <cell r="DN73">
            <v>0</v>
          </cell>
          <cell r="DO73">
            <v>0</v>
          </cell>
          <cell r="DP73">
            <v>0</v>
          </cell>
          <cell r="DQ73">
            <v>0</v>
          </cell>
          <cell r="DR73">
            <v>0</v>
          </cell>
          <cell r="DS73">
            <v>0</v>
          </cell>
          <cell r="DT73">
            <v>0</v>
          </cell>
          <cell r="DU73">
            <v>0</v>
          </cell>
          <cell r="DV73">
            <v>0</v>
          </cell>
          <cell r="DW73">
            <v>0</v>
          </cell>
          <cell r="DX73">
            <v>0</v>
          </cell>
          <cell r="DY73">
            <v>0</v>
          </cell>
          <cell r="DZ73">
            <v>0</v>
          </cell>
          <cell r="EA73">
            <v>0</v>
          </cell>
          <cell r="EB73">
            <v>0</v>
          </cell>
          <cell r="EC73">
            <v>0</v>
          </cell>
          <cell r="ED73">
            <v>0</v>
          </cell>
          <cell r="EE73">
            <v>0</v>
          </cell>
          <cell r="EF73">
            <v>11.908571428571429</v>
          </cell>
          <cell r="EG73">
            <v>2.6463492063492065</v>
          </cell>
          <cell r="EH73">
            <v>1.8503884572697002</v>
          </cell>
          <cell r="EI73">
            <v>0</v>
          </cell>
          <cell r="EJ73">
            <v>1.5728301886792453</v>
          </cell>
          <cell r="EK73">
            <v>0</v>
          </cell>
          <cell r="EL73">
            <v>1.3106918238993712</v>
          </cell>
          <cell r="EM73">
            <v>0</v>
          </cell>
          <cell r="EN73">
            <v>1.0485534591194969</v>
          </cell>
          <cell r="EO73">
            <v>0</v>
          </cell>
          <cell r="EP73">
            <v>0</v>
          </cell>
          <cell r="EQ73">
            <v>0</v>
          </cell>
          <cell r="ER73">
            <v>0</v>
          </cell>
          <cell r="ES73">
            <v>0</v>
          </cell>
          <cell r="ET73">
            <v>0</v>
          </cell>
          <cell r="EU73">
            <v>0</v>
          </cell>
          <cell r="EV73">
            <v>0</v>
          </cell>
          <cell r="EW73">
            <v>0</v>
          </cell>
          <cell r="EX73">
            <v>0</v>
          </cell>
          <cell r="EY73">
            <v>0</v>
          </cell>
          <cell r="EZ73">
            <v>2.5999999999999999E-2</v>
          </cell>
          <cell r="FA73">
            <v>1.7333333333333333E-2</v>
          </cell>
          <cell r="FB73">
            <v>1.0399999999999998E-2</v>
          </cell>
          <cell r="FC73">
            <v>0</v>
          </cell>
          <cell r="FD73">
            <v>1.7333333333333333E-2</v>
          </cell>
          <cell r="FE73">
            <v>0</v>
          </cell>
          <cell r="FF73">
            <v>1.7333333333333333E-2</v>
          </cell>
          <cell r="FG73">
            <v>0</v>
          </cell>
          <cell r="FH73">
            <v>1.7333333333333333E-2</v>
          </cell>
          <cell r="FI73">
            <v>0</v>
          </cell>
          <cell r="FJ73">
            <v>0.19207240142841048</v>
          </cell>
          <cell r="FK73">
            <v>0.11682954493601999</v>
          </cell>
          <cell r="FL73">
            <v>0.1096294314987091</v>
          </cell>
          <cell r="FM73">
            <v>0.10185220882315059</v>
          </cell>
          <cell r="FN73">
            <v>0.10185220882315059</v>
          </cell>
          <cell r="FO73">
            <v>0.10185220882315059</v>
          </cell>
          <cell r="FP73">
            <v>9.5339821105211428E-2</v>
          </cell>
          <cell r="FQ73">
            <v>8.8827433387272267E-2</v>
          </cell>
          <cell r="FR73">
            <v>8.8827433387272267E-2</v>
          </cell>
          <cell r="FS73">
            <v>8.8827433387272267E-2</v>
          </cell>
        </row>
      </sheetData>
      <sheetData sheetId="1"/>
      <sheetData sheetId="2">
        <row r="4">
          <cell r="C4" t="str">
            <v>Electricity from the grid</v>
          </cell>
          <cell r="D4" t="str">
            <v>Used (1 or 0)</v>
          </cell>
          <cell r="G4" t="str">
            <v>All</v>
          </cell>
        </row>
      </sheetData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ydrogen.energy.gov/pdfs/progress13/xi_5_elgowainy_2013.pdf" TargetMode="External"/><Relationship Id="rId13" Type="http://schemas.openxmlformats.org/officeDocument/2006/relationships/hyperlink" Target="https://ens.dk/en/our-services/projections-and-models/technology-data/technology-data-renewable-fuels" TargetMode="External"/><Relationship Id="rId18" Type="http://schemas.openxmlformats.org/officeDocument/2006/relationships/hyperlink" Target="https://www.hydrogen.energy.gov/program_records.html?print" TargetMode="External"/><Relationship Id="rId26" Type="http://schemas.openxmlformats.org/officeDocument/2006/relationships/hyperlink" Target="https://doi.org/10.1016/j.jclepro.2019.01.171" TargetMode="External"/><Relationship Id="rId3" Type="http://schemas.openxmlformats.org/officeDocument/2006/relationships/hyperlink" Target="https://doi.org/10.1016/j.egypro.2017.03.1111" TargetMode="External"/><Relationship Id="rId21" Type="http://schemas.openxmlformats.org/officeDocument/2006/relationships/hyperlink" Target="https://webstore.iea.org/the-future-of-hydrogen" TargetMode="External"/><Relationship Id="rId7" Type="http://schemas.openxmlformats.org/officeDocument/2006/relationships/hyperlink" Target="https://www.nrel.gov/docs/fy04osti/35404.pdf" TargetMode="External"/><Relationship Id="rId12" Type="http://schemas.openxmlformats.org/officeDocument/2006/relationships/hyperlink" Target="https://ens.dk/en/our-services/projections-and-models/technology-data/technology-data-generation-electricity-and" TargetMode="External"/><Relationship Id="rId17" Type="http://schemas.openxmlformats.org/officeDocument/2006/relationships/hyperlink" Target="https://www.danskfjernvarme.dk/groen-energi/analyser/210512-power-to-x-og-fjernvarme" TargetMode="External"/><Relationship Id="rId25" Type="http://schemas.openxmlformats.org/officeDocument/2006/relationships/hyperlink" Target="https://atb.nrel.gov/transportation/2020/hydrogen" TargetMode="External"/><Relationship Id="rId2" Type="http://schemas.openxmlformats.org/officeDocument/2006/relationships/hyperlink" Target="https://www.iea.org/reports/world-energy-outlook-2020" TargetMode="External"/><Relationship Id="rId16" Type="http://schemas.openxmlformats.org/officeDocument/2006/relationships/hyperlink" Target="http://dx.doi.org/10.2139/ssrn.4154006" TargetMode="External"/><Relationship Id="rId20" Type="http://schemas.openxmlformats.org/officeDocument/2006/relationships/hyperlink" Target="https://doi.org/10.1016/j.ijhydene.2019.11.028" TargetMode="External"/><Relationship Id="rId1" Type="http://schemas.openxmlformats.org/officeDocument/2006/relationships/hyperlink" Target="https://doi.org/10.1038/s41560-020-00771-9" TargetMode="External"/><Relationship Id="rId6" Type="http://schemas.openxmlformats.org/officeDocument/2006/relationships/hyperlink" Target="https://www.iea.org/reports/net-zero-by-2050" TargetMode="External"/><Relationship Id="rId11" Type="http://schemas.openxmlformats.org/officeDocument/2006/relationships/hyperlink" Target="https://www.sciencedirect.com/science/article/pii/S0360319921030834" TargetMode="External"/><Relationship Id="rId24" Type="http://schemas.openxmlformats.org/officeDocument/2006/relationships/hyperlink" Target="https://ens.dk/en/our-services/projections-and-models/technology-data/technology-data-energy-storage" TargetMode="External"/><Relationship Id="rId5" Type="http://schemas.openxmlformats.org/officeDocument/2006/relationships/hyperlink" Target="https://www.cei.washington.edu/education/science-of-solar/battery-technology/" TargetMode="External"/><Relationship Id="rId15" Type="http://schemas.openxmlformats.org/officeDocument/2006/relationships/hyperlink" Target="https://www.nordicenergy.org/project/np2x/" TargetMode="External"/><Relationship Id="rId23" Type="http://schemas.openxmlformats.org/officeDocument/2006/relationships/hyperlink" Target="https://www.sciencedirect.com/science/article/pii/S0360319918319931" TargetMode="External"/><Relationship Id="rId10" Type="http://schemas.openxmlformats.org/officeDocument/2006/relationships/hyperlink" Target="https://www.sciencedirect.com/science/article/pii/B9781782423645000075" TargetMode="External"/><Relationship Id="rId19" Type="http://schemas.openxmlformats.org/officeDocument/2006/relationships/hyperlink" Target="https://www.sciencedirect.com/science/article/pii/S0360319921030834" TargetMode="External"/><Relationship Id="rId4" Type="http://schemas.openxmlformats.org/officeDocument/2006/relationships/hyperlink" Target="https://www.nature.com/articles/s41558-021-01032-7" TargetMode="External"/><Relationship Id="rId9" Type="http://schemas.openxmlformats.org/officeDocument/2006/relationships/hyperlink" Target="https://ens.dk/en/our-services/projections-and-models/technology-data/technology-data-industrial-process-heat-and" TargetMode="External"/><Relationship Id="rId14" Type="http://schemas.openxmlformats.org/officeDocument/2006/relationships/hyperlink" Target="https://op.europa.eu/en/publication-detail/-/publication/1f55ca82-3451-11e6-969e-01aa75ed71a1/language-en" TargetMode="External"/><Relationship Id="rId22" Type="http://schemas.openxmlformats.org/officeDocument/2006/relationships/hyperlink" Target="https://doi.org/10.1016/j.rser.2022.113057" TargetMode="External"/><Relationship Id="rId27" Type="http://schemas.openxmlformats.org/officeDocument/2006/relationships/hyperlink" Target="https://pubs.acs.org/doi/epdf/10.1021/acs.iecr.1c046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S79"/>
  <sheetViews>
    <sheetView workbookViewId="0">
      <pane xSplit="5" ySplit="8" topLeftCell="DF39" activePane="bottomRight" state="frozen"/>
      <selection pane="topRight" activeCell="F1" sqref="F1"/>
      <selection pane="bottomLeft" activeCell="A12" sqref="A12"/>
      <selection pane="bottomRight" activeCell="B46" sqref="A46:XFD46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 t="s">
        <v>169</v>
      </c>
      <c r="B1" s="19">
        <v>0</v>
      </c>
      <c r="C1" s="6" t="s">
        <v>219</v>
      </c>
      <c r="E1" s="13"/>
      <c r="G1" s="48"/>
    </row>
    <row r="2" spans="1:175" x14ac:dyDescent="0.3">
      <c r="A2" s="1" t="s">
        <v>146</v>
      </c>
      <c r="B2" s="1">
        <v>2030</v>
      </c>
      <c r="C2" s="11">
        <v>2040</v>
      </c>
      <c r="D2" s="11">
        <v>2050</v>
      </c>
      <c r="E2" s="13"/>
    </row>
    <row r="3" spans="1:175" x14ac:dyDescent="0.3">
      <c r="A3" s="26">
        <v>1</v>
      </c>
      <c r="B3" s="14">
        <f>$A$3+(($D$3-$A$3)/($D$2-2020))*(B2-2020)</f>
        <v>1</v>
      </c>
      <c r="C3" s="14">
        <f>$A$3+(($D$3-$A$3)/($D$2-2020))*(C2-2020)</f>
        <v>1</v>
      </c>
      <c r="D3" s="26">
        <v>1</v>
      </c>
      <c r="E3" s="13"/>
    </row>
    <row r="4" spans="1:175" ht="16.05" customHeight="1" x14ac:dyDescent="0.3">
      <c r="A4" s="113" t="s">
        <v>0</v>
      </c>
      <c r="B4" s="113"/>
      <c r="C4" s="113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407</v>
      </c>
      <c r="M4" s="29" t="s">
        <v>3</v>
      </c>
      <c r="N4" s="29" t="s">
        <v>270</v>
      </c>
      <c r="O4" s="5" t="s">
        <v>6</v>
      </c>
      <c r="P4" s="111" t="s">
        <v>79</v>
      </c>
      <c r="Q4" s="111"/>
      <c r="R4" s="111"/>
      <c r="S4" s="111"/>
      <c r="T4" s="111"/>
      <c r="U4" s="111"/>
      <c r="V4" s="111"/>
      <c r="W4" s="111"/>
      <c r="X4" s="111"/>
      <c r="Y4" s="111"/>
      <c r="Z4" s="111" t="s">
        <v>80</v>
      </c>
      <c r="AA4" s="111"/>
      <c r="AB4" s="111"/>
      <c r="AC4" s="111"/>
      <c r="AD4" s="111"/>
      <c r="AE4" s="111"/>
      <c r="AF4" s="111"/>
      <c r="AG4" s="111"/>
      <c r="AH4" s="111"/>
      <c r="AI4" s="111"/>
      <c r="AJ4" s="111" t="s">
        <v>406</v>
      </c>
      <c r="AK4" s="111"/>
      <c r="AL4" s="111"/>
      <c r="AM4" s="111"/>
      <c r="AN4" s="111"/>
      <c r="AO4" s="111"/>
      <c r="AP4" s="111"/>
      <c r="AQ4" s="111"/>
      <c r="AR4" s="111"/>
      <c r="AS4" s="111"/>
      <c r="AT4" s="111" t="s">
        <v>81</v>
      </c>
      <c r="AU4" s="111"/>
      <c r="AV4" s="111"/>
      <c r="AW4" s="111"/>
      <c r="AX4" s="111"/>
      <c r="AY4" s="111"/>
      <c r="AZ4" s="111"/>
      <c r="BA4" s="111"/>
      <c r="BB4" s="111"/>
      <c r="BC4" s="29"/>
      <c r="BD4" s="111" t="s">
        <v>82</v>
      </c>
      <c r="BE4" s="111"/>
      <c r="BF4" s="111"/>
      <c r="BG4" s="111"/>
      <c r="BH4" s="111"/>
      <c r="BI4" s="111"/>
      <c r="BJ4" s="111"/>
      <c r="BK4" s="111"/>
      <c r="BL4" s="111"/>
      <c r="BM4" s="29"/>
      <c r="BN4" s="111" t="s">
        <v>83</v>
      </c>
      <c r="BO4" s="111"/>
      <c r="BP4" s="111"/>
      <c r="BQ4" s="111"/>
      <c r="BR4" s="111"/>
      <c r="BS4" s="111"/>
      <c r="BT4" s="111"/>
      <c r="BU4" s="111"/>
      <c r="BV4" s="111"/>
      <c r="BW4" s="29"/>
      <c r="BX4" s="111" t="s">
        <v>84</v>
      </c>
      <c r="BY4" s="111"/>
      <c r="BZ4" s="111"/>
      <c r="CA4" s="111"/>
      <c r="CB4" s="111"/>
      <c r="CC4" s="111"/>
      <c r="CD4" s="111"/>
      <c r="CE4" s="111"/>
      <c r="CF4" s="111"/>
      <c r="CG4" s="29"/>
      <c r="CH4" s="111" t="s">
        <v>183</v>
      </c>
      <c r="CI4" s="111"/>
      <c r="CJ4" s="111"/>
      <c r="CK4" s="111"/>
      <c r="CL4" s="111"/>
      <c r="CM4" s="111"/>
      <c r="CN4" s="111"/>
      <c r="CO4" s="111"/>
      <c r="CP4" s="111"/>
      <c r="CQ4" s="29"/>
      <c r="CR4" s="111" t="s">
        <v>184</v>
      </c>
      <c r="CS4" s="111"/>
      <c r="CT4" s="111"/>
      <c r="CU4" s="111"/>
      <c r="CV4" s="111"/>
      <c r="CW4" s="111"/>
      <c r="CX4" s="111"/>
      <c r="CY4" s="111"/>
      <c r="CZ4" s="111"/>
      <c r="DA4" s="29"/>
      <c r="DB4" s="111" t="s">
        <v>185</v>
      </c>
      <c r="DC4" s="111"/>
      <c r="DD4" s="111"/>
      <c r="DE4" s="111"/>
      <c r="DF4" s="111"/>
      <c r="DG4" s="111"/>
      <c r="DH4" s="111"/>
      <c r="DI4" s="111"/>
      <c r="DJ4" s="111"/>
      <c r="DK4" s="29"/>
      <c r="DL4" s="111" t="s">
        <v>186</v>
      </c>
      <c r="DM4" s="111"/>
      <c r="DN4" s="111"/>
      <c r="DO4" s="111"/>
      <c r="DP4" s="111"/>
      <c r="DQ4" s="111"/>
      <c r="DR4" s="111"/>
      <c r="DS4" s="111"/>
      <c r="DT4" s="111"/>
      <c r="DU4" s="29"/>
      <c r="DV4" s="111" t="s">
        <v>187</v>
      </c>
      <c r="DW4" s="111"/>
      <c r="DX4" s="111"/>
      <c r="DY4" s="111"/>
      <c r="DZ4" s="111"/>
      <c r="EA4" s="111"/>
      <c r="EB4" s="111"/>
      <c r="EC4" s="111"/>
      <c r="ED4" s="111"/>
      <c r="EE4" s="29"/>
      <c r="EF4" s="111" t="s">
        <v>132</v>
      </c>
      <c r="EG4" s="111"/>
      <c r="EH4" s="111"/>
      <c r="EI4" s="111"/>
      <c r="EJ4" s="111"/>
      <c r="EK4" s="111"/>
      <c r="EL4" s="111"/>
      <c r="EM4" s="111"/>
      <c r="EN4" s="111"/>
      <c r="EO4" s="29"/>
      <c r="EP4" s="111" t="s">
        <v>85</v>
      </c>
      <c r="EQ4" s="111"/>
      <c r="ER4" s="111"/>
      <c r="ES4" s="111"/>
      <c r="ET4" s="111"/>
      <c r="EU4" s="111"/>
      <c r="EV4" s="111"/>
      <c r="EW4" s="111"/>
      <c r="EX4" s="111"/>
      <c r="EY4" s="29"/>
      <c r="EZ4" s="111" t="s">
        <v>178</v>
      </c>
      <c r="FA4" s="111"/>
      <c r="FB4" s="111"/>
      <c r="FC4" s="111"/>
      <c r="FD4" s="111"/>
      <c r="FE4" s="111"/>
      <c r="FF4" s="111"/>
      <c r="FG4" s="111"/>
      <c r="FH4" s="111"/>
      <c r="FI4" s="29"/>
      <c r="FJ4" s="111" t="s">
        <v>86</v>
      </c>
      <c r="FK4" s="111"/>
      <c r="FL4" s="111"/>
      <c r="FM4" s="111"/>
      <c r="FN4" s="111"/>
      <c r="FO4" s="111"/>
      <c r="FP4" s="111"/>
      <c r="FQ4" s="111"/>
      <c r="FR4" s="111"/>
      <c r="FS4" s="111"/>
    </row>
    <row r="5" spans="1:175" s="5" customFormat="1" ht="15" customHeight="1" x14ac:dyDescent="0.3">
      <c r="A5" s="37"/>
      <c r="B5" s="114" t="s">
        <v>7</v>
      </c>
      <c r="C5" s="115" t="s">
        <v>8</v>
      </c>
      <c r="D5" s="114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407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406</v>
      </c>
      <c r="AK5" s="23" t="s">
        <v>406</v>
      </c>
      <c r="AL5" s="23" t="s">
        <v>406</v>
      </c>
      <c r="AM5" s="23" t="s">
        <v>406</v>
      </c>
      <c r="AN5" s="23" t="s">
        <v>406</v>
      </c>
      <c r="AO5" s="23" t="s">
        <v>406</v>
      </c>
      <c r="AP5" s="23" t="s">
        <v>406</v>
      </c>
      <c r="AQ5" s="23" t="s">
        <v>406</v>
      </c>
      <c r="AR5" s="23" t="s">
        <v>406</v>
      </c>
      <c r="AS5" s="23" t="s">
        <v>406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114"/>
      <c r="C6" s="115"/>
      <c r="D6" s="114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317</v>
      </c>
      <c r="Q6" s="67" t="s">
        <v>322</v>
      </c>
      <c r="R6" s="17" t="s">
        <v>318</v>
      </c>
      <c r="S6" s="17" t="s">
        <v>285</v>
      </c>
      <c r="T6" s="67" t="s">
        <v>323</v>
      </c>
      <c r="U6" s="17" t="s">
        <v>319</v>
      </c>
      <c r="V6" s="67" t="s">
        <v>324</v>
      </c>
      <c r="W6" s="17" t="s">
        <v>320</v>
      </c>
      <c r="X6" s="67" t="s">
        <v>325</v>
      </c>
      <c r="Y6" s="17" t="s">
        <v>321</v>
      </c>
      <c r="Z6" s="17" t="s">
        <v>317</v>
      </c>
      <c r="AA6" s="67" t="s">
        <v>322</v>
      </c>
      <c r="AB6" s="17" t="s">
        <v>318</v>
      </c>
      <c r="AC6" s="17" t="s">
        <v>285</v>
      </c>
      <c r="AD6" s="67" t="s">
        <v>323</v>
      </c>
      <c r="AE6" s="17" t="s">
        <v>319</v>
      </c>
      <c r="AF6" s="67" t="s">
        <v>324</v>
      </c>
      <c r="AG6" s="17" t="s">
        <v>320</v>
      </c>
      <c r="AH6" s="67" t="s">
        <v>325</v>
      </c>
      <c r="AI6" s="17" t="s">
        <v>321</v>
      </c>
      <c r="AJ6" s="17" t="s">
        <v>317</v>
      </c>
      <c r="AK6" s="67" t="s">
        <v>322</v>
      </c>
      <c r="AL6" s="17" t="s">
        <v>318</v>
      </c>
      <c r="AM6" s="17" t="s">
        <v>285</v>
      </c>
      <c r="AN6" s="67" t="s">
        <v>323</v>
      </c>
      <c r="AO6" s="17" t="s">
        <v>319</v>
      </c>
      <c r="AP6" s="67" t="s">
        <v>324</v>
      </c>
      <c r="AQ6" s="17" t="s">
        <v>320</v>
      </c>
      <c r="AR6" s="67" t="s">
        <v>325</v>
      </c>
      <c r="AS6" s="17" t="s">
        <v>321</v>
      </c>
      <c r="AT6" s="17" t="s">
        <v>317</v>
      </c>
      <c r="AU6" s="67" t="s">
        <v>322</v>
      </c>
      <c r="AV6" s="17" t="s">
        <v>318</v>
      </c>
      <c r="AW6" s="17" t="s">
        <v>285</v>
      </c>
      <c r="AX6" s="67" t="s">
        <v>323</v>
      </c>
      <c r="AY6" s="17" t="s">
        <v>319</v>
      </c>
      <c r="AZ6" s="67" t="s">
        <v>324</v>
      </c>
      <c r="BA6" s="17" t="s">
        <v>320</v>
      </c>
      <c r="BB6" s="67" t="s">
        <v>325</v>
      </c>
      <c r="BC6" s="17" t="s">
        <v>321</v>
      </c>
      <c r="BD6" s="17" t="s">
        <v>317</v>
      </c>
      <c r="BE6" s="67" t="s">
        <v>322</v>
      </c>
      <c r="BF6" s="17" t="s">
        <v>318</v>
      </c>
      <c r="BG6" s="17" t="s">
        <v>285</v>
      </c>
      <c r="BH6" s="67" t="s">
        <v>323</v>
      </c>
      <c r="BI6" s="17" t="s">
        <v>319</v>
      </c>
      <c r="BJ6" s="67" t="s">
        <v>324</v>
      </c>
      <c r="BK6" s="17" t="s">
        <v>320</v>
      </c>
      <c r="BL6" s="67" t="s">
        <v>325</v>
      </c>
      <c r="BM6" s="17" t="s">
        <v>321</v>
      </c>
      <c r="BN6" s="17" t="s">
        <v>317</v>
      </c>
      <c r="BO6" s="67" t="s">
        <v>322</v>
      </c>
      <c r="BP6" s="17" t="s">
        <v>318</v>
      </c>
      <c r="BQ6" s="17" t="s">
        <v>285</v>
      </c>
      <c r="BR6" s="67" t="s">
        <v>323</v>
      </c>
      <c r="BS6" s="17" t="s">
        <v>319</v>
      </c>
      <c r="BT6" s="67" t="s">
        <v>324</v>
      </c>
      <c r="BU6" s="17" t="s">
        <v>320</v>
      </c>
      <c r="BV6" s="67" t="s">
        <v>325</v>
      </c>
      <c r="BW6" s="17" t="s">
        <v>321</v>
      </c>
      <c r="BX6" s="17" t="s">
        <v>317</v>
      </c>
      <c r="BY6" s="67" t="s">
        <v>322</v>
      </c>
      <c r="BZ6" s="17" t="s">
        <v>318</v>
      </c>
      <c r="CA6" s="17" t="s">
        <v>285</v>
      </c>
      <c r="CB6" s="67" t="s">
        <v>323</v>
      </c>
      <c r="CC6" s="17" t="s">
        <v>319</v>
      </c>
      <c r="CD6" s="67" t="s">
        <v>324</v>
      </c>
      <c r="CE6" s="17" t="s">
        <v>320</v>
      </c>
      <c r="CF6" s="67" t="s">
        <v>325</v>
      </c>
      <c r="CG6" s="17" t="s">
        <v>321</v>
      </c>
      <c r="CH6" s="17" t="s">
        <v>317</v>
      </c>
      <c r="CI6" s="67" t="s">
        <v>322</v>
      </c>
      <c r="CJ6" s="17" t="s">
        <v>318</v>
      </c>
      <c r="CK6" s="67" t="s">
        <v>285</v>
      </c>
      <c r="CL6" s="67" t="s">
        <v>323</v>
      </c>
      <c r="CM6" s="17" t="s">
        <v>319</v>
      </c>
      <c r="CN6" s="67" t="s">
        <v>324</v>
      </c>
      <c r="CO6" s="17" t="s">
        <v>320</v>
      </c>
      <c r="CP6" s="67" t="s">
        <v>325</v>
      </c>
      <c r="CQ6" s="17" t="s">
        <v>321</v>
      </c>
      <c r="CR6" s="17" t="s">
        <v>317</v>
      </c>
      <c r="CS6" s="67" t="s">
        <v>322</v>
      </c>
      <c r="CT6" s="17" t="s">
        <v>318</v>
      </c>
      <c r="CU6" s="17" t="s">
        <v>285</v>
      </c>
      <c r="CV6" s="67" t="s">
        <v>323</v>
      </c>
      <c r="CW6" s="17" t="s">
        <v>319</v>
      </c>
      <c r="CX6" s="67" t="s">
        <v>324</v>
      </c>
      <c r="CY6" s="17" t="s">
        <v>320</v>
      </c>
      <c r="CZ6" s="67" t="s">
        <v>325</v>
      </c>
      <c r="DA6" s="17" t="s">
        <v>321</v>
      </c>
      <c r="DB6" s="17" t="s">
        <v>317</v>
      </c>
      <c r="DC6" s="67" t="s">
        <v>322</v>
      </c>
      <c r="DD6" s="17" t="s">
        <v>318</v>
      </c>
      <c r="DE6" s="17" t="s">
        <v>285</v>
      </c>
      <c r="DF6" s="67" t="s">
        <v>323</v>
      </c>
      <c r="DG6" s="17" t="s">
        <v>319</v>
      </c>
      <c r="DH6" s="67" t="s">
        <v>324</v>
      </c>
      <c r="DI6" s="17" t="s">
        <v>320</v>
      </c>
      <c r="DJ6" s="67" t="s">
        <v>325</v>
      </c>
      <c r="DK6" s="17" t="s">
        <v>321</v>
      </c>
      <c r="DL6" s="17" t="s">
        <v>317</v>
      </c>
      <c r="DM6" s="67" t="s">
        <v>322</v>
      </c>
      <c r="DN6" s="17" t="s">
        <v>318</v>
      </c>
      <c r="DO6" s="17" t="s">
        <v>285</v>
      </c>
      <c r="DP6" s="67" t="s">
        <v>323</v>
      </c>
      <c r="DQ6" s="17" t="s">
        <v>319</v>
      </c>
      <c r="DR6" s="67" t="s">
        <v>324</v>
      </c>
      <c r="DS6" s="17" t="s">
        <v>320</v>
      </c>
      <c r="DT6" s="67" t="s">
        <v>325</v>
      </c>
      <c r="DU6" s="17" t="s">
        <v>321</v>
      </c>
      <c r="DV6" s="17" t="s">
        <v>317</v>
      </c>
      <c r="DW6" s="67" t="s">
        <v>322</v>
      </c>
      <c r="DX6" s="17" t="s">
        <v>318</v>
      </c>
      <c r="DY6" s="17" t="s">
        <v>285</v>
      </c>
      <c r="DZ6" s="67" t="s">
        <v>323</v>
      </c>
      <c r="EA6" s="17" t="s">
        <v>319</v>
      </c>
      <c r="EB6" s="67" t="s">
        <v>324</v>
      </c>
      <c r="EC6" s="17" t="s">
        <v>320</v>
      </c>
      <c r="ED6" s="67" t="s">
        <v>325</v>
      </c>
      <c r="EE6" s="17" t="s">
        <v>321</v>
      </c>
      <c r="EF6" s="17" t="s">
        <v>317</v>
      </c>
      <c r="EG6" s="67" t="s">
        <v>322</v>
      </c>
      <c r="EH6" s="17" t="s">
        <v>318</v>
      </c>
      <c r="EI6" s="17" t="s">
        <v>285</v>
      </c>
      <c r="EJ6" s="67" t="s">
        <v>323</v>
      </c>
      <c r="EK6" s="17" t="s">
        <v>319</v>
      </c>
      <c r="EL6" s="67" t="s">
        <v>324</v>
      </c>
      <c r="EM6" s="17" t="s">
        <v>320</v>
      </c>
      <c r="EN6" s="67" t="s">
        <v>325</v>
      </c>
      <c r="EO6" s="17" t="s">
        <v>321</v>
      </c>
      <c r="EP6" s="17" t="s">
        <v>317</v>
      </c>
      <c r="EQ6" s="67" t="s">
        <v>322</v>
      </c>
      <c r="ER6" s="17" t="s">
        <v>318</v>
      </c>
      <c r="ES6" s="17" t="s">
        <v>285</v>
      </c>
      <c r="ET6" s="67" t="s">
        <v>323</v>
      </c>
      <c r="EU6" s="17" t="s">
        <v>319</v>
      </c>
      <c r="EV6" s="67" t="s">
        <v>324</v>
      </c>
      <c r="EW6" s="17" t="s">
        <v>320</v>
      </c>
      <c r="EX6" s="67" t="s">
        <v>325</v>
      </c>
      <c r="EY6" s="17" t="s">
        <v>321</v>
      </c>
      <c r="EZ6" s="17" t="s">
        <v>317</v>
      </c>
      <c r="FA6" s="67" t="s">
        <v>322</v>
      </c>
      <c r="FB6" s="17" t="s">
        <v>318</v>
      </c>
      <c r="FC6" s="17" t="s">
        <v>285</v>
      </c>
      <c r="FD6" s="67" t="s">
        <v>323</v>
      </c>
      <c r="FE6" s="17" t="s">
        <v>319</v>
      </c>
      <c r="FF6" s="67" t="s">
        <v>324</v>
      </c>
      <c r="FG6" s="17" t="s">
        <v>320</v>
      </c>
      <c r="FH6" s="67" t="s">
        <v>325</v>
      </c>
      <c r="FI6" s="17" t="s">
        <v>321</v>
      </c>
      <c r="FJ6" s="17" t="s">
        <v>317</v>
      </c>
      <c r="FK6" s="67" t="s">
        <v>322</v>
      </c>
      <c r="FL6" s="17" t="s">
        <v>318</v>
      </c>
      <c r="FM6" s="17" t="s">
        <v>285</v>
      </c>
      <c r="FN6" s="67" t="s">
        <v>323</v>
      </c>
      <c r="FO6" s="17" t="s">
        <v>319</v>
      </c>
      <c r="FP6" s="67" t="s">
        <v>324</v>
      </c>
      <c r="FQ6" s="17" t="s">
        <v>320</v>
      </c>
      <c r="FR6" s="67" t="s">
        <v>325</v>
      </c>
      <c r="FS6" s="17" t="s">
        <v>321</v>
      </c>
    </row>
    <row r="7" spans="1:175" s="5" customFormat="1" ht="75" customHeight="1" x14ac:dyDescent="0.3">
      <c r="A7" s="45"/>
      <c r="B7" s="114"/>
      <c r="C7" s="115"/>
      <c r="D7" s="114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114"/>
      <c r="C8" s="115"/>
      <c r="D8" s="114"/>
      <c r="E8" s="68" t="s">
        <v>10</v>
      </c>
      <c r="F8" s="8">
        <f t="shared" ref="F8:CB8" si="2">COLUMN(F5)-COLUMN($E$8)</f>
        <v>1</v>
      </c>
      <c r="G8" s="8">
        <f t="shared" si="2"/>
        <v>2</v>
      </c>
      <c r="H8" s="8">
        <f t="shared" si="2"/>
        <v>3</v>
      </c>
      <c r="I8" s="8">
        <f t="shared" si="2"/>
        <v>4</v>
      </c>
      <c r="J8" s="8">
        <f t="shared" si="2"/>
        <v>5</v>
      </c>
      <c r="K8" s="8">
        <f t="shared" si="2"/>
        <v>6</v>
      </c>
      <c r="L8" s="8">
        <f t="shared" si="2"/>
        <v>7</v>
      </c>
      <c r="M8" s="8">
        <f>COLUMN(M5)-COLUMN($E$8)</f>
        <v>8</v>
      </c>
      <c r="N8" s="8">
        <f>COLUMN(N5)-COLUMN($E$8)</f>
        <v>9</v>
      </c>
      <c r="O8" s="8">
        <f t="shared" si="2"/>
        <v>10</v>
      </c>
      <c r="P8" s="8">
        <f t="shared" si="2"/>
        <v>11</v>
      </c>
      <c r="Q8" s="8">
        <f t="shared" si="2"/>
        <v>12</v>
      </c>
      <c r="R8" s="8">
        <f t="shared" si="2"/>
        <v>13</v>
      </c>
      <c r="S8" s="8">
        <f t="shared" si="2"/>
        <v>14</v>
      </c>
      <c r="T8" s="8">
        <f t="shared" si="2"/>
        <v>15</v>
      </c>
      <c r="U8" s="8">
        <f t="shared" si="2"/>
        <v>16</v>
      </c>
      <c r="V8" s="8">
        <f t="shared" si="2"/>
        <v>17</v>
      </c>
      <c r="W8" s="8">
        <f t="shared" si="2"/>
        <v>18</v>
      </c>
      <c r="X8" s="8">
        <f t="shared" si="2"/>
        <v>19</v>
      </c>
      <c r="Y8" s="8">
        <f t="shared" si="2"/>
        <v>20</v>
      </c>
      <c r="Z8" s="8">
        <f t="shared" si="2"/>
        <v>21</v>
      </c>
      <c r="AA8" s="8">
        <f t="shared" si="2"/>
        <v>22</v>
      </c>
      <c r="AB8" s="8">
        <f t="shared" si="2"/>
        <v>23</v>
      </c>
      <c r="AC8" s="8">
        <f t="shared" si="2"/>
        <v>24</v>
      </c>
      <c r="AD8" s="8">
        <f t="shared" si="2"/>
        <v>25</v>
      </c>
      <c r="AE8" s="8">
        <f t="shared" si="2"/>
        <v>26</v>
      </c>
      <c r="AF8" s="8">
        <f t="shared" si="2"/>
        <v>27</v>
      </c>
      <c r="AG8" s="8">
        <f t="shared" si="2"/>
        <v>28</v>
      </c>
      <c r="AH8" s="8">
        <f t="shared" si="2"/>
        <v>29</v>
      </c>
      <c r="AI8" s="8">
        <f t="shared" si="2"/>
        <v>30</v>
      </c>
      <c r="AJ8" s="8">
        <f t="shared" si="2"/>
        <v>31</v>
      </c>
      <c r="AK8" s="8">
        <f t="shared" si="2"/>
        <v>32</v>
      </c>
      <c r="AL8" s="8">
        <f t="shared" si="2"/>
        <v>33</v>
      </c>
      <c r="AM8" s="8">
        <f t="shared" si="2"/>
        <v>34</v>
      </c>
      <c r="AN8" s="8">
        <f t="shared" si="2"/>
        <v>35</v>
      </c>
      <c r="AO8" s="8">
        <f t="shared" si="2"/>
        <v>36</v>
      </c>
      <c r="AP8" s="8">
        <f t="shared" si="2"/>
        <v>37</v>
      </c>
      <c r="AQ8" s="8">
        <f t="shared" si="2"/>
        <v>38</v>
      </c>
      <c r="AR8" s="8">
        <f t="shared" si="2"/>
        <v>39</v>
      </c>
      <c r="AS8" s="8">
        <f t="shared" si="2"/>
        <v>40</v>
      </c>
      <c r="AT8" s="8">
        <f t="shared" si="2"/>
        <v>41</v>
      </c>
      <c r="AU8" s="8">
        <f t="shared" si="2"/>
        <v>42</v>
      </c>
      <c r="AV8" s="8">
        <f t="shared" si="2"/>
        <v>43</v>
      </c>
      <c r="AW8" s="8">
        <f t="shared" si="2"/>
        <v>44</v>
      </c>
      <c r="AX8" s="8">
        <f t="shared" si="2"/>
        <v>45</v>
      </c>
      <c r="AY8" s="8">
        <f t="shared" si="2"/>
        <v>46</v>
      </c>
      <c r="AZ8" s="8">
        <f t="shared" si="2"/>
        <v>47</v>
      </c>
      <c r="BA8" s="8">
        <f t="shared" si="2"/>
        <v>48</v>
      </c>
      <c r="BB8" s="8">
        <f t="shared" si="2"/>
        <v>49</v>
      </c>
      <c r="BC8" s="8">
        <f t="shared" si="2"/>
        <v>50</v>
      </c>
      <c r="BD8" s="8">
        <f t="shared" si="2"/>
        <v>51</v>
      </c>
      <c r="BE8" s="8">
        <f t="shared" si="2"/>
        <v>52</v>
      </c>
      <c r="BF8" s="8">
        <f t="shared" si="2"/>
        <v>53</v>
      </c>
      <c r="BG8" s="8">
        <f t="shared" si="2"/>
        <v>54</v>
      </c>
      <c r="BH8" s="8">
        <f t="shared" si="2"/>
        <v>55</v>
      </c>
      <c r="BI8" s="8">
        <f t="shared" si="2"/>
        <v>56</v>
      </c>
      <c r="BJ8" s="8">
        <f t="shared" si="2"/>
        <v>57</v>
      </c>
      <c r="BK8" s="8">
        <f t="shared" si="2"/>
        <v>58</v>
      </c>
      <c r="BL8" s="8">
        <f t="shared" si="2"/>
        <v>59</v>
      </c>
      <c r="BM8" s="8">
        <f t="shared" si="2"/>
        <v>60</v>
      </c>
      <c r="BN8" s="8">
        <f t="shared" si="2"/>
        <v>61</v>
      </c>
      <c r="BO8" s="8">
        <f t="shared" si="2"/>
        <v>62</v>
      </c>
      <c r="BP8" s="8">
        <f t="shared" si="2"/>
        <v>63</v>
      </c>
      <c r="BQ8" s="8">
        <f t="shared" si="2"/>
        <v>64</v>
      </c>
      <c r="BR8" s="8">
        <f t="shared" si="2"/>
        <v>65</v>
      </c>
      <c r="BS8" s="8">
        <f t="shared" si="2"/>
        <v>66</v>
      </c>
      <c r="BT8" s="8">
        <f t="shared" si="2"/>
        <v>67</v>
      </c>
      <c r="BU8" s="8">
        <f t="shared" si="2"/>
        <v>68</v>
      </c>
      <c r="BV8" s="8">
        <f t="shared" si="2"/>
        <v>69</v>
      </c>
      <c r="BW8" s="8">
        <f t="shared" si="2"/>
        <v>70</v>
      </c>
      <c r="BX8" s="8">
        <f t="shared" si="2"/>
        <v>71</v>
      </c>
      <c r="BY8" s="8">
        <f t="shared" si="2"/>
        <v>72</v>
      </c>
      <c r="BZ8" s="8">
        <f t="shared" si="2"/>
        <v>73</v>
      </c>
      <c r="CA8" s="8">
        <f t="shared" si="2"/>
        <v>74</v>
      </c>
      <c r="CB8" s="8">
        <f t="shared" si="2"/>
        <v>75</v>
      </c>
      <c r="CC8" s="8">
        <f t="shared" ref="CC8:EN8" si="3">COLUMN(CC5)-COLUMN($E$8)</f>
        <v>76</v>
      </c>
      <c r="CD8" s="8">
        <f t="shared" si="3"/>
        <v>77</v>
      </c>
      <c r="CE8" s="8">
        <f t="shared" si="3"/>
        <v>78</v>
      </c>
      <c r="CF8" s="8">
        <f t="shared" si="3"/>
        <v>79</v>
      </c>
      <c r="CG8" s="8">
        <f t="shared" si="3"/>
        <v>80</v>
      </c>
      <c r="CH8" s="8">
        <f t="shared" si="3"/>
        <v>81</v>
      </c>
      <c r="CI8" s="8">
        <f t="shared" si="3"/>
        <v>82</v>
      </c>
      <c r="CJ8" s="8">
        <f t="shared" si="3"/>
        <v>83</v>
      </c>
      <c r="CK8" s="8">
        <f t="shared" si="3"/>
        <v>84</v>
      </c>
      <c r="CL8" s="8">
        <f t="shared" si="3"/>
        <v>85</v>
      </c>
      <c r="CM8" s="8">
        <f t="shared" si="3"/>
        <v>86</v>
      </c>
      <c r="CN8" s="8">
        <f t="shared" si="3"/>
        <v>87</v>
      </c>
      <c r="CO8" s="8">
        <f t="shared" si="3"/>
        <v>88</v>
      </c>
      <c r="CP8" s="8">
        <f t="shared" si="3"/>
        <v>89</v>
      </c>
      <c r="CQ8" s="8">
        <f t="shared" si="3"/>
        <v>90</v>
      </c>
      <c r="CR8" s="8">
        <f t="shared" si="3"/>
        <v>91</v>
      </c>
      <c r="CS8" s="8">
        <f t="shared" si="3"/>
        <v>92</v>
      </c>
      <c r="CT8" s="8">
        <f t="shared" si="3"/>
        <v>93</v>
      </c>
      <c r="CU8" s="8">
        <f t="shared" si="3"/>
        <v>94</v>
      </c>
      <c r="CV8" s="8">
        <f t="shared" si="3"/>
        <v>95</v>
      </c>
      <c r="CW8" s="8">
        <f t="shared" si="3"/>
        <v>96</v>
      </c>
      <c r="CX8" s="8">
        <f t="shared" si="3"/>
        <v>97</v>
      </c>
      <c r="CY8" s="8">
        <f t="shared" si="3"/>
        <v>98</v>
      </c>
      <c r="CZ8" s="8">
        <f t="shared" si="3"/>
        <v>99</v>
      </c>
      <c r="DA8" s="8">
        <f t="shared" si="3"/>
        <v>100</v>
      </c>
      <c r="DB8" s="8">
        <f t="shared" si="3"/>
        <v>101</v>
      </c>
      <c r="DC8" s="8">
        <f t="shared" si="3"/>
        <v>102</v>
      </c>
      <c r="DD8" s="8">
        <f t="shared" si="3"/>
        <v>103</v>
      </c>
      <c r="DE8" s="8">
        <f t="shared" si="3"/>
        <v>104</v>
      </c>
      <c r="DF8" s="8">
        <f t="shared" si="3"/>
        <v>105</v>
      </c>
      <c r="DG8" s="8">
        <f t="shared" si="3"/>
        <v>106</v>
      </c>
      <c r="DH8" s="8">
        <f t="shared" si="3"/>
        <v>107</v>
      </c>
      <c r="DI8" s="8">
        <f t="shared" si="3"/>
        <v>108</v>
      </c>
      <c r="DJ8" s="8">
        <f t="shared" si="3"/>
        <v>109</v>
      </c>
      <c r="DK8" s="8">
        <f t="shared" si="3"/>
        <v>110</v>
      </c>
      <c r="DL8" s="8">
        <f t="shared" si="3"/>
        <v>111</v>
      </c>
      <c r="DM8" s="8">
        <f t="shared" si="3"/>
        <v>112</v>
      </c>
      <c r="DN8" s="8">
        <f t="shared" si="3"/>
        <v>113</v>
      </c>
      <c r="DO8" s="8">
        <f t="shared" si="3"/>
        <v>114</v>
      </c>
      <c r="DP8" s="8">
        <f t="shared" si="3"/>
        <v>115</v>
      </c>
      <c r="DQ8" s="8">
        <f t="shared" si="3"/>
        <v>116</v>
      </c>
      <c r="DR8" s="8">
        <f t="shared" si="3"/>
        <v>117</v>
      </c>
      <c r="DS8" s="8">
        <f t="shared" si="3"/>
        <v>118</v>
      </c>
      <c r="DT8" s="8">
        <f t="shared" si="3"/>
        <v>119</v>
      </c>
      <c r="DU8" s="8">
        <f t="shared" si="3"/>
        <v>120</v>
      </c>
      <c r="DV8" s="8">
        <f t="shared" si="3"/>
        <v>121</v>
      </c>
      <c r="DW8" s="8">
        <f t="shared" si="3"/>
        <v>122</v>
      </c>
      <c r="DX8" s="8">
        <f t="shared" si="3"/>
        <v>123</v>
      </c>
      <c r="DY8" s="8">
        <f t="shared" si="3"/>
        <v>124</v>
      </c>
      <c r="DZ8" s="8">
        <f t="shared" si="3"/>
        <v>125</v>
      </c>
      <c r="EA8" s="8">
        <f t="shared" si="3"/>
        <v>126</v>
      </c>
      <c r="EB8" s="8">
        <f t="shared" si="3"/>
        <v>127</v>
      </c>
      <c r="EC8" s="8">
        <f t="shared" si="3"/>
        <v>128</v>
      </c>
      <c r="ED8" s="8">
        <f t="shared" si="3"/>
        <v>129</v>
      </c>
      <c r="EE8" s="8">
        <f t="shared" si="3"/>
        <v>130</v>
      </c>
      <c r="EF8" s="8">
        <f t="shared" si="3"/>
        <v>131</v>
      </c>
      <c r="EG8" s="8">
        <f t="shared" si="3"/>
        <v>132</v>
      </c>
      <c r="EH8" s="8">
        <f t="shared" si="3"/>
        <v>133</v>
      </c>
      <c r="EI8" s="8">
        <f t="shared" si="3"/>
        <v>134</v>
      </c>
      <c r="EJ8" s="8">
        <f t="shared" si="3"/>
        <v>135</v>
      </c>
      <c r="EK8" s="8">
        <f t="shared" si="3"/>
        <v>136</v>
      </c>
      <c r="EL8" s="8">
        <f t="shared" si="3"/>
        <v>137</v>
      </c>
      <c r="EM8" s="8">
        <f t="shared" si="3"/>
        <v>138</v>
      </c>
      <c r="EN8" s="8">
        <f t="shared" si="3"/>
        <v>139</v>
      </c>
      <c r="EO8" s="8">
        <f t="shared" ref="EO8:FS8" si="4">COLUMN(EO5)-COLUMN($E$8)</f>
        <v>140</v>
      </c>
      <c r="EP8" s="8">
        <f t="shared" si="4"/>
        <v>141</v>
      </c>
      <c r="EQ8" s="8">
        <f t="shared" si="4"/>
        <v>142</v>
      </c>
      <c r="ER8" s="8">
        <f t="shared" si="4"/>
        <v>143</v>
      </c>
      <c r="ES8" s="8">
        <f t="shared" si="4"/>
        <v>144</v>
      </c>
      <c r="ET8" s="8">
        <f t="shared" si="4"/>
        <v>145</v>
      </c>
      <c r="EU8" s="8">
        <f t="shared" si="4"/>
        <v>146</v>
      </c>
      <c r="EV8" s="8">
        <f t="shared" si="4"/>
        <v>147</v>
      </c>
      <c r="EW8" s="8">
        <f t="shared" si="4"/>
        <v>148</v>
      </c>
      <c r="EX8" s="8">
        <f t="shared" si="4"/>
        <v>149</v>
      </c>
      <c r="EY8" s="8">
        <f t="shared" si="4"/>
        <v>150</v>
      </c>
      <c r="EZ8" s="8">
        <f t="shared" si="4"/>
        <v>151</v>
      </c>
      <c r="FA8" s="8">
        <f t="shared" si="4"/>
        <v>152</v>
      </c>
      <c r="FB8" s="8">
        <f t="shared" si="4"/>
        <v>153</v>
      </c>
      <c r="FC8" s="8">
        <f t="shared" si="4"/>
        <v>154</v>
      </c>
      <c r="FD8" s="8">
        <f t="shared" si="4"/>
        <v>155</v>
      </c>
      <c r="FE8" s="8">
        <f t="shared" si="4"/>
        <v>156</v>
      </c>
      <c r="FF8" s="8">
        <f t="shared" si="4"/>
        <v>157</v>
      </c>
      <c r="FG8" s="8">
        <f t="shared" si="4"/>
        <v>158</v>
      </c>
      <c r="FH8" s="8">
        <f t="shared" si="4"/>
        <v>159</v>
      </c>
      <c r="FI8" s="8">
        <f t="shared" si="4"/>
        <v>160</v>
      </c>
      <c r="FJ8" s="8">
        <f t="shared" si="4"/>
        <v>161</v>
      </c>
      <c r="FK8" s="8">
        <f t="shared" si="4"/>
        <v>162</v>
      </c>
      <c r="FL8" s="8">
        <f t="shared" si="4"/>
        <v>163</v>
      </c>
      <c r="FM8" s="8">
        <f t="shared" si="4"/>
        <v>164</v>
      </c>
      <c r="FN8" s="8">
        <f t="shared" si="4"/>
        <v>165</v>
      </c>
      <c r="FO8" s="8">
        <f t="shared" si="4"/>
        <v>166</v>
      </c>
      <c r="FP8" s="8">
        <f t="shared" si="4"/>
        <v>167</v>
      </c>
      <c r="FQ8" s="8">
        <f t="shared" si="4"/>
        <v>168</v>
      </c>
      <c r="FR8" s="8">
        <f t="shared" si="4"/>
        <v>169</v>
      </c>
      <c r="FS8" s="8">
        <f t="shared" si="4"/>
        <v>170</v>
      </c>
    </row>
    <row r="9" spans="1:175" ht="14.55" customHeight="1" x14ac:dyDescent="0.3">
      <c r="A9" s="112" t="s">
        <v>11</v>
      </c>
      <c r="B9" s="3" t="s">
        <v>135</v>
      </c>
      <c r="C9" s="11" t="s">
        <v>277</v>
      </c>
      <c r="D9" s="2" t="s">
        <v>77</v>
      </c>
      <c r="E9" s="9">
        <f t="shared" ref="E9:E79" si="5">ROW(D9)-ROW($E$8)</f>
        <v>1</v>
      </c>
      <c r="F9" s="13">
        <v>1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40000</v>
      </c>
      <c r="P9">
        <v>1.37</v>
      </c>
      <c r="Q9">
        <v>1.37</v>
      </c>
      <c r="R9">
        <v>1.37</v>
      </c>
      <c r="S9">
        <v>1.37</v>
      </c>
      <c r="T9">
        <v>1.37</v>
      </c>
      <c r="U9">
        <v>1.37</v>
      </c>
      <c r="V9">
        <v>1.37</v>
      </c>
      <c r="W9">
        <v>1.37</v>
      </c>
      <c r="X9">
        <v>1.37</v>
      </c>
      <c r="Y9">
        <v>1.37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1</v>
      </c>
      <c r="BE9" s="14">
        <v>1</v>
      </c>
      <c r="BF9" s="14">
        <v>1</v>
      </c>
      <c r="BG9" s="14">
        <v>1</v>
      </c>
      <c r="BH9" s="14">
        <v>1</v>
      </c>
      <c r="BI9" s="14">
        <v>1</v>
      </c>
      <c r="BJ9" s="14">
        <v>1</v>
      </c>
      <c r="BK9" s="14">
        <v>1</v>
      </c>
      <c r="BL9" s="14">
        <v>1</v>
      </c>
      <c r="BM9" s="14">
        <v>1</v>
      </c>
      <c r="BN9" s="14">
        <v>1</v>
      </c>
      <c r="BO9" s="14">
        <v>1</v>
      </c>
      <c r="BP9" s="14">
        <v>1</v>
      </c>
      <c r="BQ9" s="14">
        <v>1</v>
      </c>
      <c r="BR9" s="14">
        <v>1</v>
      </c>
      <c r="BS9" s="14">
        <v>1</v>
      </c>
      <c r="BT9" s="14">
        <v>1</v>
      </c>
      <c r="BU9" s="14">
        <v>1</v>
      </c>
      <c r="BV9" s="14">
        <v>1</v>
      </c>
      <c r="BW9" s="14">
        <v>1</v>
      </c>
      <c r="BX9" s="10">
        <v>0.5</v>
      </c>
      <c r="BY9" s="10">
        <v>0.5</v>
      </c>
      <c r="BZ9" s="10">
        <v>0.2</v>
      </c>
      <c r="CA9" s="10">
        <v>0.47</v>
      </c>
      <c r="CB9" s="10">
        <v>0.47</v>
      </c>
      <c r="CC9" s="10">
        <v>0.47</v>
      </c>
      <c r="CD9" s="10">
        <v>0.44999999999999996</v>
      </c>
      <c r="CE9" s="10">
        <v>0.43000000000000005</v>
      </c>
      <c r="CF9" s="10">
        <v>0.43000000000000005</v>
      </c>
      <c r="CG9" s="10">
        <v>0.43000000000000005</v>
      </c>
      <c r="CH9">
        <v>7000</v>
      </c>
      <c r="CI9">
        <v>7000</v>
      </c>
      <c r="CJ9">
        <v>7000</v>
      </c>
      <c r="CK9">
        <v>6000</v>
      </c>
      <c r="CL9">
        <v>6000</v>
      </c>
      <c r="CM9">
        <v>6000</v>
      </c>
      <c r="CN9">
        <v>5000</v>
      </c>
      <c r="CO9">
        <v>4000</v>
      </c>
      <c r="CP9">
        <v>4000</v>
      </c>
      <c r="CQ9">
        <v>4000</v>
      </c>
      <c r="CR9">
        <v>350</v>
      </c>
      <c r="CS9">
        <v>350</v>
      </c>
      <c r="CT9">
        <v>350</v>
      </c>
      <c r="CU9">
        <v>0</v>
      </c>
      <c r="CV9">
        <v>300</v>
      </c>
      <c r="CW9">
        <v>0</v>
      </c>
      <c r="CX9">
        <v>250</v>
      </c>
      <c r="CY9">
        <v>0</v>
      </c>
      <c r="CZ9">
        <v>200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f t="shared" ref="EJ9:EJ35" si="6">$EG9*B$3</f>
        <v>0</v>
      </c>
      <c r="EK9">
        <v>0</v>
      </c>
      <c r="EL9">
        <f t="shared" ref="EL9:EL35" si="7">$EG9*C$3</f>
        <v>0</v>
      </c>
      <c r="EM9">
        <v>0</v>
      </c>
      <c r="EN9">
        <f t="shared" ref="EN9" si="8">$EG9*E$3</f>
        <v>0</v>
      </c>
      <c r="EO9">
        <v>0</v>
      </c>
      <c r="EP9">
        <v>5.6800000000000002E-3</v>
      </c>
      <c r="EQ9">
        <v>5.6800000000000002E-3</v>
      </c>
      <c r="ER9">
        <v>5.6800000000000002E-3</v>
      </c>
      <c r="ES9">
        <v>0</v>
      </c>
      <c r="ET9">
        <f t="shared" ref="ET9:ET35" si="9">$EQ9*B$3</f>
        <v>5.6800000000000002E-3</v>
      </c>
      <c r="EU9">
        <v>0</v>
      </c>
      <c r="EV9">
        <f t="shared" ref="EV9:EV35" si="10">$EQ9*C$3</f>
        <v>5.6800000000000002E-3</v>
      </c>
      <c r="EW9">
        <v>0</v>
      </c>
      <c r="EX9">
        <f t="shared" ref="EX9:EX35" si="11">$EQ9*D$3</f>
        <v>5.6800000000000002E-3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0.10185220882315059</v>
      </c>
      <c r="FK9">
        <v>0.10185220882315059</v>
      </c>
      <c r="FL9">
        <v>0.10185220882315059</v>
      </c>
      <c r="FM9">
        <v>0.10185220882315059</v>
      </c>
      <c r="FN9">
        <v>0.10185220882315059</v>
      </c>
      <c r="FO9">
        <v>0.10185220882315059</v>
      </c>
      <c r="FP9">
        <v>0.10185220882315059</v>
      </c>
      <c r="FQ9">
        <v>0.10185220882315059</v>
      </c>
      <c r="FR9">
        <v>0.10185220882315059</v>
      </c>
      <c r="FS9">
        <v>0.10185220882315059</v>
      </c>
    </row>
    <row r="10" spans="1:175" x14ac:dyDescent="0.3">
      <c r="A10" s="112"/>
      <c r="B10" s="3" t="s">
        <v>135</v>
      </c>
      <c r="C10" s="11" t="s">
        <v>277</v>
      </c>
      <c r="D10" s="2" t="s">
        <v>96</v>
      </c>
      <c r="E10" s="9">
        <f t="shared" si="5"/>
        <v>2</v>
      </c>
      <c r="F10" s="13">
        <v>1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f>O9</f>
        <v>40000</v>
      </c>
      <c r="P10">
        <v>1.37</v>
      </c>
      <c r="Q10">
        <v>1.37</v>
      </c>
      <c r="R10">
        <v>1.37</v>
      </c>
      <c r="S10">
        <v>1.37</v>
      </c>
      <c r="T10">
        <v>1.37</v>
      </c>
      <c r="U10">
        <v>1.37</v>
      </c>
      <c r="V10">
        <v>1.37</v>
      </c>
      <c r="W10">
        <v>1.37</v>
      </c>
      <c r="X10">
        <v>1.37</v>
      </c>
      <c r="Y10">
        <v>1.37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1</v>
      </c>
      <c r="BE10" s="14">
        <v>1</v>
      </c>
      <c r="BF10" s="14">
        <v>1</v>
      </c>
      <c r="BG10" s="14">
        <v>1</v>
      </c>
      <c r="BH10" s="14">
        <v>1</v>
      </c>
      <c r="BI10" s="14">
        <v>1</v>
      </c>
      <c r="BJ10" s="14">
        <v>1</v>
      </c>
      <c r="BK10" s="14">
        <v>1</v>
      </c>
      <c r="BL10" s="14">
        <v>1</v>
      </c>
      <c r="BM10" s="14">
        <v>1</v>
      </c>
      <c r="BN10" s="14">
        <v>1</v>
      </c>
      <c r="BO10" s="14">
        <v>1</v>
      </c>
      <c r="BP10" s="14">
        <v>1</v>
      </c>
      <c r="BQ10" s="14">
        <v>1</v>
      </c>
      <c r="BR10" s="14">
        <v>1</v>
      </c>
      <c r="BS10" s="14">
        <v>1</v>
      </c>
      <c r="BT10" s="14">
        <v>1</v>
      </c>
      <c r="BU10" s="14">
        <v>1</v>
      </c>
      <c r="BV10" s="14">
        <v>1</v>
      </c>
      <c r="BW10" s="14">
        <v>1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0.154</v>
      </c>
      <c r="DW10">
        <v>0.154</v>
      </c>
      <c r="DX10">
        <v>0.154</v>
      </c>
      <c r="DY10">
        <v>0.13100000000000001</v>
      </c>
      <c r="DZ10">
        <v>0.13100000000000001</v>
      </c>
      <c r="EA10">
        <v>0.13100000000000001</v>
      </c>
      <c r="EB10">
        <f>(DZ10+ED10)/2</f>
        <v>9.7500000000000003E-2</v>
      </c>
      <c r="EC10">
        <v>6.4000000000000001E-2</v>
      </c>
      <c r="ED10">
        <v>6.4000000000000001E-2</v>
      </c>
      <c r="EE10">
        <v>6.4000000000000001E-2</v>
      </c>
      <c r="EF10">
        <v>0</v>
      </c>
      <c r="EG10">
        <v>0</v>
      </c>
      <c r="EH10">
        <v>0</v>
      </c>
      <c r="EI10">
        <v>0</v>
      </c>
      <c r="EJ10">
        <f t="shared" si="6"/>
        <v>0</v>
      </c>
      <c r="EK10">
        <v>0</v>
      </c>
      <c r="EL10">
        <f t="shared" si="7"/>
        <v>0</v>
      </c>
      <c r="EM10">
        <v>0</v>
      </c>
      <c r="EN10">
        <f t="shared" ref="EN10:EN35" si="12">$EG10*D$3</f>
        <v>0</v>
      </c>
      <c r="EO10">
        <v>0</v>
      </c>
      <c r="EP10" s="27">
        <v>2.8400000000000002E-4</v>
      </c>
      <c r="EQ10" s="27">
        <v>2.8400000000000002E-4</v>
      </c>
      <c r="ER10" s="27">
        <v>2.8400000000000002E-4</v>
      </c>
      <c r="ES10">
        <v>0</v>
      </c>
      <c r="ET10">
        <f t="shared" si="9"/>
        <v>2.8400000000000002E-4</v>
      </c>
      <c r="EU10">
        <v>0</v>
      </c>
      <c r="EV10">
        <f t="shared" si="10"/>
        <v>2.8400000000000002E-4</v>
      </c>
      <c r="EW10">
        <v>0</v>
      </c>
      <c r="EX10">
        <f t="shared" si="11"/>
        <v>2.8400000000000002E-4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112"/>
      <c r="B11" s="3" t="s">
        <v>430</v>
      </c>
      <c r="C11" s="4" t="s">
        <v>171</v>
      </c>
      <c r="D11" s="2" t="s">
        <v>229</v>
      </c>
      <c r="E11" s="9">
        <f t="shared" si="5"/>
        <v>3</v>
      </c>
      <c r="F11" s="13">
        <v>1</v>
      </c>
      <c r="G11" s="13" t="s">
        <v>103</v>
      </c>
      <c r="H11" s="15">
        <f>13.3*10^3*8760</f>
        <v>116508000</v>
      </c>
      <c r="I11" s="24" t="str">
        <f>B38</f>
        <v>Reactant2</v>
      </c>
      <c r="J11">
        <v>0</v>
      </c>
      <c r="K11">
        <v>1</v>
      </c>
      <c r="L11">
        <v>0</v>
      </c>
      <c r="M11">
        <v>0</v>
      </c>
      <c r="N11">
        <v>0</v>
      </c>
      <c r="O11">
        <v>20000</v>
      </c>
      <c r="P11">
        <v>5.26</v>
      </c>
      <c r="Q11">
        <v>5.26</v>
      </c>
      <c r="R11">
        <v>5.26</v>
      </c>
      <c r="S11">
        <v>5.26</v>
      </c>
      <c r="T11">
        <v>5.26</v>
      </c>
      <c r="U11">
        <v>5.26</v>
      </c>
      <c r="V11">
        <v>5.26</v>
      </c>
      <c r="W11">
        <v>5.26</v>
      </c>
      <c r="X11">
        <v>5.26</v>
      </c>
      <c r="Y11">
        <v>5.26</v>
      </c>
      <c r="Z11">
        <v>0.68</v>
      </c>
      <c r="AA11">
        <v>0.68</v>
      </c>
      <c r="AB11">
        <v>0.68</v>
      </c>
      <c r="AC11">
        <v>0.68</v>
      </c>
      <c r="AD11">
        <v>0.68</v>
      </c>
      <c r="AE11">
        <v>0.68</v>
      </c>
      <c r="AF11">
        <v>0.68</v>
      </c>
      <c r="AG11">
        <v>0.68</v>
      </c>
      <c r="AH11">
        <v>0.68</v>
      </c>
      <c r="AI11">
        <v>0.68</v>
      </c>
      <c r="AJ11">
        <v>0.68</v>
      </c>
      <c r="AK11">
        <v>0.68</v>
      </c>
      <c r="AL11">
        <v>0.68</v>
      </c>
      <c r="AM11">
        <v>0.68</v>
      </c>
      <c r="AN11">
        <v>0.68</v>
      </c>
      <c r="AO11">
        <v>0.68</v>
      </c>
      <c r="AP11">
        <v>0.68</v>
      </c>
      <c r="AQ11">
        <v>0.68</v>
      </c>
      <c r="AR11">
        <v>0.68</v>
      </c>
      <c r="AS11">
        <v>0.68</v>
      </c>
      <c r="AT11" s="14">
        <v>0.4</v>
      </c>
      <c r="AU11" s="14">
        <v>0.4</v>
      </c>
      <c r="AV11" s="14">
        <v>0.2</v>
      </c>
      <c r="AW11" s="14">
        <v>0.4</v>
      </c>
      <c r="AX11" s="14">
        <v>0.2</v>
      </c>
      <c r="AY11" s="14">
        <v>0.1</v>
      </c>
      <c r="AZ11" s="14">
        <v>0.1</v>
      </c>
      <c r="BA11" s="14">
        <v>0.1</v>
      </c>
      <c r="BB11" s="14">
        <v>0.1</v>
      </c>
      <c r="BC11" s="14">
        <v>0.1</v>
      </c>
      <c r="BD11" s="14">
        <v>0.2</v>
      </c>
      <c r="BE11" s="14">
        <v>0.2</v>
      </c>
      <c r="BF11" s="14">
        <v>0.2</v>
      </c>
      <c r="BG11" s="14">
        <v>0.6</v>
      </c>
      <c r="BH11" s="14">
        <v>1</v>
      </c>
      <c r="BI11" s="14">
        <v>1</v>
      </c>
      <c r="BJ11" s="14">
        <v>1</v>
      </c>
      <c r="BK11" s="14">
        <v>1</v>
      </c>
      <c r="BL11" s="14">
        <v>1</v>
      </c>
      <c r="BM11" s="14">
        <v>1</v>
      </c>
      <c r="BN11" s="14">
        <v>0.2</v>
      </c>
      <c r="BO11" s="14">
        <v>0.2</v>
      </c>
      <c r="BP11" s="14">
        <v>0.2</v>
      </c>
      <c r="BQ11" s="14">
        <v>0.6</v>
      </c>
      <c r="BR11" s="14">
        <v>1</v>
      </c>
      <c r="BS11" s="14">
        <v>1</v>
      </c>
      <c r="BT11" s="14">
        <v>1</v>
      </c>
      <c r="BU11" s="14">
        <v>1</v>
      </c>
      <c r="BV11" s="14">
        <v>1</v>
      </c>
      <c r="BW11" s="14">
        <v>1</v>
      </c>
      <c r="BX11" s="10">
        <v>1.7</v>
      </c>
      <c r="BY11" s="10">
        <v>1.7</v>
      </c>
      <c r="BZ11" s="10">
        <v>1.7</v>
      </c>
      <c r="CA11" s="10">
        <v>1.7</v>
      </c>
      <c r="CB11" s="10">
        <v>1.7</v>
      </c>
      <c r="CC11" s="10">
        <v>1.7</v>
      </c>
      <c r="CD11" s="10">
        <v>1.7</v>
      </c>
      <c r="CE11" s="10">
        <v>1.7</v>
      </c>
      <c r="CF11" s="10">
        <v>1.7</v>
      </c>
      <c r="CG11" s="10">
        <v>1.7</v>
      </c>
      <c r="CH11">
        <v>23668.2</v>
      </c>
      <c r="CI11">
        <v>23668.2</v>
      </c>
      <c r="CJ11">
        <v>23668.2</v>
      </c>
      <c r="CK11" s="15">
        <f>2000*(365.25*24)/1000</f>
        <v>17532</v>
      </c>
      <c r="CL11" s="15">
        <f>2000*(365.25*24)/1000</f>
        <v>17532</v>
      </c>
      <c r="CM11" s="15">
        <f>2000*(365.25*24)/1000</f>
        <v>17532</v>
      </c>
      <c r="CN11">
        <f>(CL11+CP11)/2</f>
        <v>12929.85</v>
      </c>
      <c r="CO11" s="15">
        <f>950*(365.25*24)/1000</f>
        <v>8327.7000000000007</v>
      </c>
      <c r="CP11" s="15">
        <f>950*(365.25*24)/1000</f>
        <v>8327.7000000000007</v>
      </c>
      <c r="CQ11" s="15">
        <f>950*(365.25*24)/1000</f>
        <v>8327.7000000000007</v>
      </c>
      <c r="CR11">
        <f t="shared" ref="CR11:DA11" si="13">CH11*4%</f>
        <v>946.72800000000007</v>
      </c>
      <c r="CS11">
        <f t="shared" si="13"/>
        <v>946.72800000000007</v>
      </c>
      <c r="CT11">
        <f t="shared" si="13"/>
        <v>946.72800000000007</v>
      </c>
      <c r="CU11">
        <f t="shared" si="13"/>
        <v>701.28</v>
      </c>
      <c r="CV11">
        <f t="shared" si="13"/>
        <v>701.28</v>
      </c>
      <c r="CW11">
        <f t="shared" si="13"/>
        <v>701.28</v>
      </c>
      <c r="CX11">
        <f t="shared" si="13"/>
        <v>517.19400000000007</v>
      </c>
      <c r="CY11">
        <f t="shared" si="13"/>
        <v>333.10800000000006</v>
      </c>
      <c r="CZ11">
        <f t="shared" si="13"/>
        <v>333.10800000000006</v>
      </c>
      <c r="DA11">
        <f t="shared" si="13"/>
        <v>333.10800000000006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18.474666666666668</v>
      </c>
      <c r="EG11">
        <v>18.474666666666668</v>
      </c>
      <c r="EH11">
        <v>18.474666666666668</v>
      </c>
      <c r="EI11">
        <v>0</v>
      </c>
      <c r="EJ11">
        <f t="shared" si="6"/>
        <v>18.474666666666668</v>
      </c>
      <c r="EK11">
        <v>0</v>
      </c>
      <c r="EL11">
        <f t="shared" si="7"/>
        <v>18.474666666666668</v>
      </c>
      <c r="EM11">
        <v>0</v>
      </c>
      <c r="EN11">
        <f t="shared" si="12"/>
        <v>18.474666666666668</v>
      </c>
      <c r="EO11">
        <v>0</v>
      </c>
      <c r="EP11">
        <v>0</v>
      </c>
      <c r="EQ11">
        <v>0</v>
      </c>
      <c r="ER11">
        <v>0</v>
      </c>
      <c r="ES11">
        <v>0</v>
      </c>
      <c r="ET11">
        <f t="shared" si="9"/>
        <v>0</v>
      </c>
      <c r="EU11">
        <v>0</v>
      </c>
      <c r="EV11">
        <f t="shared" si="10"/>
        <v>0</v>
      </c>
      <c r="EW11">
        <v>0</v>
      </c>
      <c r="EX11">
        <f t="shared" si="11"/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8.8495575221238937E-2</v>
      </c>
      <c r="FK11">
        <v>8.8495575221238937E-2</v>
      </c>
      <c r="FL11">
        <v>8.8495575221238937E-2</v>
      </c>
      <c r="FM11">
        <v>8.8495575221238937E-2</v>
      </c>
      <c r="FN11">
        <v>8.8495575221238937E-2</v>
      </c>
      <c r="FO11">
        <v>8.8495575221238937E-2</v>
      </c>
      <c r="FP11">
        <v>8.8495575221238937E-2</v>
      </c>
      <c r="FQ11">
        <v>8.8495575221238937E-2</v>
      </c>
      <c r="FR11">
        <v>8.8495575221238937E-2</v>
      </c>
      <c r="FS11">
        <v>8.8495575221238937E-2</v>
      </c>
    </row>
    <row r="12" spans="1:175" s="66" customFormat="1" x14ac:dyDescent="0.3">
      <c r="A12" s="112"/>
      <c r="B12" s="62" t="s">
        <v>439</v>
      </c>
      <c r="C12" s="63" t="s">
        <v>171</v>
      </c>
      <c r="D12" s="54" t="s">
        <v>440</v>
      </c>
      <c r="E12" s="64">
        <f t="shared" si="5"/>
        <v>4</v>
      </c>
      <c r="F12" s="64">
        <v>1</v>
      </c>
      <c r="G12" s="64" t="s">
        <v>441</v>
      </c>
      <c r="H12" s="73">
        <f>H14/P14</f>
        <v>29280000.000000004</v>
      </c>
      <c r="I12" s="65" t="str">
        <f>B38</f>
        <v>Reactant2</v>
      </c>
      <c r="J12" s="66">
        <v>0</v>
      </c>
      <c r="K12" s="66">
        <v>1</v>
      </c>
      <c r="L12" s="66">
        <v>0</v>
      </c>
      <c r="M12" s="66">
        <v>0</v>
      </c>
      <c r="N12" s="66">
        <v>0</v>
      </c>
      <c r="O12" s="66">
        <v>20000</v>
      </c>
      <c r="P12" s="74">
        <v>26.350782437758895</v>
      </c>
      <c r="Q12" s="74">
        <v>26.350782437758895</v>
      </c>
      <c r="R12" s="74">
        <v>26.350782437758895</v>
      </c>
      <c r="S12" s="74">
        <v>26.350782437758895</v>
      </c>
      <c r="T12" s="74">
        <v>26.350782437758895</v>
      </c>
      <c r="U12" s="74">
        <v>26.350782437758895</v>
      </c>
      <c r="V12" s="74">
        <v>26.350782437758895</v>
      </c>
      <c r="W12" s="74">
        <v>26.350782437758895</v>
      </c>
      <c r="X12" s="74">
        <v>26.350782437758895</v>
      </c>
      <c r="Y12" s="74">
        <v>26.350782437758895</v>
      </c>
      <c r="Z12" s="74">
        <v>0</v>
      </c>
      <c r="AA12" s="74">
        <v>0</v>
      </c>
      <c r="AB12" s="74">
        <v>0</v>
      </c>
      <c r="AC12" s="74">
        <v>0</v>
      </c>
      <c r="AD12" s="74">
        <v>0</v>
      </c>
      <c r="AE12" s="74">
        <v>0</v>
      </c>
      <c r="AF12" s="74">
        <v>0</v>
      </c>
      <c r="AG12" s="74">
        <v>0</v>
      </c>
      <c r="AH12" s="74">
        <v>0</v>
      </c>
      <c r="AI12" s="74">
        <v>0</v>
      </c>
      <c r="AJ12" s="74">
        <v>0</v>
      </c>
      <c r="AK12" s="74">
        <v>0</v>
      </c>
      <c r="AL12" s="74">
        <v>0</v>
      </c>
      <c r="AM12" s="74">
        <v>0</v>
      </c>
      <c r="AN12" s="74">
        <v>0</v>
      </c>
      <c r="AO12" s="74">
        <v>0</v>
      </c>
      <c r="AP12" s="74">
        <v>0</v>
      </c>
      <c r="AQ12" s="74">
        <v>0</v>
      </c>
      <c r="AR12" s="74">
        <v>0</v>
      </c>
      <c r="AS12" s="74">
        <v>0</v>
      </c>
      <c r="AT12" s="56">
        <v>0.4</v>
      </c>
      <c r="AU12" s="56">
        <v>0.4</v>
      </c>
      <c r="AV12" s="56">
        <v>0.2</v>
      </c>
      <c r="AW12" s="56">
        <v>0.4</v>
      </c>
      <c r="AX12" s="56">
        <v>0.2</v>
      </c>
      <c r="AY12" s="56">
        <v>0.1</v>
      </c>
      <c r="AZ12" s="56">
        <v>0.1</v>
      </c>
      <c r="BA12" s="56">
        <v>0.1</v>
      </c>
      <c r="BB12" s="56">
        <v>0.1</v>
      </c>
      <c r="BC12" s="56">
        <v>0.1</v>
      </c>
      <c r="BD12" s="56">
        <v>0.2</v>
      </c>
      <c r="BE12" s="56">
        <v>0.2</v>
      </c>
      <c r="BF12" s="56">
        <v>0.2</v>
      </c>
      <c r="BG12" s="56">
        <v>0.6</v>
      </c>
      <c r="BH12" s="56">
        <v>1</v>
      </c>
      <c r="BI12" s="56">
        <v>1</v>
      </c>
      <c r="BJ12" s="56">
        <v>1</v>
      </c>
      <c r="BK12" s="56">
        <v>1</v>
      </c>
      <c r="BL12" s="56">
        <v>1</v>
      </c>
      <c r="BM12" s="56">
        <v>1</v>
      </c>
      <c r="BN12" s="56">
        <v>0.2</v>
      </c>
      <c r="BO12" s="56">
        <v>0.2</v>
      </c>
      <c r="BP12" s="56">
        <v>0.2</v>
      </c>
      <c r="BQ12" s="56">
        <v>0.6</v>
      </c>
      <c r="BR12" s="56">
        <v>1</v>
      </c>
      <c r="BS12" s="56">
        <v>1</v>
      </c>
      <c r="BT12" s="56">
        <v>1</v>
      </c>
      <c r="BU12" s="56">
        <v>1</v>
      </c>
      <c r="BV12" s="56">
        <v>1</v>
      </c>
      <c r="BW12" s="56">
        <v>1</v>
      </c>
      <c r="BX12" s="55">
        <v>0</v>
      </c>
      <c r="BY12" s="55">
        <v>0</v>
      </c>
      <c r="BZ12" s="55">
        <v>0</v>
      </c>
      <c r="CA12" s="55">
        <v>0</v>
      </c>
      <c r="CB12" s="55">
        <v>0</v>
      </c>
      <c r="CC12" s="55">
        <v>0</v>
      </c>
      <c r="CD12" s="55">
        <v>0</v>
      </c>
      <c r="CE12" s="55">
        <v>0</v>
      </c>
      <c r="CF12" s="55">
        <v>0</v>
      </c>
      <c r="CG12" s="55">
        <v>0</v>
      </c>
      <c r="CH12" s="73">
        <v>15110.907103825137</v>
      </c>
      <c r="CI12" s="73">
        <v>15110.907103825137</v>
      </c>
      <c r="CJ12" s="73">
        <v>15110.907103825137</v>
      </c>
      <c r="CK12" s="73">
        <v>15110.907103825137</v>
      </c>
      <c r="CL12" s="73">
        <v>15110.907103825137</v>
      </c>
      <c r="CM12" s="73">
        <v>15110.907103825137</v>
      </c>
      <c r="CN12" s="73">
        <v>15110.907103825137</v>
      </c>
      <c r="CO12" s="73">
        <v>15110.907103825137</v>
      </c>
      <c r="CP12" s="73">
        <v>15110.907103825137</v>
      </c>
      <c r="CQ12" s="73">
        <v>15110.9071038251</v>
      </c>
      <c r="CR12" s="75">
        <v>655.73770491803282</v>
      </c>
      <c r="CS12" s="75">
        <v>655.73770491803282</v>
      </c>
      <c r="CT12" s="75">
        <v>655.73770491803282</v>
      </c>
      <c r="CU12" s="75">
        <v>655.73770491803282</v>
      </c>
      <c r="CV12" s="75">
        <v>655.73770491803282</v>
      </c>
      <c r="CW12" s="75">
        <v>655.73770491803282</v>
      </c>
      <c r="CX12" s="75">
        <v>655.73770491803282</v>
      </c>
      <c r="CY12" s="75">
        <v>655.73770491803282</v>
      </c>
      <c r="CZ12" s="75">
        <v>655.73770491803282</v>
      </c>
      <c r="DA12" s="75">
        <v>655.73770491803282</v>
      </c>
      <c r="DB12" s="76">
        <v>0</v>
      </c>
      <c r="DC12" s="76">
        <v>0</v>
      </c>
      <c r="DD12" s="76">
        <v>0</v>
      </c>
      <c r="DE12" s="66">
        <v>0</v>
      </c>
      <c r="DF12" s="76">
        <v>0</v>
      </c>
      <c r="DG12" s="66">
        <v>0</v>
      </c>
      <c r="DH12" s="76">
        <v>0</v>
      </c>
      <c r="DI12" s="66">
        <v>0</v>
      </c>
      <c r="DJ12" s="76">
        <v>0</v>
      </c>
      <c r="DK12" s="66">
        <v>0</v>
      </c>
      <c r="DL12" s="66">
        <v>0</v>
      </c>
      <c r="DM12" s="66">
        <v>0</v>
      </c>
      <c r="DN12" s="66">
        <v>0</v>
      </c>
      <c r="DO12" s="66">
        <v>0</v>
      </c>
      <c r="DP12" s="66">
        <v>0</v>
      </c>
      <c r="DQ12" s="66">
        <v>0</v>
      </c>
      <c r="DR12" s="66">
        <v>0</v>
      </c>
      <c r="DS12" s="66">
        <v>0</v>
      </c>
      <c r="DT12" s="66">
        <v>0</v>
      </c>
      <c r="DU12" s="66">
        <v>0</v>
      </c>
      <c r="DV12" s="66">
        <v>0</v>
      </c>
      <c r="DW12" s="66">
        <v>0</v>
      </c>
      <c r="DX12" s="66">
        <v>0</v>
      </c>
      <c r="DY12" s="66">
        <v>0</v>
      </c>
      <c r="DZ12" s="66">
        <v>0</v>
      </c>
      <c r="EA12" s="66">
        <v>0</v>
      </c>
      <c r="EB12" s="66">
        <v>0</v>
      </c>
      <c r="EC12" s="66">
        <v>0</v>
      </c>
      <c r="ED12" s="66">
        <v>0</v>
      </c>
      <c r="EE12" s="66">
        <v>0</v>
      </c>
      <c r="EF12" s="66">
        <v>0</v>
      </c>
      <c r="EG12" s="66">
        <v>0</v>
      </c>
      <c r="EH12" s="66">
        <v>0</v>
      </c>
      <c r="EI12" s="66">
        <v>0</v>
      </c>
      <c r="EJ12" s="66">
        <v>0</v>
      </c>
      <c r="EK12" s="66">
        <v>0</v>
      </c>
      <c r="EL12" s="66">
        <v>0</v>
      </c>
      <c r="EM12" s="66">
        <v>0</v>
      </c>
      <c r="EN12" s="66">
        <v>0</v>
      </c>
      <c r="EO12" s="66">
        <v>0</v>
      </c>
      <c r="EP12" s="66">
        <v>0</v>
      </c>
      <c r="EQ12" s="66">
        <v>0</v>
      </c>
      <c r="ER12" s="66">
        <v>0</v>
      </c>
      <c r="ES12" s="66">
        <v>0</v>
      </c>
      <c r="ET12" s="66">
        <v>0</v>
      </c>
      <c r="EU12" s="66">
        <v>0</v>
      </c>
      <c r="EV12" s="66">
        <v>0</v>
      </c>
      <c r="EW12" s="66">
        <v>0</v>
      </c>
      <c r="EX12" s="66">
        <v>0</v>
      </c>
      <c r="EY12" s="66">
        <v>0</v>
      </c>
      <c r="EZ12" s="66">
        <v>0</v>
      </c>
      <c r="FA12" s="66">
        <v>0</v>
      </c>
      <c r="FB12" s="66">
        <v>0</v>
      </c>
      <c r="FC12" s="66">
        <v>0</v>
      </c>
      <c r="FD12" s="66">
        <v>0</v>
      </c>
      <c r="FE12" s="66">
        <v>0</v>
      </c>
      <c r="FF12" s="66">
        <v>0</v>
      </c>
      <c r="FG12" s="66">
        <v>0</v>
      </c>
      <c r="FH12" s="66">
        <v>0</v>
      </c>
      <c r="FI12" s="66">
        <v>0</v>
      </c>
      <c r="FJ12" s="66">
        <v>8.8495575221238937E-2</v>
      </c>
      <c r="FK12" s="66">
        <v>8.8495575221238937E-2</v>
      </c>
      <c r="FL12" s="66">
        <v>8.8495575221238937E-2</v>
      </c>
      <c r="FM12" s="66">
        <v>8.8495575221238937E-2</v>
      </c>
      <c r="FN12" s="66">
        <v>8.8495575221238937E-2</v>
      </c>
      <c r="FO12" s="66">
        <v>8.8495575221238937E-2</v>
      </c>
      <c r="FP12" s="66">
        <v>8.8495575221238937E-2</v>
      </c>
      <c r="FQ12" s="66">
        <v>8.8495575221238937E-2</v>
      </c>
      <c r="FR12" s="66">
        <v>8.8495575221238937E-2</v>
      </c>
      <c r="FS12" s="66">
        <v>8.8495575221238937E-2</v>
      </c>
    </row>
    <row r="13" spans="1:175" s="66" customFormat="1" x14ac:dyDescent="0.3">
      <c r="A13" s="112"/>
      <c r="B13" s="62" t="s">
        <v>135</v>
      </c>
      <c r="C13" s="63" t="s">
        <v>171</v>
      </c>
      <c r="D13" s="54" t="s">
        <v>442</v>
      </c>
      <c r="E13" s="64">
        <f t="shared" si="5"/>
        <v>5</v>
      </c>
      <c r="F13" s="64">
        <v>1</v>
      </c>
      <c r="G13" s="64" t="s">
        <v>443</v>
      </c>
      <c r="H13" s="73">
        <f>H15/P15</f>
        <v>16019678.032611715</v>
      </c>
      <c r="I13" s="65" t="str">
        <f>B15</f>
        <v>Reactant14</v>
      </c>
      <c r="J13" s="66">
        <v>0</v>
      </c>
      <c r="K13" s="66">
        <v>1</v>
      </c>
      <c r="L13" s="66">
        <v>0</v>
      </c>
      <c r="M13" s="66">
        <v>0</v>
      </c>
      <c r="N13" s="66">
        <v>0</v>
      </c>
      <c r="O13" s="66">
        <v>20000</v>
      </c>
      <c r="P13" s="74">
        <v>0.43531733784270965</v>
      </c>
      <c r="Q13" s="74">
        <v>0.43531733784270965</v>
      </c>
      <c r="R13" s="74">
        <v>0.56999999999999995</v>
      </c>
      <c r="S13" s="74">
        <v>0.43531733784270965</v>
      </c>
      <c r="T13" s="74">
        <v>0.43531733784270965</v>
      </c>
      <c r="U13" s="74">
        <v>0.56999999999999995</v>
      </c>
      <c r="V13" s="74">
        <v>0.43531733784270965</v>
      </c>
      <c r="W13" s="74">
        <v>0.43531733784270965</v>
      </c>
      <c r="X13" s="74">
        <v>0.43531733784270965</v>
      </c>
      <c r="Y13" s="74">
        <v>0.56999999999999995</v>
      </c>
      <c r="Z13" s="77">
        <v>0.94348439947985208</v>
      </c>
      <c r="AA13" s="77">
        <v>0.94348439947985208</v>
      </c>
      <c r="AB13" s="77">
        <v>0.94348439947985208</v>
      </c>
      <c r="AC13" s="77">
        <v>0.94348439947985208</v>
      </c>
      <c r="AD13" s="77">
        <v>0.94348439947985208</v>
      </c>
      <c r="AE13" s="77">
        <v>0.94348439947985208</v>
      </c>
      <c r="AF13" s="77">
        <v>0.94348439947985208</v>
      </c>
      <c r="AG13" s="77">
        <v>0.94348439947985208</v>
      </c>
      <c r="AH13" s="77">
        <v>0.94348439947985208</v>
      </c>
      <c r="AI13" s="77">
        <v>0.94348439947985208</v>
      </c>
      <c r="AJ13" s="74">
        <v>0</v>
      </c>
      <c r="AK13" s="74">
        <v>0</v>
      </c>
      <c r="AL13" s="74">
        <v>0</v>
      </c>
      <c r="AM13" s="74">
        <v>0</v>
      </c>
      <c r="AN13" s="74">
        <v>0</v>
      </c>
      <c r="AO13" s="74">
        <v>0</v>
      </c>
      <c r="AP13" s="74">
        <v>0</v>
      </c>
      <c r="AQ13" s="74">
        <v>0</v>
      </c>
      <c r="AR13" s="74">
        <v>0</v>
      </c>
      <c r="AS13" s="74">
        <v>0</v>
      </c>
      <c r="AT13" s="56">
        <v>0.4</v>
      </c>
      <c r="AU13" s="56">
        <v>0.4</v>
      </c>
      <c r="AV13" s="56">
        <v>0.2</v>
      </c>
      <c r="AW13" s="56">
        <v>0.4</v>
      </c>
      <c r="AX13" s="56">
        <v>0.2</v>
      </c>
      <c r="AY13" s="56">
        <v>0.1</v>
      </c>
      <c r="AZ13" s="56">
        <v>0.1</v>
      </c>
      <c r="BA13" s="56">
        <v>0.1</v>
      </c>
      <c r="BB13" s="56">
        <v>0.1</v>
      </c>
      <c r="BC13" s="56">
        <v>0.1</v>
      </c>
      <c r="BD13" s="56">
        <v>0.2</v>
      </c>
      <c r="BE13" s="56">
        <v>0.2</v>
      </c>
      <c r="BF13" s="56">
        <v>0.2</v>
      </c>
      <c r="BG13" s="56">
        <v>0.6</v>
      </c>
      <c r="BH13" s="56">
        <v>1</v>
      </c>
      <c r="BI13" s="56">
        <v>1</v>
      </c>
      <c r="BJ13" s="56">
        <v>1</v>
      </c>
      <c r="BK13" s="56">
        <v>1</v>
      </c>
      <c r="BL13" s="56">
        <v>1</v>
      </c>
      <c r="BM13" s="56">
        <v>1</v>
      </c>
      <c r="BN13" s="56">
        <v>0.2</v>
      </c>
      <c r="BO13" s="56">
        <v>0.2</v>
      </c>
      <c r="BP13" s="56">
        <v>0.2</v>
      </c>
      <c r="BQ13" s="56">
        <v>0.6</v>
      </c>
      <c r="BR13" s="56">
        <v>1</v>
      </c>
      <c r="BS13" s="56">
        <v>1</v>
      </c>
      <c r="BT13" s="56">
        <v>1</v>
      </c>
      <c r="BU13" s="56">
        <v>1</v>
      </c>
      <c r="BV13" s="56">
        <v>1</v>
      </c>
      <c r="BW13" s="56">
        <v>1</v>
      </c>
      <c r="BX13" s="74">
        <v>-0.50749670990787743</v>
      </c>
      <c r="BY13" s="74">
        <v>-0.50749670990787743</v>
      </c>
      <c r="BZ13" s="74">
        <v>-0.50749670990787743</v>
      </c>
      <c r="CA13" s="74">
        <v>-0.50749670990787743</v>
      </c>
      <c r="CB13" s="74">
        <v>-0.50749670990787743</v>
      </c>
      <c r="CC13" s="74">
        <v>-0.50749670990787743</v>
      </c>
      <c r="CD13" s="74">
        <v>-0.50749670990787743</v>
      </c>
      <c r="CE13" s="74">
        <v>-0.50749670990787743</v>
      </c>
      <c r="CF13" s="74">
        <v>-0.50749670990787743</v>
      </c>
      <c r="CG13" s="74">
        <v>-0.50749670990787743</v>
      </c>
      <c r="CH13" s="73">
        <v>18309.859154929578</v>
      </c>
      <c r="CI13" s="73">
        <v>18309.859154929578</v>
      </c>
      <c r="CJ13" s="73">
        <v>18309.859154929578</v>
      </c>
      <c r="CK13" s="73">
        <v>18309.859154929578</v>
      </c>
      <c r="CL13" s="73">
        <v>18309.859154929578</v>
      </c>
      <c r="CM13" s="73">
        <v>18309.859154929578</v>
      </c>
      <c r="CN13" s="73">
        <v>18309.859154929578</v>
      </c>
      <c r="CO13" s="73">
        <v>18309.859154929578</v>
      </c>
      <c r="CP13" s="73">
        <v>18309.859154929578</v>
      </c>
      <c r="CQ13" s="73">
        <v>18309.859154929578</v>
      </c>
      <c r="CR13" s="75">
        <v>845.07042253521126</v>
      </c>
      <c r="CS13" s="75">
        <v>845.07042253521126</v>
      </c>
      <c r="CT13" s="75">
        <v>845.07042253521126</v>
      </c>
      <c r="CU13" s="75">
        <v>845.07042253521126</v>
      </c>
      <c r="CV13" s="75">
        <v>845.07042253521126</v>
      </c>
      <c r="CW13" s="75">
        <v>845.07042253521126</v>
      </c>
      <c r="CX13" s="75">
        <v>845.07042253521126</v>
      </c>
      <c r="CY13" s="75">
        <v>845.07042253521126</v>
      </c>
      <c r="CZ13" s="75">
        <v>845.07042253521126</v>
      </c>
      <c r="DA13" s="75">
        <v>845.07042253521126</v>
      </c>
      <c r="DB13" s="76">
        <v>0</v>
      </c>
      <c r="DC13" s="76">
        <v>0</v>
      </c>
      <c r="DD13" s="76">
        <v>0</v>
      </c>
      <c r="DE13" s="76">
        <v>0</v>
      </c>
      <c r="DF13" s="76">
        <v>0</v>
      </c>
      <c r="DG13" s="76">
        <v>0</v>
      </c>
      <c r="DH13" s="76">
        <v>0</v>
      </c>
      <c r="DI13" s="76">
        <v>0</v>
      </c>
      <c r="DJ13" s="76">
        <v>0</v>
      </c>
      <c r="DK13" s="76">
        <v>0</v>
      </c>
      <c r="DL13" s="76">
        <v>0</v>
      </c>
      <c r="DM13" s="76">
        <v>0</v>
      </c>
      <c r="DN13" s="76">
        <v>0</v>
      </c>
      <c r="DO13" s="76">
        <v>0</v>
      </c>
      <c r="DP13" s="76">
        <v>0</v>
      </c>
      <c r="DQ13" s="76">
        <v>0</v>
      </c>
      <c r="DR13" s="76">
        <v>0</v>
      </c>
      <c r="DS13" s="76">
        <v>0</v>
      </c>
      <c r="DT13" s="76">
        <v>0</v>
      </c>
      <c r="DU13" s="76">
        <v>0</v>
      </c>
      <c r="DV13" s="76">
        <v>0</v>
      </c>
      <c r="DW13" s="76">
        <v>0</v>
      </c>
      <c r="DX13" s="76">
        <v>0</v>
      </c>
      <c r="DY13" s="76">
        <v>0</v>
      </c>
      <c r="DZ13" s="76">
        <v>0</v>
      </c>
      <c r="EA13" s="76">
        <v>0</v>
      </c>
      <c r="EB13" s="76">
        <v>0</v>
      </c>
      <c r="EC13" s="76">
        <v>0</v>
      </c>
      <c r="ED13" s="76">
        <v>0</v>
      </c>
      <c r="EE13" s="76">
        <v>0</v>
      </c>
      <c r="EF13" s="66">
        <v>0</v>
      </c>
      <c r="EG13" s="66">
        <v>0</v>
      </c>
      <c r="EH13" s="66">
        <v>0</v>
      </c>
      <c r="EI13" s="66">
        <v>0</v>
      </c>
      <c r="EJ13" s="66">
        <v>0</v>
      </c>
      <c r="EK13" s="66">
        <v>0</v>
      </c>
      <c r="EL13" s="66">
        <v>0</v>
      </c>
      <c r="EM13" s="66">
        <v>0</v>
      </c>
      <c r="EN13" s="66">
        <v>0</v>
      </c>
      <c r="EO13" s="66">
        <v>0</v>
      </c>
      <c r="EP13" s="74">
        <v>0.27928510998307954</v>
      </c>
      <c r="EQ13" s="74">
        <v>0.27928510998307954</v>
      </c>
      <c r="ER13" s="74">
        <v>0.27928510998307954</v>
      </c>
      <c r="ES13" s="74">
        <v>0.27928510998307954</v>
      </c>
      <c r="ET13" s="74">
        <v>0.27928510998307954</v>
      </c>
      <c r="EU13" s="74">
        <v>0.27928510998307954</v>
      </c>
      <c r="EV13" s="74">
        <v>0.27928510998307954</v>
      </c>
      <c r="EW13" s="74">
        <v>0.27928510998307954</v>
      </c>
      <c r="EX13" s="74">
        <v>0.27928510998307954</v>
      </c>
      <c r="EY13" s="74">
        <v>0.27928510998307954</v>
      </c>
      <c r="EZ13" s="74">
        <v>0</v>
      </c>
      <c r="FA13" s="74">
        <v>0</v>
      </c>
      <c r="FB13" s="74">
        <v>0</v>
      </c>
      <c r="FC13" s="74">
        <v>0</v>
      </c>
      <c r="FD13" s="74">
        <v>0</v>
      </c>
      <c r="FE13" s="74">
        <v>0</v>
      </c>
      <c r="FF13" s="74">
        <v>0</v>
      </c>
      <c r="FG13" s="74">
        <v>0</v>
      </c>
      <c r="FH13" s="74">
        <v>0</v>
      </c>
      <c r="FI13" s="74">
        <v>0</v>
      </c>
      <c r="FJ13" s="66">
        <v>8.8495575221238937E-2</v>
      </c>
      <c r="FK13" s="66">
        <v>8.8495575221238937E-2</v>
      </c>
      <c r="FL13" s="66">
        <v>8.8495575221238937E-2</v>
      </c>
      <c r="FM13" s="66">
        <v>8.8495575221238937E-2</v>
      </c>
      <c r="FN13" s="66">
        <v>8.8495575221238937E-2</v>
      </c>
      <c r="FO13" s="66">
        <v>8.8495575221238937E-2</v>
      </c>
      <c r="FP13" s="66">
        <v>8.8495575221238937E-2</v>
      </c>
      <c r="FQ13" s="66">
        <v>8.8495575221238937E-2</v>
      </c>
      <c r="FR13" s="66">
        <v>8.8495575221238937E-2</v>
      </c>
      <c r="FS13" s="66">
        <v>8.8495575221238937E-2</v>
      </c>
    </row>
    <row r="14" spans="1:175" s="66" customFormat="1" x14ac:dyDescent="0.3">
      <c r="A14" s="112"/>
      <c r="B14" s="62" t="s">
        <v>135</v>
      </c>
      <c r="C14" s="78" t="s">
        <v>277</v>
      </c>
      <c r="D14" s="54" t="s">
        <v>444</v>
      </c>
      <c r="E14" s="64">
        <f t="shared" si="5"/>
        <v>6</v>
      </c>
      <c r="F14" s="64">
        <v>1</v>
      </c>
      <c r="G14" s="64" t="s">
        <v>444</v>
      </c>
      <c r="H14" s="73">
        <v>36800000</v>
      </c>
      <c r="I14" s="65" t="str">
        <f>B12</f>
        <v>Product/Reactant13</v>
      </c>
      <c r="J14" s="66">
        <v>0</v>
      </c>
      <c r="K14" s="66">
        <v>0</v>
      </c>
      <c r="L14" s="66">
        <v>0</v>
      </c>
      <c r="M14" s="66">
        <v>0</v>
      </c>
      <c r="N14" s="66">
        <v>0</v>
      </c>
      <c r="O14" s="66">
        <v>40000</v>
      </c>
      <c r="P14" s="74">
        <v>1.256830601092896</v>
      </c>
      <c r="Q14" s="74">
        <v>1.256830601092896</v>
      </c>
      <c r="R14" s="74">
        <v>1.256830601092896</v>
      </c>
      <c r="S14" s="74">
        <v>1.256830601092896</v>
      </c>
      <c r="T14" s="74">
        <v>1.256830601092896</v>
      </c>
      <c r="U14" s="74">
        <v>1.256830601092896</v>
      </c>
      <c r="V14" s="74">
        <v>1.256830601092896</v>
      </c>
      <c r="W14" s="74">
        <v>1.256830601092896</v>
      </c>
      <c r="X14" s="74">
        <v>1.256830601092896</v>
      </c>
      <c r="Y14" s="74">
        <v>1.256830601092896</v>
      </c>
      <c r="Z14" s="74">
        <v>0</v>
      </c>
      <c r="AA14" s="74">
        <v>0</v>
      </c>
      <c r="AB14" s="74">
        <v>0</v>
      </c>
      <c r="AC14" s="74">
        <v>0</v>
      </c>
      <c r="AD14" s="74">
        <v>0</v>
      </c>
      <c r="AE14" s="74">
        <v>0</v>
      </c>
      <c r="AF14" s="74">
        <v>0</v>
      </c>
      <c r="AG14" s="74">
        <v>0</v>
      </c>
      <c r="AH14" s="74">
        <v>0</v>
      </c>
      <c r="AI14" s="74">
        <v>0</v>
      </c>
      <c r="AJ14" s="74">
        <v>0</v>
      </c>
      <c r="AK14" s="74">
        <v>0</v>
      </c>
      <c r="AL14" s="74">
        <v>0</v>
      </c>
      <c r="AM14" s="74">
        <v>0</v>
      </c>
      <c r="AN14" s="74">
        <v>0</v>
      </c>
      <c r="AO14" s="74">
        <v>0</v>
      </c>
      <c r="AP14" s="74">
        <v>0</v>
      </c>
      <c r="AQ14" s="74">
        <v>0</v>
      </c>
      <c r="AR14" s="74">
        <v>0</v>
      </c>
      <c r="AS14" s="74">
        <v>0</v>
      </c>
      <c r="AT14" s="56">
        <v>0</v>
      </c>
      <c r="AU14" s="56">
        <v>0</v>
      </c>
      <c r="AV14" s="56">
        <v>0</v>
      </c>
      <c r="AW14" s="56">
        <v>0</v>
      </c>
      <c r="AX14" s="56">
        <v>0</v>
      </c>
      <c r="AY14" s="56">
        <v>0</v>
      </c>
      <c r="AZ14" s="56">
        <v>0</v>
      </c>
      <c r="BA14" s="56">
        <v>0</v>
      </c>
      <c r="BB14" s="56">
        <v>0</v>
      </c>
      <c r="BC14" s="56">
        <v>0</v>
      </c>
      <c r="BD14" s="56">
        <v>1</v>
      </c>
      <c r="BE14" s="56">
        <v>1</v>
      </c>
      <c r="BF14" s="56">
        <v>1</v>
      </c>
      <c r="BG14" s="56">
        <v>1</v>
      </c>
      <c r="BH14" s="56">
        <v>1</v>
      </c>
      <c r="BI14" s="56">
        <v>1</v>
      </c>
      <c r="BJ14" s="56">
        <v>1</v>
      </c>
      <c r="BK14" s="56">
        <v>1</v>
      </c>
      <c r="BL14" s="56">
        <v>1</v>
      </c>
      <c r="BM14" s="56">
        <v>1</v>
      </c>
      <c r="BN14" s="56">
        <v>1</v>
      </c>
      <c r="BO14" s="56">
        <v>1</v>
      </c>
      <c r="BP14" s="56">
        <v>1</v>
      </c>
      <c r="BQ14" s="56">
        <v>1</v>
      </c>
      <c r="BR14" s="56">
        <v>1</v>
      </c>
      <c r="BS14" s="56">
        <v>1</v>
      </c>
      <c r="BT14" s="56">
        <v>1</v>
      </c>
      <c r="BU14" s="56">
        <v>1</v>
      </c>
      <c r="BV14" s="56">
        <v>1</v>
      </c>
      <c r="BW14" s="56">
        <v>1</v>
      </c>
      <c r="BX14" s="55">
        <v>0</v>
      </c>
      <c r="BY14" s="55">
        <v>0</v>
      </c>
      <c r="BZ14" s="55">
        <v>0</v>
      </c>
      <c r="CA14" s="55">
        <v>0</v>
      </c>
      <c r="CB14" s="55">
        <v>0</v>
      </c>
      <c r="CC14" s="55">
        <v>0</v>
      </c>
      <c r="CD14" s="55">
        <v>0</v>
      </c>
      <c r="CE14" s="55">
        <v>0</v>
      </c>
      <c r="CF14" s="55">
        <v>0</v>
      </c>
      <c r="CG14" s="55">
        <v>0</v>
      </c>
      <c r="CH14" s="55">
        <v>0</v>
      </c>
      <c r="CI14" s="55">
        <v>0</v>
      </c>
      <c r="CJ14" s="55">
        <v>0</v>
      </c>
      <c r="CK14" s="55">
        <v>0</v>
      </c>
      <c r="CL14" s="55">
        <v>0</v>
      </c>
      <c r="CM14" s="55">
        <v>0</v>
      </c>
      <c r="CN14" s="55">
        <v>0</v>
      </c>
      <c r="CO14" s="55">
        <v>0</v>
      </c>
      <c r="CP14" s="55">
        <v>0</v>
      </c>
      <c r="CQ14" s="55">
        <v>0</v>
      </c>
      <c r="CR14" s="55">
        <v>0</v>
      </c>
      <c r="CS14" s="55">
        <v>0</v>
      </c>
      <c r="CT14" s="55">
        <v>0</v>
      </c>
      <c r="CU14" s="55">
        <v>0</v>
      </c>
      <c r="CV14" s="55">
        <v>0</v>
      </c>
      <c r="CW14" s="55">
        <v>0</v>
      </c>
      <c r="CX14" s="55">
        <v>0</v>
      </c>
      <c r="CY14" s="55">
        <v>0</v>
      </c>
      <c r="CZ14" s="55">
        <v>0</v>
      </c>
      <c r="DA14" s="55">
        <v>0</v>
      </c>
      <c r="DB14" s="76">
        <v>0</v>
      </c>
      <c r="DC14" s="76">
        <v>0</v>
      </c>
      <c r="DD14" s="76">
        <v>0</v>
      </c>
      <c r="DE14" s="66">
        <v>0</v>
      </c>
      <c r="DF14" s="76">
        <v>0</v>
      </c>
      <c r="DG14" s="66">
        <v>0</v>
      </c>
      <c r="DH14" s="76">
        <v>0</v>
      </c>
      <c r="DI14" s="66">
        <v>0</v>
      </c>
      <c r="DJ14" s="76">
        <v>0</v>
      </c>
      <c r="DK14" s="66">
        <v>0</v>
      </c>
      <c r="DL14" s="66">
        <v>0</v>
      </c>
      <c r="DM14" s="66">
        <v>0</v>
      </c>
      <c r="DN14" s="66">
        <v>0</v>
      </c>
      <c r="DO14" s="66">
        <v>0</v>
      </c>
      <c r="DP14" s="66">
        <v>0</v>
      </c>
      <c r="DQ14" s="66">
        <v>0</v>
      </c>
      <c r="DR14" s="66">
        <v>0</v>
      </c>
      <c r="DS14" s="66">
        <v>0</v>
      </c>
      <c r="DT14" s="66">
        <v>0</v>
      </c>
      <c r="DU14" s="66">
        <v>0</v>
      </c>
      <c r="DV14" s="66">
        <v>0.503</v>
      </c>
      <c r="DW14" s="66">
        <v>0.35699999999999998</v>
      </c>
      <c r="DX14" s="66">
        <v>0.27700000000000002</v>
      </c>
      <c r="DY14" s="66">
        <v>0.503</v>
      </c>
      <c r="DZ14" s="66">
        <v>0.35699999999999998</v>
      </c>
      <c r="EA14" s="66">
        <v>0.27700000000000002</v>
      </c>
      <c r="EB14" s="66">
        <v>0.35699999999999998</v>
      </c>
      <c r="EC14" s="66">
        <v>0.503</v>
      </c>
      <c r="ED14" s="66">
        <v>0.35699999999999998</v>
      </c>
      <c r="EE14" s="66">
        <v>0.27700000000000002</v>
      </c>
      <c r="EF14" s="66">
        <v>0</v>
      </c>
      <c r="EG14" s="66">
        <v>0</v>
      </c>
      <c r="EH14" s="66">
        <v>0</v>
      </c>
      <c r="EI14" s="66">
        <v>0</v>
      </c>
      <c r="EJ14" s="66">
        <v>0</v>
      </c>
      <c r="EK14" s="66">
        <v>0</v>
      </c>
      <c r="EL14" s="66">
        <v>0</v>
      </c>
      <c r="EM14" s="66">
        <v>0</v>
      </c>
      <c r="EN14" s="66">
        <v>0</v>
      </c>
      <c r="EO14" s="66">
        <v>0</v>
      </c>
      <c r="EP14" s="66">
        <v>0</v>
      </c>
      <c r="EQ14" s="66">
        <v>0</v>
      </c>
      <c r="ER14" s="66">
        <v>0</v>
      </c>
      <c r="ES14" s="66">
        <v>0</v>
      </c>
      <c r="ET14" s="66">
        <v>0</v>
      </c>
      <c r="EU14" s="66">
        <v>0</v>
      </c>
      <c r="EV14" s="66">
        <v>0</v>
      </c>
      <c r="EW14" s="66">
        <v>0</v>
      </c>
      <c r="EX14" s="66">
        <v>0</v>
      </c>
      <c r="EY14" s="66">
        <v>0</v>
      </c>
      <c r="EZ14" s="66">
        <v>0</v>
      </c>
      <c r="FA14" s="66">
        <v>0</v>
      </c>
      <c r="FB14" s="66">
        <v>0</v>
      </c>
      <c r="FC14" s="66">
        <v>0</v>
      </c>
      <c r="FD14" s="66">
        <v>0</v>
      </c>
      <c r="FE14" s="66">
        <v>0</v>
      </c>
      <c r="FF14" s="66">
        <v>0</v>
      </c>
      <c r="FG14" s="66">
        <v>0</v>
      </c>
      <c r="FH14" s="66">
        <v>0</v>
      </c>
      <c r="FI14" s="66">
        <v>0</v>
      </c>
      <c r="FJ14" s="66">
        <v>0</v>
      </c>
      <c r="FK14" s="66">
        <v>0</v>
      </c>
      <c r="FL14" s="66">
        <v>0</v>
      </c>
      <c r="FM14" s="66">
        <v>0</v>
      </c>
      <c r="FN14" s="66">
        <v>0</v>
      </c>
      <c r="FO14" s="66">
        <v>0</v>
      </c>
      <c r="FP14" s="66">
        <v>0</v>
      </c>
      <c r="FQ14" s="66">
        <v>0</v>
      </c>
      <c r="FR14" s="66">
        <v>0</v>
      </c>
      <c r="FS14" s="66">
        <v>0</v>
      </c>
    </row>
    <row r="15" spans="1:175" s="66" customFormat="1" x14ac:dyDescent="0.3">
      <c r="A15" s="112"/>
      <c r="B15" s="62" t="s">
        <v>445</v>
      </c>
      <c r="C15" s="64" t="s">
        <v>277</v>
      </c>
      <c r="D15" s="54" t="s">
        <v>446</v>
      </c>
      <c r="E15" s="64">
        <f t="shared" si="5"/>
        <v>7</v>
      </c>
      <c r="F15" s="64">
        <v>1</v>
      </c>
      <c r="G15" s="64" t="s">
        <v>446</v>
      </c>
      <c r="H15" s="73">
        <v>36800000</v>
      </c>
      <c r="I15" s="65" t="s">
        <v>12</v>
      </c>
      <c r="J15" s="66">
        <v>0</v>
      </c>
      <c r="K15" s="66">
        <v>0</v>
      </c>
      <c r="L15" s="66">
        <v>0</v>
      </c>
      <c r="M15" s="66">
        <v>0</v>
      </c>
      <c r="N15" s="66">
        <v>0</v>
      </c>
      <c r="O15" s="66">
        <v>40000</v>
      </c>
      <c r="P15" s="77">
        <f>1/P13</f>
        <v>2.2971747575129284</v>
      </c>
      <c r="Q15" s="77">
        <f t="shared" ref="Q15:Y15" si="14">1/Q13</f>
        <v>2.2971747575129284</v>
      </c>
      <c r="R15" s="77">
        <f t="shared" si="14"/>
        <v>1.7543859649122808</v>
      </c>
      <c r="S15" s="77">
        <f t="shared" si="14"/>
        <v>2.2971747575129284</v>
      </c>
      <c r="T15" s="77">
        <f t="shared" si="14"/>
        <v>2.2971747575129284</v>
      </c>
      <c r="U15" s="77">
        <f t="shared" si="14"/>
        <v>1.7543859649122808</v>
      </c>
      <c r="V15" s="77">
        <f t="shared" si="14"/>
        <v>2.2971747575129284</v>
      </c>
      <c r="W15" s="77">
        <f t="shared" si="14"/>
        <v>2.2971747575129284</v>
      </c>
      <c r="X15" s="77">
        <f t="shared" si="14"/>
        <v>2.2971747575129284</v>
      </c>
      <c r="Y15" s="77">
        <f t="shared" si="14"/>
        <v>1.7543859649122808</v>
      </c>
      <c r="Z15" s="74">
        <v>0</v>
      </c>
      <c r="AA15" s="74">
        <v>0</v>
      </c>
      <c r="AB15" s="74">
        <v>0</v>
      </c>
      <c r="AC15" s="74">
        <v>0</v>
      </c>
      <c r="AD15" s="74">
        <v>0</v>
      </c>
      <c r="AE15" s="74">
        <v>0</v>
      </c>
      <c r="AF15" s="74">
        <v>0</v>
      </c>
      <c r="AG15" s="74">
        <v>0</v>
      </c>
      <c r="AH15" s="74">
        <v>0</v>
      </c>
      <c r="AI15" s="74">
        <v>0</v>
      </c>
      <c r="AJ15" s="74">
        <v>0</v>
      </c>
      <c r="AK15" s="74">
        <v>0</v>
      </c>
      <c r="AL15" s="74">
        <v>0</v>
      </c>
      <c r="AM15" s="74">
        <v>0</v>
      </c>
      <c r="AN15" s="74">
        <v>0</v>
      </c>
      <c r="AO15" s="74">
        <v>0</v>
      </c>
      <c r="AP15" s="74">
        <v>0</v>
      </c>
      <c r="AQ15" s="74">
        <v>0</v>
      </c>
      <c r="AR15" s="74">
        <v>0</v>
      </c>
      <c r="AS15" s="74">
        <v>0</v>
      </c>
      <c r="AT15" s="56">
        <v>0</v>
      </c>
      <c r="AU15" s="56">
        <v>0</v>
      </c>
      <c r="AV15" s="56">
        <v>0</v>
      </c>
      <c r="AW15" s="56">
        <v>0</v>
      </c>
      <c r="AX15" s="56">
        <v>0</v>
      </c>
      <c r="AY15" s="56">
        <v>0</v>
      </c>
      <c r="AZ15" s="56">
        <v>0</v>
      </c>
      <c r="BA15" s="56">
        <v>0</v>
      </c>
      <c r="BB15" s="56">
        <v>0</v>
      </c>
      <c r="BC15" s="56">
        <v>0</v>
      </c>
      <c r="BD15" s="56">
        <v>1</v>
      </c>
      <c r="BE15" s="56">
        <v>1</v>
      </c>
      <c r="BF15" s="56">
        <v>1</v>
      </c>
      <c r="BG15" s="56">
        <v>1</v>
      </c>
      <c r="BH15" s="56">
        <v>1</v>
      </c>
      <c r="BI15" s="56">
        <v>1</v>
      </c>
      <c r="BJ15" s="56">
        <v>1</v>
      </c>
      <c r="BK15" s="56">
        <v>1</v>
      </c>
      <c r="BL15" s="56">
        <v>1</v>
      </c>
      <c r="BM15" s="56">
        <v>1</v>
      </c>
      <c r="BN15" s="56">
        <v>1</v>
      </c>
      <c r="BO15" s="56">
        <v>1</v>
      </c>
      <c r="BP15" s="56">
        <v>1</v>
      </c>
      <c r="BQ15" s="56">
        <v>1</v>
      </c>
      <c r="BR15" s="56">
        <v>1</v>
      </c>
      <c r="BS15" s="56">
        <v>1</v>
      </c>
      <c r="BT15" s="56">
        <v>1</v>
      </c>
      <c r="BU15" s="56">
        <v>1</v>
      </c>
      <c r="BV15" s="56">
        <v>1</v>
      </c>
      <c r="BW15" s="56">
        <v>1</v>
      </c>
      <c r="BX15" s="55">
        <v>0</v>
      </c>
      <c r="BY15" s="55">
        <v>0</v>
      </c>
      <c r="BZ15" s="55">
        <v>0</v>
      </c>
      <c r="CA15" s="55">
        <v>0</v>
      </c>
      <c r="CB15" s="55">
        <v>0</v>
      </c>
      <c r="CC15" s="55">
        <v>0</v>
      </c>
      <c r="CD15" s="55">
        <v>0</v>
      </c>
      <c r="CE15" s="55">
        <v>0</v>
      </c>
      <c r="CF15" s="55">
        <v>0</v>
      </c>
      <c r="CG15" s="55">
        <v>0</v>
      </c>
      <c r="CH15" s="55">
        <v>0</v>
      </c>
      <c r="CI15" s="55">
        <v>0</v>
      </c>
      <c r="CJ15" s="55">
        <v>0</v>
      </c>
      <c r="CK15" s="55">
        <v>0</v>
      </c>
      <c r="CL15" s="55">
        <v>0</v>
      </c>
      <c r="CM15" s="55">
        <v>0</v>
      </c>
      <c r="CN15" s="55">
        <v>0</v>
      </c>
      <c r="CO15" s="55">
        <v>0</v>
      </c>
      <c r="CP15" s="55">
        <v>0</v>
      </c>
      <c r="CQ15" s="55">
        <v>0</v>
      </c>
      <c r="CR15" s="55">
        <v>0</v>
      </c>
      <c r="CS15" s="55">
        <v>0</v>
      </c>
      <c r="CT15" s="55">
        <v>0</v>
      </c>
      <c r="CU15" s="55">
        <v>0</v>
      </c>
      <c r="CV15" s="55">
        <v>0</v>
      </c>
      <c r="CW15" s="55">
        <v>0</v>
      </c>
      <c r="CX15" s="55">
        <v>0</v>
      </c>
      <c r="CY15" s="55">
        <v>0</v>
      </c>
      <c r="CZ15" s="55">
        <v>0</v>
      </c>
      <c r="DA15" s="55">
        <v>0</v>
      </c>
      <c r="DB15" s="76">
        <v>0</v>
      </c>
      <c r="DC15" s="76">
        <v>0</v>
      </c>
      <c r="DD15" s="76">
        <v>0</v>
      </c>
      <c r="DE15" s="66">
        <v>0</v>
      </c>
      <c r="DF15" s="76">
        <v>0</v>
      </c>
      <c r="DG15" s="66">
        <v>0</v>
      </c>
      <c r="DH15" s="76">
        <v>0</v>
      </c>
      <c r="DI15" s="66">
        <v>0</v>
      </c>
      <c r="DJ15" s="76">
        <v>0</v>
      </c>
      <c r="DK15" s="66">
        <v>0</v>
      </c>
      <c r="DL15" s="66">
        <v>0</v>
      </c>
      <c r="DM15" s="66">
        <v>0</v>
      </c>
      <c r="DN15" s="66">
        <v>0</v>
      </c>
      <c r="DO15" s="66">
        <v>0</v>
      </c>
      <c r="DP15" s="66">
        <v>0</v>
      </c>
      <c r="DQ15" s="66">
        <v>0</v>
      </c>
      <c r="DR15" s="66">
        <v>0</v>
      </c>
      <c r="DS15" s="66">
        <v>0</v>
      </c>
      <c r="DT15" s="66">
        <v>0</v>
      </c>
      <c r="DU15" s="66">
        <v>0</v>
      </c>
      <c r="DV15" s="66">
        <v>0.503</v>
      </c>
      <c r="DW15" s="66">
        <v>0.35699999999999998</v>
      </c>
      <c r="DX15" s="66">
        <v>0.27700000000000002</v>
      </c>
      <c r="DY15" s="66">
        <v>0.503</v>
      </c>
      <c r="DZ15" s="66">
        <v>0.35699999999999998</v>
      </c>
      <c r="EA15" s="66">
        <v>0.27700000000000002</v>
      </c>
      <c r="EB15" s="66">
        <v>0.35699999999999998</v>
      </c>
      <c r="EC15" s="66">
        <v>0.503</v>
      </c>
      <c r="ED15" s="66">
        <v>0.35699999999999998</v>
      </c>
      <c r="EE15" s="66">
        <v>0.27700000000000002</v>
      </c>
      <c r="EF15" s="66">
        <v>0</v>
      </c>
      <c r="EG15" s="66">
        <v>0</v>
      </c>
      <c r="EH15" s="66">
        <v>0</v>
      </c>
      <c r="EI15" s="66">
        <v>0</v>
      </c>
      <c r="EJ15" s="66">
        <v>0</v>
      </c>
      <c r="EK15" s="66">
        <v>0</v>
      </c>
      <c r="EL15" s="66">
        <v>0</v>
      </c>
      <c r="EM15" s="66">
        <v>0</v>
      </c>
      <c r="EN15" s="66">
        <v>0</v>
      </c>
      <c r="EO15" s="66">
        <v>0</v>
      </c>
      <c r="EP15" s="66">
        <v>0</v>
      </c>
      <c r="EQ15" s="66">
        <v>0</v>
      </c>
      <c r="ER15" s="66">
        <v>0</v>
      </c>
      <c r="ES15" s="66">
        <v>0</v>
      </c>
      <c r="ET15" s="66">
        <v>0</v>
      </c>
      <c r="EU15" s="66">
        <v>0</v>
      </c>
      <c r="EV15" s="66">
        <v>0</v>
      </c>
      <c r="EW15" s="66">
        <v>0</v>
      </c>
      <c r="EX15" s="66">
        <v>0</v>
      </c>
      <c r="EY15" s="66">
        <v>0</v>
      </c>
      <c r="EZ15" s="66">
        <v>0</v>
      </c>
      <c r="FA15" s="66">
        <v>0</v>
      </c>
      <c r="FB15" s="66">
        <v>0</v>
      </c>
      <c r="FC15" s="66">
        <v>0</v>
      </c>
      <c r="FD15" s="66">
        <v>0</v>
      </c>
      <c r="FE15" s="66">
        <v>0</v>
      </c>
      <c r="FF15" s="66">
        <v>0</v>
      </c>
      <c r="FG15" s="66">
        <v>0</v>
      </c>
      <c r="FH15" s="66">
        <v>0</v>
      </c>
      <c r="FI15" s="66">
        <v>0</v>
      </c>
      <c r="FJ15" s="66">
        <v>0</v>
      </c>
      <c r="FK15" s="66">
        <v>0</v>
      </c>
      <c r="FL15" s="66">
        <v>0</v>
      </c>
      <c r="FM15" s="66">
        <v>0</v>
      </c>
      <c r="FN15" s="66">
        <v>0</v>
      </c>
      <c r="FO15" s="66">
        <v>0</v>
      </c>
      <c r="FP15" s="66">
        <v>0</v>
      </c>
      <c r="FQ15" s="66">
        <v>0</v>
      </c>
      <c r="FR15" s="66">
        <v>0</v>
      </c>
      <c r="FS15" s="66">
        <v>0</v>
      </c>
    </row>
    <row r="16" spans="1:175" s="66" customFormat="1" x14ac:dyDescent="0.3">
      <c r="A16" s="112"/>
      <c r="B16" s="62" t="s">
        <v>480</v>
      </c>
      <c r="C16" s="63" t="s">
        <v>171</v>
      </c>
      <c r="D16" s="54" t="s">
        <v>477</v>
      </c>
      <c r="E16" s="64">
        <f t="shared" si="5"/>
        <v>8</v>
      </c>
      <c r="F16" s="64">
        <v>1</v>
      </c>
      <c r="G16" s="64" t="s">
        <v>478</v>
      </c>
      <c r="H16" s="73">
        <v>59860000</v>
      </c>
      <c r="I16" s="65" t="str">
        <f>B31</f>
        <v>Reactant11</v>
      </c>
      <c r="J16" s="66">
        <v>0</v>
      </c>
      <c r="K16" s="66">
        <v>1</v>
      </c>
      <c r="L16" s="66">
        <v>0</v>
      </c>
      <c r="M16" s="66">
        <v>0</v>
      </c>
      <c r="N16" s="66">
        <v>0</v>
      </c>
      <c r="O16" s="66">
        <v>20000</v>
      </c>
      <c r="P16" s="77">
        <f>0.96244</f>
        <v>0.96243999999999996</v>
      </c>
      <c r="Q16" s="77">
        <f t="shared" ref="Q16:Y16" si="15">0.96244</f>
        <v>0.96243999999999996</v>
      </c>
      <c r="R16" s="77">
        <f t="shared" si="15"/>
        <v>0.96243999999999996</v>
      </c>
      <c r="S16" s="77">
        <f t="shared" si="15"/>
        <v>0.96243999999999996</v>
      </c>
      <c r="T16" s="77">
        <f t="shared" si="15"/>
        <v>0.96243999999999996</v>
      </c>
      <c r="U16" s="77">
        <f t="shared" si="15"/>
        <v>0.96243999999999996</v>
      </c>
      <c r="V16" s="77">
        <f t="shared" si="15"/>
        <v>0.96243999999999996</v>
      </c>
      <c r="W16" s="77">
        <f t="shared" si="15"/>
        <v>0.96243999999999996</v>
      </c>
      <c r="X16" s="77">
        <f t="shared" si="15"/>
        <v>0.96243999999999996</v>
      </c>
      <c r="Y16" s="77">
        <f t="shared" si="15"/>
        <v>0.96243999999999996</v>
      </c>
      <c r="Z16" s="74"/>
      <c r="AA16" s="74"/>
      <c r="AB16" s="74"/>
      <c r="AC16" s="74"/>
      <c r="AD16" s="74">
        <v>1.390244</v>
      </c>
      <c r="AE16" s="74"/>
      <c r="AF16" s="74"/>
      <c r="AG16" s="74"/>
      <c r="AH16" s="74"/>
      <c r="AI16" s="74"/>
      <c r="AJ16" s="74"/>
      <c r="AK16" s="74"/>
      <c r="AL16" s="74"/>
      <c r="AM16" s="74"/>
      <c r="AN16" s="74">
        <v>0</v>
      </c>
      <c r="AO16" s="74"/>
      <c r="AP16" s="74"/>
      <c r="AQ16" s="74"/>
      <c r="AR16" s="74"/>
      <c r="AS16" s="74"/>
      <c r="AT16" s="56">
        <v>0.4</v>
      </c>
      <c r="AU16" s="56">
        <v>0.4</v>
      </c>
      <c r="AV16" s="56">
        <v>0.2</v>
      </c>
      <c r="AW16" s="56">
        <v>0.4</v>
      </c>
      <c r="AX16" s="56">
        <v>0.2</v>
      </c>
      <c r="AY16" s="56">
        <v>0.1</v>
      </c>
      <c r="AZ16" s="56">
        <v>0.1</v>
      </c>
      <c r="BA16" s="56">
        <v>0.1</v>
      </c>
      <c r="BB16" s="56">
        <v>0.1</v>
      </c>
      <c r="BC16" s="56">
        <v>0.1</v>
      </c>
      <c r="BD16" s="56">
        <v>0.2</v>
      </c>
      <c r="BE16" s="56">
        <v>0.2</v>
      </c>
      <c r="BF16" s="56">
        <v>0.2</v>
      </c>
      <c r="BG16" s="56">
        <v>0.6</v>
      </c>
      <c r="BH16" s="56">
        <v>1</v>
      </c>
      <c r="BI16" s="56">
        <v>1</v>
      </c>
      <c r="BJ16" s="56">
        <v>1</v>
      </c>
      <c r="BK16" s="56">
        <v>1</v>
      </c>
      <c r="BL16" s="56">
        <v>1</v>
      </c>
      <c r="BM16" s="56">
        <v>1</v>
      </c>
      <c r="BN16" s="56">
        <v>0.2</v>
      </c>
      <c r="BO16" s="56">
        <v>0.2</v>
      </c>
      <c r="BP16" s="56">
        <v>0.2</v>
      </c>
      <c r="BQ16" s="56">
        <v>0.6</v>
      </c>
      <c r="BR16" s="56">
        <v>1</v>
      </c>
      <c r="BS16" s="56">
        <v>1</v>
      </c>
      <c r="BT16" s="56">
        <v>1</v>
      </c>
      <c r="BU16" s="56">
        <v>1</v>
      </c>
      <c r="BV16" s="56">
        <v>1</v>
      </c>
      <c r="BW16" s="56">
        <v>1</v>
      </c>
      <c r="BX16" s="55"/>
      <c r="BY16" s="55"/>
      <c r="BZ16" s="55"/>
      <c r="CA16" s="55"/>
      <c r="CB16" s="55">
        <v>4.0829269999999998</v>
      </c>
      <c r="CC16" s="55"/>
      <c r="CD16" s="55"/>
      <c r="CE16" s="55"/>
      <c r="CF16" s="55"/>
      <c r="CG16" s="55"/>
      <c r="CH16" s="73">
        <v>18309.859154929578</v>
      </c>
      <c r="CI16" s="73">
        <v>18309.859154929578</v>
      </c>
      <c r="CJ16" s="73">
        <v>18309.859154929578</v>
      </c>
      <c r="CK16" s="73">
        <v>18309.859154929578</v>
      </c>
      <c r="CL16" s="73">
        <v>18309.859154929578</v>
      </c>
      <c r="CM16" s="73">
        <v>18309.859154929578</v>
      </c>
      <c r="CN16" s="73">
        <v>18309.859154929578</v>
      </c>
      <c r="CO16" s="73">
        <v>18309.859154929578</v>
      </c>
      <c r="CP16" s="73">
        <v>18309.859154929578</v>
      </c>
      <c r="CQ16" s="73">
        <v>18309.859154929578</v>
      </c>
      <c r="CR16" s="75">
        <v>845.07042253521126</v>
      </c>
      <c r="CS16" s="75">
        <v>845.07042253521126</v>
      </c>
      <c r="CT16" s="75">
        <v>845.07042253521126</v>
      </c>
      <c r="CU16" s="75">
        <v>845.07042253521126</v>
      </c>
      <c r="CV16" s="75">
        <v>845.07042253521126</v>
      </c>
      <c r="CW16" s="75">
        <v>845.07042253521126</v>
      </c>
      <c r="CX16" s="75">
        <v>845.07042253521126</v>
      </c>
      <c r="CY16" s="75">
        <v>845.07042253521126</v>
      </c>
      <c r="CZ16" s="75">
        <v>845.07042253521126</v>
      </c>
      <c r="DA16" s="75">
        <v>845.07042253521126</v>
      </c>
      <c r="DB16" s="76">
        <v>0</v>
      </c>
      <c r="DC16" s="76">
        <v>0</v>
      </c>
      <c r="DD16" s="76">
        <v>0</v>
      </c>
      <c r="DE16" s="66">
        <v>0</v>
      </c>
      <c r="DF16" s="76">
        <v>0</v>
      </c>
      <c r="DG16" s="66">
        <v>0</v>
      </c>
      <c r="DH16" s="76">
        <v>0</v>
      </c>
      <c r="DI16" s="66">
        <v>0</v>
      </c>
      <c r="DJ16" s="76">
        <v>0</v>
      </c>
      <c r="DK16" s="66">
        <v>0</v>
      </c>
      <c r="DL16" s="66">
        <v>0</v>
      </c>
      <c r="DM16" s="66">
        <v>0</v>
      </c>
      <c r="DN16" s="66">
        <v>0</v>
      </c>
      <c r="DO16" s="66">
        <v>0</v>
      </c>
      <c r="DP16" s="66">
        <v>0</v>
      </c>
      <c r="DQ16" s="66">
        <v>0</v>
      </c>
      <c r="DR16" s="66">
        <v>0</v>
      </c>
      <c r="DS16" s="66">
        <v>0</v>
      </c>
      <c r="DT16" s="66">
        <v>0</v>
      </c>
      <c r="DU16" s="66">
        <v>0</v>
      </c>
      <c r="DV16" s="66">
        <v>0</v>
      </c>
      <c r="DW16" s="66">
        <v>0</v>
      </c>
      <c r="DX16" s="66">
        <v>0</v>
      </c>
      <c r="DY16" s="66">
        <v>0</v>
      </c>
      <c r="DZ16" s="66">
        <v>0</v>
      </c>
      <c r="EA16" s="66">
        <v>0</v>
      </c>
      <c r="EB16" s="66">
        <v>0</v>
      </c>
      <c r="EC16" s="66">
        <v>0</v>
      </c>
      <c r="ED16" s="66">
        <v>0</v>
      </c>
      <c r="EE16" s="66">
        <v>0</v>
      </c>
      <c r="EF16" s="66">
        <v>0</v>
      </c>
      <c r="EG16" s="66">
        <v>0</v>
      </c>
      <c r="EH16" s="66">
        <v>0</v>
      </c>
      <c r="EI16" s="66">
        <v>0</v>
      </c>
      <c r="EJ16" s="66">
        <v>0</v>
      </c>
      <c r="EK16" s="66">
        <v>0</v>
      </c>
      <c r="EL16" s="66">
        <v>0</v>
      </c>
      <c r="EM16" s="66">
        <v>0</v>
      </c>
      <c r="EN16" s="66">
        <v>0</v>
      </c>
      <c r="EO16" s="66">
        <v>0</v>
      </c>
      <c r="EP16" s="66">
        <v>0</v>
      </c>
      <c r="EQ16" s="66">
        <v>0</v>
      </c>
      <c r="ER16" s="66">
        <v>0</v>
      </c>
      <c r="ES16" s="66">
        <v>0</v>
      </c>
      <c r="ET16" s="66">
        <v>0</v>
      </c>
      <c r="EU16" s="66">
        <v>0</v>
      </c>
      <c r="EV16" s="66">
        <v>0</v>
      </c>
      <c r="EW16" s="66">
        <v>0</v>
      </c>
      <c r="EX16" s="66">
        <v>0</v>
      </c>
      <c r="EY16" s="66">
        <v>0</v>
      </c>
      <c r="EZ16" s="66">
        <v>0</v>
      </c>
      <c r="FA16" s="66">
        <v>0</v>
      </c>
      <c r="FB16" s="66">
        <v>0</v>
      </c>
      <c r="FC16" s="66">
        <v>0</v>
      </c>
      <c r="FD16" s="66">
        <v>0</v>
      </c>
      <c r="FE16" s="66">
        <v>0</v>
      </c>
      <c r="FF16" s="66">
        <v>0</v>
      </c>
      <c r="FG16" s="66">
        <v>0</v>
      </c>
      <c r="FH16" s="66">
        <v>0</v>
      </c>
      <c r="FI16" s="66">
        <v>0</v>
      </c>
      <c r="FJ16" s="66">
        <v>8.8495575221238937E-2</v>
      </c>
      <c r="FK16" s="66">
        <v>8.8495575221238937E-2</v>
      </c>
      <c r="FL16" s="66">
        <v>8.8495575221238937E-2</v>
      </c>
      <c r="FM16" s="66">
        <v>8.8495575221238937E-2</v>
      </c>
      <c r="FN16" s="66">
        <v>8.8495575221238937E-2</v>
      </c>
      <c r="FO16" s="66">
        <v>8.8495575221238937E-2</v>
      </c>
      <c r="FP16" s="66">
        <v>8.8495575221238937E-2</v>
      </c>
      <c r="FQ16" s="66">
        <v>8.8495575221238937E-2</v>
      </c>
      <c r="FR16" s="66">
        <v>8.8495575221238937E-2</v>
      </c>
      <c r="FS16" s="66">
        <v>8.8495575221238937E-2</v>
      </c>
    </row>
    <row r="17" spans="1:175" s="66" customFormat="1" x14ac:dyDescent="0.3">
      <c r="A17" s="112"/>
      <c r="B17" s="62" t="s">
        <v>135</v>
      </c>
      <c r="C17" s="64" t="s">
        <v>277</v>
      </c>
      <c r="D17" s="54" t="s">
        <v>479</v>
      </c>
      <c r="E17" s="64">
        <f t="shared" si="5"/>
        <v>9</v>
      </c>
      <c r="F17" s="64">
        <v>1</v>
      </c>
      <c r="G17" s="64" t="s">
        <v>479</v>
      </c>
      <c r="H17" s="73">
        <f>H16*P17</f>
        <v>50369999.877146341</v>
      </c>
      <c r="I17" s="65" t="str">
        <f>B16</f>
        <v>Product/Reactant15</v>
      </c>
      <c r="J17" s="66">
        <v>0</v>
      </c>
      <c r="K17" s="66">
        <v>0</v>
      </c>
      <c r="L17" s="66">
        <v>0</v>
      </c>
      <c r="M17" s="66">
        <v>0</v>
      </c>
      <c r="N17" s="66">
        <v>0</v>
      </c>
      <c r="O17" s="66">
        <v>40000</v>
      </c>
      <c r="P17" s="77">
        <v>0.84146341258179658</v>
      </c>
      <c r="Q17" s="77">
        <v>0.84146341258179658</v>
      </c>
      <c r="R17" s="77">
        <v>0.84146341258179658</v>
      </c>
      <c r="S17" s="77">
        <v>0.84146341258179658</v>
      </c>
      <c r="T17" s="77">
        <v>0.84146341258179658</v>
      </c>
      <c r="U17" s="77">
        <v>0.84146341258179658</v>
      </c>
      <c r="V17" s="77">
        <v>0.84146341258179658</v>
      </c>
      <c r="W17" s="77">
        <v>0.84146341258179658</v>
      </c>
      <c r="X17" s="77">
        <v>0.84146341258179658</v>
      </c>
      <c r="Y17" s="77">
        <v>0.84146341258179658</v>
      </c>
      <c r="Z17" s="74">
        <v>0</v>
      </c>
      <c r="AA17" s="74">
        <v>0</v>
      </c>
      <c r="AB17" s="74">
        <v>0</v>
      </c>
      <c r="AC17" s="74">
        <v>0</v>
      </c>
      <c r="AD17" s="74">
        <v>0</v>
      </c>
      <c r="AE17" s="74">
        <v>0</v>
      </c>
      <c r="AF17" s="74">
        <v>0</v>
      </c>
      <c r="AG17" s="74">
        <v>0</v>
      </c>
      <c r="AH17" s="74">
        <v>0</v>
      </c>
      <c r="AI17" s="74">
        <v>0</v>
      </c>
      <c r="AJ17" s="74">
        <v>0</v>
      </c>
      <c r="AK17" s="74">
        <v>0</v>
      </c>
      <c r="AL17" s="74">
        <v>0</v>
      </c>
      <c r="AM17" s="74">
        <v>0</v>
      </c>
      <c r="AN17" s="74">
        <v>0</v>
      </c>
      <c r="AO17" s="74">
        <v>0</v>
      </c>
      <c r="AP17" s="74">
        <v>0</v>
      </c>
      <c r="AQ17" s="74">
        <v>0</v>
      </c>
      <c r="AR17" s="74">
        <v>0</v>
      </c>
      <c r="AS17" s="74">
        <v>0</v>
      </c>
      <c r="AT17" s="56">
        <v>0</v>
      </c>
      <c r="AU17" s="56">
        <v>0</v>
      </c>
      <c r="AV17" s="56">
        <v>0</v>
      </c>
      <c r="AW17" s="56">
        <v>0</v>
      </c>
      <c r="AX17" s="56">
        <v>0</v>
      </c>
      <c r="AY17" s="56">
        <v>0</v>
      </c>
      <c r="AZ17" s="56">
        <v>0</v>
      </c>
      <c r="BA17" s="56">
        <v>0</v>
      </c>
      <c r="BB17" s="56">
        <v>0</v>
      </c>
      <c r="BC17" s="56">
        <v>0</v>
      </c>
      <c r="BD17" s="56">
        <v>1</v>
      </c>
      <c r="BE17" s="56">
        <v>1</v>
      </c>
      <c r="BF17" s="56">
        <v>1</v>
      </c>
      <c r="BG17" s="56">
        <v>1</v>
      </c>
      <c r="BH17" s="56">
        <v>1</v>
      </c>
      <c r="BI17" s="56">
        <v>1</v>
      </c>
      <c r="BJ17" s="56">
        <v>1</v>
      </c>
      <c r="BK17" s="56">
        <v>1</v>
      </c>
      <c r="BL17" s="56">
        <v>1</v>
      </c>
      <c r="BM17" s="56">
        <v>1</v>
      </c>
      <c r="BN17" s="56">
        <v>1</v>
      </c>
      <c r="BO17" s="56">
        <v>1</v>
      </c>
      <c r="BP17" s="56">
        <v>1</v>
      </c>
      <c r="BQ17" s="56">
        <v>1</v>
      </c>
      <c r="BR17" s="56">
        <v>1</v>
      </c>
      <c r="BS17" s="56">
        <v>1</v>
      </c>
      <c r="BT17" s="56">
        <v>1</v>
      </c>
      <c r="BU17" s="56">
        <v>1</v>
      </c>
      <c r="BV17" s="56">
        <v>1</v>
      </c>
      <c r="BW17" s="56">
        <v>1</v>
      </c>
      <c r="BX17" s="55">
        <v>0</v>
      </c>
      <c r="BY17" s="55">
        <v>0</v>
      </c>
      <c r="BZ17" s="55">
        <v>0</v>
      </c>
      <c r="CA17" s="55">
        <v>0</v>
      </c>
      <c r="CB17" s="55">
        <v>0</v>
      </c>
      <c r="CC17" s="55">
        <v>0</v>
      </c>
      <c r="CD17" s="55">
        <v>0</v>
      </c>
      <c r="CE17" s="55">
        <v>0</v>
      </c>
      <c r="CF17" s="55">
        <v>0</v>
      </c>
      <c r="CG17" s="55">
        <v>0</v>
      </c>
      <c r="CH17" s="55">
        <v>0</v>
      </c>
      <c r="CI17" s="55">
        <v>0</v>
      </c>
      <c r="CJ17" s="55">
        <v>0</v>
      </c>
      <c r="CK17" s="55">
        <v>0</v>
      </c>
      <c r="CL17" s="55">
        <v>0</v>
      </c>
      <c r="CM17" s="55">
        <v>0</v>
      </c>
      <c r="CN17" s="55">
        <v>0</v>
      </c>
      <c r="CO17" s="55">
        <v>0</v>
      </c>
      <c r="CP17" s="55">
        <v>0</v>
      </c>
      <c r="CQ17" s="55">
        <v>0</v>
      </c>
      <c r="CR17" s="55">
        <v>0</v>
      </c>
      <c r="CS17" s="55">
        <v>0</v>
      </c>
      <c r="CT17" s="55">
        <v>0</v>
      </c>
      <c r="CU17" s="55">
        <v>0</v>
      </c>
      <c r="CV17" s="55">
        <v>0</v>
      </c>
      <c r="CW17" s="55">
        <v>0</v>
      </c>
      <c r="CX17" s="55">
        <v>0</v>
      </c>
      <c r="CY17" s="55">
        <v>0</v>
      </c>
      <c r="CZ17" s="55">
        <v>0</v>
      </c>
      <c r="DA17" s="55">
        <v>0</v>
      </c>
      <c r="DB17" s="76">
        <v>0</v>
      </c>
      <c r="DC17" s="76">
        <v>0</v>
      </c>
      <c r="DD17" s="76">
        <v>0</v>
      </c>
      <c r="DE17" s="66">
        <v>0</v>
      </c>
      <c r="DF17" s="76">
        <v>0</v>
      </c>
      <c r="DG17" s="66">
        <v>0</v>
      </c>
      <c r="DH17" s="76">
        <v>0</v>
      </c>
      <c r="DI17" s="66">
        <v>0</v>
      </c>
      <c r="DJ17" s="76">
        <v>0</v>
      </c>
      <c r="DK17" s="66">
        <v>0</v>
      </c>
      <c r="DL17" s="66">
        <v>0</v>
      </c>
      <c r="DM17" s="66">
        <v>0</v>
      </c>
      <c r="DN17" s="66">
        <v>0</v>
      </c>
      <c r="DO17" s="66">
        <v>0</v>
      </c>
      <c r="DP17" s="66">
        <v>0</v>
      </c>
      <c r="DQ17" s="66">
        <v>0</v>
      </c>
      <c r="DR17" s="66">
        <v>0</v>
      </c>
      <c r="DS17" s="66">
        <v>0</v>
      </c>
      <c r="DT17" s="66">
        <v>0</v>
      </c>
      <c r="DU17" s="66">
        <v>0</v>
      </c>
      <c r="DV17" s="66">
        <v>0.503</v>
      </c>
      <c r="DW17" s="66">
        <v>0.35699999999999998</v>
      </c>
      <c r="DX17" s="66">
        <v>0.27700000000000002</v>
      </c>
      <c r="DY17" s="66">
        <v>0.503</v>
      </c>
      <c r="DZ17" s="66">
        <v>0.35699999999999998</v>
      </c>
      <c r="EA17" s="66">
        <v>0.27700000000000002</v>
      </c>
      <c r="EB17" s="66">
        <v>0.35699999999999998</v>
      </c>
      <c r="EC17" s="66">
        <v>0.503</v>
      </c>
      <c r="ED17" s="66">
        <v>0.35699999999999998</v>
      </c>
      <c r="EE17" s="66">
        <v>0.27700000000000002</v>
      </c>
      <c r="EF17" s="66">
        <v>0</v>
      </c>
      <c r="EG17" s="66">
        <v>0</v>
      </c>
      <c r="EH17" s="66">
        <v>0</v>
      </c>
      <c r="EI17" s="66">
        <v>0</v>
      </c>
      <c r="EJ17" s="66">
        <v>0</v>
      </c>
      <c r="EK17" s="66">
        <v>0</v>
      </c>
      <c r="EL17" s="66">
        <v>0</v>
      </c>
      <c r="EM17" s="66">
        <v>0</v>
      </c>
      <c r="EN17" s="66">
        <v>0</v>
      </c>
      <c r="EO17" s="66">
        <v>0</v>
      </c>
      <c r="EP17" s="66">
        <v>0</v>
      </c>
      <c r="EQ17" s="66">
        <v>0</v>
      </c>
      <c r="ER17" s="66">
        <v>0</v>
      </c>
      <c r="ES17" s="66">
        <v>0</v>
      </c>
      <c r="ET17" s="66">
        <v>0</v>
      </c>
      <c r="EU17" s="66">
        <v>0</v>
      </c>
      <c r="EV17" s="66">
        <v>0</v>
      </c>
      <c r="EW17" s="66">
        <v>0</v>
      </c>
      <c r="EX17" s="66">
        <v>0</v>
      </c>
      <c r="EY17" s="66">
        <v>0</v>
      </c>
      <c r="EZ17" s="66">
        <v>0</v>
      </c>
      <c r="FA17" s="66">
        <v>0</v>
      </c>
      <c r="FB17" s="66">
        <v>0</v>
      </c>
      <c r="FC17" s="66">
        <v>0</v>
      </c>
      <c r="FD17" s="66">
        <v>0</v>
      </c>
      <c r="FE17" s="66">
        <v>0</v>
      </c>
      <c r="FF17" s="66">
        <v>0</v>
      </c>
      <c r="FG17" s="66">
        <v>0</v>
      </c>
      <c r="FH17" s="66">
        <v>0</v>
      </c>
      <c r="FI17" s="66">
        <v>0</v>
      </c>
      <c r="FJ17" s="66">
        <v>0</v>
      </c>
      <c r="FK17" s="66">
        <v>0</v>
      </c>
      <c r="FL17" s="66">
        <v>0</v>
      </c>
      <c r="FM17" s="66">
        <v>0</v>
      </c>
      <c r="FN17" s="66">
        <v>0</v>
      </c>
      <c r="FO17" s="66">
        <v>0</v>
      </c>
      <c r="FP17" s="66">
        <v>0</v>
      </c>
      <c r="FQ17" s="66">
        <v>0</v>
      </c>
      <c r="FR17" s="66">
        <v>0</v>
      </c>
      <c r="FS17" s="66">
        <v>0</v>
      </c>
    </row>
    <row r="18" spans="1:175" x14ac:dyDescent="0.3">
      <c r="A18" s="112"/>
      <c r="B18" s="3" t="s">
        <v>135</v>
      </c>
      <c r="C18" s="11" t="s">
        <v>277</v>
      </c>
      <c r="D18" s="2" t="s">
        <v>435</v>
      </c>
      <c r="E18" s="9">
        <f t="shared" ref="E18:E21" si="16">ROW(D18)-ROW($E$8)</f>
        <v>10</v>
      </c>
      <c r="F18" s="13">
        <v>1</v>
      </c>
      <c r="G18" s="13" t="s">
        <v>435</v>
      </c>
      <c r="H18">
        <v>0</v>
      </c>
      <c r="I18" s="24" t="str">
        <f>B23</f>
        <v>Product/Reactant1</v>
      </c>
      <c r="J18">
        <v>0</v>
      </c>
      <c r="K18">
        <v>0</v>
      </c>
      <c r="L18">
        <v>0</v>
      </c>
      <c r="M18">
        <v>0</v>
      </c>
      <c r="N18">
        <v>0</v>
      </c>
      <c r="O18">
        <v>20000</v>
      </c>
      <c r="P18">
        <v>1.54</v>
      </c>
      <c r="Q18">
        <v>1.54</v>
      </c>
      <c r="R18">
        <v>1.54</v>
      </c>
      <c r="S18">
        <v>1.54</v>
      </c>
      <c r="T18">
        <v>1.54</v>
      </c>
      <c r="U18">
        <v>1.54</v>
      </c>
      <c r="V18">
        <v>1.54</v>
      </c>
      <c r="W18">
        <v>1.54</v>
      </c>
      <c r="X18">
        <v>1.54</v>
      </c>
      <c r="Y18">
        <v>1.54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1</v>
      </c>
      <c r="BE18" s="14">
        <v>1</v>
      </c>
      <c r="BF18" s="14">
        <v>1</v>
      </c>
      <c r="BG18" s="14">
        <v>1</v>
      </c>
      <c r="BH18" s="14">
        <v>1</v>
      </c>
      <c r="BI18" s="14">
        <v>1</v>
      </c>
      <c r="BJ18" s="14">
        <v>1</v>
      </c>
      <c r="BK18" s="14">
        <v>1</v>
      </c>
      <c r="BL18" s="14">
        <v>1</v>
      </c>
      <c r="BM18" s="14">
        <v>1</v>
      </c>
      <c r="BN18" s="14">
        <v>1</v>
      </c>
      <c r="BO18" s="14">
        <v>1</v>
      </c>
      <c r="BP18" s="14">
        <v>1</v>
      </c>
      <c r="BQ18" s="14">
        <v>1</v>
      </c>
      <c r="BR18" s="14">
        <v>1</v>
      </c>
      <c r="BS18" s="14">
        <v>1</v>
      </c>
      <c r="BT18" s="14">
        <v>1</v>
      </c>
      <c r="BU18" s="14">
        <v>1</v>
      </c>
      <c r="BV18" s="14">
        <v>1</v>
      </c>
      <c r="BW18" s="14">
        <v>1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0.18992999999999999</v>
      </c>
      <c r="DW18">
        <v>0.14244999999999999</v>
      </c>
      <c r="DX18">
        <v>9.4969999999999999E-2</v>
      </c>
      <c r="DY18">
        <v>0.18992999999999999</v>
      </c>
      <c r="DZ18">
        <v>0.14244999999999999</v>
      </c>
      <c r="EA18">
        <v>9.4969999999999999E-2</v>
      </c>
      <c r="EB18">
        <v>0.14244999999999999</v>
      </c>
      <c r="EC18">
        <v>0.18992999999999999</v>
      </c>
      <c r="ED18">
        <v>0.14244999999999999</v>
      </c>
      <c r="EE18">
        <v>9.4969999999999999E-2</v>
      </c>
      <c r="EF18">
        <v>3.560584789265715</v>
      </c>
      <c r="EG18">
        <v>3.560584789265715</v>
      </c>
      <c r="EH18">
        <v>3.560584789265715</v>
      </c>
      <c r="EI18">
        <v>0</v>
      </c>
      <c r="EJ18">
        <f t="shared" ref="EJ18" si="17">$EG18*B$3</f>
        <v>3.560584789265715</v>
      </c>
      <c r="EK18">
        <v>0</v>
      </c>
      <c r="EL18">
        <f t="shared" ref="EL18" si="18">$EG18*C$3</f>
        <v>3.560584789265715</v>
      </c>
      <c r="EM18">
        <v>0</v>
      </c>
      <c r="EN18">
        <f t="shared" ref="EN18" si="19">$EG18*D$3</f>
        <v>3.560584789265715</v>
      </c>
      <c r="EO18">
        <v>0</v>
      </c>
      <c r="EP18">
        <v>0</v>
      </c>
      <c r="EQ18">
        <v>0</v>
      </c>
      <c r="ER18">
        <v>0</v>
      </c>
      <c r="ES18">
        <v>0</v>
      </c>
      <c r="ET18">
        <f t="shared" ref="ET18" si="20">$EQ18*B$3</f>
        <v>0</v>
      </c>
      <c r="EU18">
        <v>0</v>
      </c>
      <c r="EV18">
        <f t="shared" ref="EV18" si="21">$EQ18*C$3</f>
        <v>0</v>
      </c>
      <c r="EW18">
        <v>0</v>
      </c>
      <c r="EX18">
        <f t="shared" ref="EX18" si="22">$EQ18*D$3</f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3">
      <c r="A19" s="112"/>
      <c r="B19" s="3" t="s">
        <v>135</v>
      </c>
      <c r="C19" s="11" t="s">
        <v>277</v>
      </c>
      <c r="D19" s="2" t="s">
        <v>436</v>
      </c>
      <c r="E19" s="9">
        <f t="shared" si="16"/>
        <v>11</v>
      </c>
      <c r="F19" s="13">
        <v>1</v>
      </c>
      <c r="G19" s="13" t="s">
        <v>436</v>
      </c>
      <c r="H19">
        <v>0</v>
      </c>
      <c r="I19" s="24" t="str">
        <f t="shared" ref="I19:I21" si="23">B24</f>
        <v>Product/Reactant1</v>
      </c>
      <c r="J19">
        <v>0</v>
      </c>
      <c r="K19">
        <v>0</v>
      </c>
      <c r="L19">
        <v>0</v>
      </c>
      <c r="M19">
        <v>0</v>
      </c>
      <c r="N19">
        <v>0</v>
      </c>
      <c r="O19">
        <v>20000</v>
      </c>
      <c r="P19">
        <v>2.21</v>
      </c>
      <c r="Q19">
        <v>2.21</v>
      </c>
      <c r="R19">
        <v>2.21</v>
      </c>
      <c r="S19">
        <v>2.21</v>
      </c>
      <c r="T19">
        <v>2.21</v>
      </c>
      <c r="U19">
        <v>2.21</v>
      </c>
      <c r="V19">
        <v>2.21</v>
      </c>
      <c r="W19">
        <v>2.21</v>
      </c>
      <c r="X19">
        <v>2.21</v>
      </c>
      <c r="Y19">
        <v>2.21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1</v>
      </c>
      <c r="BE19" s="14">
        <v>1</v>
      </c>
      <c r="BF19" s="14">
        <v>1</v>
      </c>
      <c r="BG19" s="14">
        <v>1</v>
      </c>
      <c r="BH19" s="14">
        <v>1</v>
      </c>
      <c r="BI19" s="14">
        <v>1</v>
      </c>
      <c r="BJ19" s="14">
        <v>1</v>
      </c>
      <c r="BK19" s="14">
        <v>1</v>
      </c>
      <c r="BL19" s="14">
        <v>1</v>
      </c>
      <c r="BM19" s="14">
        <v>1</v>
      </c>
      <c r="BN19" s="14">
        <v>1</v>
      </c>
      <c r="BO19" s="14">
        <v>1</v>
      </c>
      <c r="BP19" s="14">
        <v>1</v>
      </c>
      <c r="BQ19" s="14">
        <v>1</v>
      </c>
      <c r="BR19" s="14">
        <v>1</v>
      </c>
      <c r="BS19" s="14">
        <v>1</v>
      </c>
      <c r="BT19" s="14">
        <v>1</v>
      </c>
      <c r="BU19" s="14">
        <v>1</v>
      </c>
      <c r="BV19" s="14">
        <v>1</v>
      </c>
      <c r="BW19" s="14">
        <v>1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0.18992999999999999</v>
      </c>
      <c r="DW19">
        <v>0.14244999999999999</v>
      </c>
      <c r="DX19">
        <v>9.4969999999999999E-2</v>
      </c>
      <c r="DY19">
        <v>0.18992999999999999</v>
      </c>
      <c r="DZ19">
        <v>0.14244999999999999</v>
      </c>
      <c r="EA19">
        <v>9.4969999999999999E-2</v>
      </c>
      <c r="EB19">
        <v>0.14244999999999999</v>
      </c>
      <c r="EC19">
        <v>0.18992999999999999</v>
      </c>
      <c r="ED19">
        <v>0.14244999999999999</v>
      </c>
      <c r="EE19">
        <v>9.4969999999999999E-2</v>
      </c>
      <c r="EF19">
        <v>3.560584789265715</v>
      </c>
      <c r="EG19">
        <v>3.560584789265715</v>
      </c>
      <c r="EH19">
        <v>3.560584789265715</v>
      </c>
      <c r="EI19">
        <v>0</v>
      </c>
      <c r="EJ19">
        <f t="shared" ref="EJ19:EJ21" si="24">$EG19*B$3</f>
        <v>3.560584789265715</v>
      </c>
      <c r="EK19">
        <v>0</v>
      </c>
      <c r="EL19">
        <f t="shared" ref="EL19:EL21" si="25">$EG19*C$3</f>
        <v>3.560584789265715</v>
      </c>
      <c r="EM19">
        <v>0</v>
      </c>
      <c r="EN19">
        <f t="shared" ref="EN19:EN21" si="26">$EG19*D$3</f>
        <v>3.560584789265715</v>
      </c>
      <c r="EO19">
        <v>0</v>
      </c>
      <c r="EP19">
        <v>0</v>
      </c>
      <c r="EQ19">
        <v>0</v>
      </c>
      <c r="ER19">
        <v>0</v>
      </c>
      <c r="ES19">
        <v>0</v>
      </c>
      <c r="ET19">
        <f t="shared" ref="ET19:ET21" si="27">$EQ19*B$3</f>
        <v>0</v>
      </c>
      <c r="EU19">
        <v>0</v>
      </c>
      <c r="EV19">
        <f t="shared" ref="EV19:EV21" si="28">$EQ19*C$3</f>
        <v>0</v>
      </c>
      <c r="EW19">
        <v>0</v>
      </c>
      <c r="EX19">
        <f t="shared" ref="EX19:EX21" si="29">$EQ19*D$3</f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</row>
    <row r="20" spans="1:175" x14ac:dyDescent="0.3">
      <c r="A20" s="112"/>
      <c r="B20" s="3" t="s">
        <v>135</v>
      </c>
      <c r="C20" s="11" t="s">
        <v>277</v>
      </c>
      <c r="D20" s="2" t="s">
        <v>437</v>
      </c>
      <c r="E20" s="9">
        <f t="shared" si="16"/>
        <v>12</v>
      </c>
      <c r="F20" s="13">
        <v>1</v>
      </c>
      <c r="G20" s="13" t="s">
        <v>437</v>
      </c>
      <c r="H20">
        <v>44480000</v>
      </c>
      <c r="I20" s="24" t="str">
        <f t="shared" si="23"/>
        <v>Product/Reactant1</v>
      </c>
      <c r="J20">
        <v>0</v>
      </c>
      <c r="K20">
        <v>0</v>
      </c>
      <c r="L20">
        <v>0</v>
      </c>
      <c r="M20">
        <v>0</v>
      </c>
      <c r="N20">
        <v>0</v>
      </c>
      <c r="O20">
        <v>20000</v>
      </c>
      <c r="P20">
        <v>1.82</v>
      </c>
      <c r="Q20">
        <v>1.82</v>
      </c>
      <c r="R20">
        <v>1.82</v>
      </c>
      <c r="S20">
        <v>1.82</v>
      </c>
      <c r="T20">
        <v>1.82</v>
      </c>
      <c r="U20">
        <v>1.82</v>
      </c>
      <c r="V20">
        <v>1.82</v>
      </c>
      <c r="W20">
        <v>1.82</v>
      </c>
      <c r="X20">
        <v>1.82</v>
      </c>
      <c r="Y20">
        <v>1.82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1</v>
      </c>
      <c r="BE20" s="14">
        <v>1</v>
      </c>
      <c r="BF20" s="14">
        <v>1</v>
      </c>
      <c r="BG20" s="14">
        <v>1</v>
      </c>
      <c r="BH20" s="14">
        <v>1</v>
      </c>
      <c r="BI20" s="14">
        <v>1</v>
      </c>
      <c r="BJ20" s="14">
        <v>1</v>
      </c>
      <c r="BK20" s="14">
        <v>1</v>
      </c>
      <c r="BL20" s="14">
        <v>1</v>
      </c>
      <c r="BM20" s="14">
        <v>1</v>
      </c>
      <c r="BN20" s="14">
        <v>1</v>
      </c>
      <c r="BO20" s="14">
        <v>1</v>
      </c>
      <c r="BP20" s="14">
        <v>1</v>
      </c>
      <c r="BQ20" s="14">
        <v>1</v>
      </c>
      <c r="BR20" s="14">
        <v>1</v>
      </c>
      <c r="BS20" s="14">
        <v>1</v>
      </c>
      <c r="BT20" s="14">
        <v>1</v>
      </c>
      <c r="BU20" s="14">
        <v>1</v>
      </c>
      <c r="BV20" s="14">
        <v>1</v>
      </c>
      <c r="BW20" s="14">
        <v>1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0.13195000000000001</v>
      </c>
      <c r="DW20">
        <v>9.2799999999999994E-2</v>
      </c>
      <c r="DX20">
        <v>7.2499999999999995E-2</v>
      </c>
      <c r="DY20">
        <v>0.13195000000000001</v>
      </c>
      <c r="DZ20">
        <v>9.2799999999999994E-2</v>
      </c>
      <c r="EA20">
        <v>7.2499999999999995E-2</v>
      </c>
      <c r="EB20">
        <v>9.2799999999999994E-2</v>
      </c>
      <c r="EC20">
        <v>0.13195000000000001</v>
      </c>
      <c r="ED20">
        <v>9.2799999999999994E-2</v>
      </c>
      <c r="EE20">
        <v>7.2499999999999995E-2</v>
      </c>
      <c r="EF20">
        <v>3.560584789265715</v>
      </c>
      <c r="EG20">
        <v>3.560584789265715</v>
      </c>
      <c r="EH20">
        <v>3.560584789265715</v>
      </c>
      <c r="EI20">
        <v>0</v>
      </c>
      <c r="EJ20">
        <f t="shared" si="24"/>
        <v>3.560584789265715</v>
      </c>
      <c r="EK20">
        <v>0</v>
      </c>
      <c r="EL20">
        <f t="shared" si="25"/>
        <v>3.560584789265715</v>
      </c>
      <c r="EM20">
        <v>0</v>
      </c>
      <c r="EN20">
        <f t="shared" si="26"/>
        <v>3.560584789265715</v>
      </c>
      <c r="EO20">
        <v>0</v>
      </c>
      <c r="EP20">
        <v>0</v>
      </c>
      <c r="EQ20">
        <v>0</v>
      </c>
      <c r="ER20">
        <v>0</v>
      </c>
      <c r="ES20">
        <v>0</v>
      </c>
      <c r="ET20">
        <f t="shared" si="27"/>
        <v>0</v>
      </c>
      <c r="EU20">
        <v>0</v>
      </c>
      <c r="EV20">
        <f t="shared" si="28"/>
        <v>0</v>
      </c>
      <c r="EW20">
        <v>0</v>
      </c>
      <c r="EX20">
        <f t="shared" si="29"/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</row>
    <row r="21" spans="1:175" x14ac:dyDescent="0.3">
      <c r="A21" s="112"/>
      <c r="B21" s="3" t="s">
        <v>135</v>
      </c>
      <c r="C21" s="11" t="s">
        <v>277</v>
      </c>
      <c r="D21" s="2" t="s">
        <v>438</v>
      </c>
      <c r="E21" s="9">
        <f t="shared" si="16"/>
        <v>13</v>
      </c>
      <c r="F21" s="13">
        <v>1</v>
      </c>
      <c r="G21" s="13" t="s">
        <v>438</v>
      </c>
      <c r="H21">
        <v>0</v>
      </c>
      <c r="I21" s="24" t="str">
        <f t="shared" si="23"/>
        <v>Product/Reactant1</v>
      </c>
      <c r="J21">
        <v>0</v>
      </c>
      <c r="K21">
        <v>0</v>
      </c>
      <c r="L21">
        <v>0</v>
      </c>
      <c r="M21">
        <v>0</v>
      </c>
      <c r="N21">
        <v>0</v>
      </c>
      <c r="O21">
        <v>20000</v>
      </c>
      <c r="P21">
        <v>2.54</v>
      </c>
      <c r="Q21">
        <v>2.54</v>
      </c>
      <c r="R21">
        <v>2.54</v>
      </c>
      <c r="S21">
        <v>2.54</v>
      </c>
      <c r="T21">
        <v>2.54</v>
      </c>
      <c r="U21">
        <v>2.54</v>
      </c>
      <c r="V21">
        <v>2.54</v>
      </c>
      <c r="W21">
        <v>2.54</v>
      </c>
      <c r="X21">
        <v>2.54</v>
      </c>
      <c r="Y21">
        <v>2.54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 s="14">
        <v>0</v>
      </c>
      <c r="AU21" s="14">
        <v>0</v>
      </c>
      <c r="AV21" s="14">
        <v>0</v>
      </c>
      <c r="AW21" s="14">
        <v>0</v>
      </c>
      <c r="AX21" s="14">
        <v>0</v>
      </c>
      <c r="AY21" s="14">
        <v>0</v>
      </c>
      <c r="AZ21" s="14">
        <v>0</v>
      </c>
      <c r="BA21" s="14">
        <v>0</v>
      </c>
      <c r="BB21" s="14">
        <v>0</v>
      </c>
      <c r="BC21" s="14">
        <v>0</v>
      </c>
      <c r="BD21" s="14">
        <v>1</v>
      </c>
      <c r="BE21" s="14">
        <v>1</v>
      </c>
      <c r="BF21" s="14">
        <v>1</v>
      </c>
      <c r="BG21" s="14">
        <v>1</v>
      </c>
      <c r="BH21" s="14">
        <v>1</v>
      </c>
      <c r="BI21" s="14">
        <v>1</v>
      </c>
      <c r="BJ21" s="14">
        <v>1</v>
      </c>
      <c r="BK21" s="14">
        <v>1</v>
      </c>
      <c r="BL21" s="14">
        <v>1</v>
      </c>
      <c r="BM21" s="14">
        <v>1</v>
      </c>
      <c r="BN21" s="14">
        <v>1</v>
      </c>
      <c r="BO21" s="14">
        <v>1</v>
      </c>
      <c r="BP21" s="14">
        <v>1</v>
      </c>
      <c r="BQ21" s="14">
        <v>1</v>
      </c>
      <c r="BR21" s="14">
        <v>1</v>
      </c>
      <c r="BS21" s="14">
        <v>1</v>
      </c>
      <c r="BT21" s="14">
        <v>1</v>
      </c>
      <c r="BU21" s="14">
        <v>1</v>
      </c>
      <c r="BV21" s="14">
        <v>1</v>
      </c>
      <c r="BW21" s="14">
        <v>1</v>
      </c>
      <c r="BX21" s="10">
        <v>0</v>
      </c>
      <c r="BY21" s="10">
        <v>0</v>
      </c>
      <c r="BZ21" s="10">
        <v>0</v>
      </c>
      <c r="CA21" s="10">
        <v>0</v>
      </c>
      <c r="CB21" s="10">
        <v>0</v>
      </c>
      <c r="CC21" s="10">
        <v>0</v>
      </c>
      <c r="CD21" s="10">
        <v>0</v>
      </c>
      <c r="CE21" s="10">
        <v>0</v>
      </c>
      <c r="CF21" s="10">
        <v>0</v>
      </c>
      <c r="CG21" s="10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>
        <v>0</v>
      </c>
      <c r="DL21">
        <v>0</v>
      </c>
      <c r="DM21">
        <v>0</v>
      </c>
      <c r="DN21">
        <v>0</v>
      </c>
      <c r="DO21">
        <v>0</v>
      </c>
      <c r="DP21">
        <v>0</v>
      </c>
      <c r="DQ21">
        <v>0</v>
      </c>
      <c r="DR21">
        <v>0</v>
      </c>
      <c r="DS21">
        <v>0</v>
      </c>
      <c r="DT21">
        <v>0</v>
      </c>
      <c r="DU21">
        <v>0</v>
      </c>
      <c r="DV21">
        <v>0.13195000000000001</v>
      </c>
      <c r="DW21">
        <v>9.2799999999999994E-2</v>
      </c>
      <c r="DX21">
        <v>7.2499999999999995E-2</v>
      </c>
      <c r="DY21">
        <v>0.13195000000000001</v>
      </c>
      <c r="DZ21">
        <v>9.2799999999999994E-2</v>
      </c>
      <c r="EA21">
        <v>7.2499999999999995E-2</v>
      </c>
      <c r="EB21">
        <v>9.2799999999999994E-2</v>
      </c>
      <c r="EC21">
        <v>0.13195000000000001</v>
      </c>
      <c r="ED21">
        <v>9.2799999999999994E-2</v>
      </c>
      <c r="EE21">
        <v>7.2499999999999995E-2</v>
      </c>
      <c r="EF21">
        <v>3.560584789265715</v>
      </c>
      <c r="EG21">
        <v>3.560584789265715</v>
      </c>
      <c r="EH21">
        <v>3.560584789265715</v>
      </c>
      <c r="EI21">
        <v>0</v>
      </c>
      <c r="EJ21">
        <f t="shared" si="24"/>
        <v>3.560584789265715</v>
      </c>
      <c r="EK21">
        <v>0</v>
      </c>
      <c r="EL21">
        <f t="shared" si="25"/>
        <v>3.560584789265715</v>
      </c>
      <c r="EM21">
        <v>0</v>
      </c>
      <c r="EN21">
        <f t="shared" si="26"/>
        <v>3.560584789265715</v>
      </c>
      <c r="EO21">
        <v>0</v>
      </c>
      <c r="EP21">
        <v>0</v>
      </c>
      <c r="EQ21">
        <v>0</v>
      </c>
      <c r="ER21">
        <v>0</v>
      </c>
      <c r="ES21">
        <v>0</v>
      </c>
      <c r="ET21">
        <f t="shared" si="27"/>
        <v>0</v>
      </c>
      <c r="EU21">
        <v>0</v>
      </c>
      <c r="EV21">
        <f t="shared" si="28"/>
        <v>0</v>
      </c>
      <c r="EW21">
        <v>0</v>
      </c>
      <c r="EX21">
        <f t="shared" si="29"/>
        <v>0</v>
      </c>
      <c r="EY21">
        <v>0</v>
      </c>
      <c r="EZ21">
        <v>0</v>
      </c>
      <c r="FA21">
        <v>0</v>
      </c>
      <c r="FB21">
        <v>0</v>
      </c>
      <c r="FC21">
        <v>0</v>
      </c>
      <c r="FD21">
        <v>0</v>
      </c>
      <c r="FE21">
        <v>0</v>
      </c>
      <c r="FF21">
        <v>0</v>
      </c>
      <c r="FG21">
        <v>0</v>
      </c>
      <c r="FH21">
        <v>0</v>
      </c>
      <c r="FI21">
        <v>0</v>
      </c>
      <c r="FJ21">
        <v>0</v>
      </c>
      <c r="FK21">
        <v>0</v>
      </c>
      <c r="FL21">
        <v>0</v>
      </c>
      <c r="FM21">
        <v>0</v>
      </c>
      <c r="FN21">
        <v>0</v>
      </c>
      <c r="FO21">
        <v>0</v>
      </c>
      <c r="FP21">
        <v>0</v>
      </c>
      <c r="FQ21">
        <v>0</v>
      </c>
      <c r="FR21">
        <v>0</v>
      </c>
      <c r="FS21">
        <v>0</v>
      </c>
    </row>
    <row r="22" spans="1:175" x14ac:dyDescent="0.3">
      <c r="A22" s="112"/>
      <c r="B22" s="3" t="s">
        <v>135</v>
      </c>
      <c r="C22" s="4" t="s">
        <v>433</v>
      </c>
      <c r="D22" s="2" t="s">
        <v>428</v>
      </c>
      <c r="E22" s="9">
        <f t="shared" si="5"/>
        <v>14</v>
      </c>
      <c r="F22" s="13">
        <v>1</v>
      </c>
      <c r="G22" s="13" t="s">
        <v>429</v>
      </c>
      <c r="H22">
        <v>0</v>
      </c>
      <c r="I22" s="24" t="str">
        <f>B23</f>
        <v>Product/Reactant1</v>
      </c>
      <c r="J22">
        <v>0</v>
      </c>
      <c r="K22">
        <v>0</v>
      </c>
      <c r="L22">
        <v>0</v>
      </c>
      <c r="M22">
        <v>0</v>
      </c>
      <c r="N22">
        <v>0</v>
      </c>
      <c r="O22">
        <f>O10</f>
        <v>40000</v>
      </c>
      <c r="P22">
        <v>0.35</v>
      </c>
      <c r="Q22">
        <v>0.35</v>
      </c>
      <c r="R22">
        <v>0.35</v>
      </c>
      <c r="S22">
        <v>0.35</v>
      </c>
      <c r="T22">
        <v>0.35</v>
      </c>
      <c r="U22">
        <v>0.35</v>
      </c>
      <c r="V22">
        <v>0.35</v>
      </c>
      <c r="W22">
        <v>0.35</v>
      </c>
      <c r="X22">
        <v>0.35</v>
      </c>
      <c r="Y22">
        <v>0.35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 s="14">
        <v>0</v>
      </c>
      <c r="AU22" s="14">
        <v>0</v>
      </c>
      <c r="AV22" s="14">
        <v>0</v>
      </c>
      <c r="AW22" s="14">
        <v>0</v>
      </c>
      <c r="AX22" s="14">
        <v>0</v>
      </c>
      <c r="AY22" s="14">
        <v>0</v>
      </c>
      <c r="AZ22" s="14">
        <v>0</v>
      </c>
      <c r="BA22" s="14">
        <v>0</v>
      </c>
      <c r="BB22" s="14">
        <v>0</v>
      </c>
      <c r="BC22" s="14">
        <v>0</v>
      </c>
      <c r="BD22" s="14">
        <v>1</v>
      </c>
      <c r="BE22" s="14">
        <v>1</v>
      </c>
      <c r="BF22" s="14">
        <v>1</v>
      </c>
      <c r="BG22" s="14">
        <v>1</v>
      </c>
      <c r="BH22" s="14">
        <v>1</v>
      </c>
      <c r="BI22" s="14">
        <v>1</v>
      </c>
      <c r="BJ22" s="14">
        <v>1</v>
      </c>
      <c r="BK22" s="14">
        <v>1</v>
      </c>
      <c r="BL22" s="14">
        <v>1</v>
      </c>
      <c r="BM22" s="14">
        <v>1</v>
      </c>
      <c r="BN22" s="14">
        <v>1</v>
      </c>
      <c r="BO22" s="14">
        <v>1</v>
      </c>
      <c r="BP22" s="14">
        <v>1</v>
      </c>
      <c r="BQ22" s="14">
        <v>1</v>
      </c>
      <c r="BR22" s="14">
        <v>1</v>
      </c>
      <c r="BS22" s="14">
        <v>1</v>
      </c>
      <c r="BT22" s="14">
        <v>1</v>
      </c>
      <c r="BU22" s="14">
        <v>1</v>
      </c>
      <c r="BV22" s="14">
        <v>1</v>
      </c>
      <c r="BW22" s="14">
        <v>1</v>
      </c>
      <c r="BX22" s="10">
        <v>0</v>
      </c>
      <c r="BY22" s="10">
        <v>0</v>
      </c>
      <c r="BZ22" s="10">
        <v>0</v>
      </c>
      <c r="CA22" s="10">
        <v>0</v>
      </c>
      <c r="CB22" s="10">
        <v>0</v>
      </c>
      <c r="CC22" s="10">
        <v>0</v>
      </c>
      <c r="CD22" s="10">
        <v>0</v>
      </c>
      <c r="CE22" s="10">
        <v>0</v>
      </c>
      <c r="CF22" s="10">
        <v>0</v>
      </c>
      <c r="CG22" s="10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>
        <v>0</v>
      </c>
      <c r="DL22">
        <v>0</v>
      </c>
      <c r="DM22">
        <v>0.11849999999999999</v>
      </c>
      <c r="DN22">
        <v>0.16</v>
      </c>
      <c r="DO22">
        <v>0</v>
      </c>
      <c r="DP22">
        <v>0.11849999999999999</v>
      </c>
      <c r="DQ22">
        <v>0.16</v>
      </c>
      <c r="DR22">
        <v>0.11849999999999999</v>
      </c>
      <c r="DS22">
        <v>0</v>
      </c>
      <c r="DT22">
        <v>0.11849999999999999</v>
      </c>
      <c r="DU22">
        <v>0.16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</v>
      </c>
      <c r="EK22">
        <v>0</v>
      </c>
      <c r="EL22">
        <v>0</v>
      </c>
      <c r="EM22">
        <v>0</v>
      </c>
      <c r="EN22">
        <v>0</v>
      </c>
      <c r="EO22">
        <v>0</v>
      </c>
      <c r="EP22">
        <v>0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0</v>
      </c>
      <c r="EY22">
        <v>0</v>
      </c>
      <c r="EZ22">
        <v>0</v>
      </c>
      <c r="FA22">
        <v>0</v>
      </c>
      <c r="FB22">
        <v>0</v>
      </c>
      <c r="FC22">
        <v>0</v>
      </c>
      <c r="FD22">
        <v>0</v>
      </c>
      <c r="FE22">
        <v>0</v>
      </c>
      <c r="FF22">
        <v>0</v>
      </c>
      <c r="FG22">
        <v>0</v>
      </c>
      <c r="FH22">
        <v>0</v>
      </c>
      <c r="FI22">
        <v>0</v>
      </c>
      <c r="FJ22">
        <v>0</v>
      </c>
      <c r="FK22">
        <v>0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</row>
    <row r="23" spans="1:175" x14ac:dyDescent="0.3">
      <c r="A23" s="112"/>
      <c r="B23" s="3" t="s">
        <v>134</v>
      </c>
      <c r="C23" s="4" t="s">
        <v>171</v>
      </c>
      <c r="D23" s="2" t="s">
        <v>402</v>
      </c>
      <c r="E23" s="13">
        <f t="shared" si="5"/>
        <v>15</v>
      </c>
      <c r="F23" s="13">
        <v>1</v>
      </c>
      <c r="G23" s="13" t="s">
        <v>418</v>
      </c>
      <c r="H23">
        <f>7500*8760</f>
        <v>65700000</v>
      </c>
      <c r="I23" s="24" t="str">
        <f>B39</f>
        <v>Reactant5</v>
      </c>
      <c r="J23">
        <v>0</v>
      </c>
      <c r="K23">
        <v>1</v>
      </c>
      <c r="L23">
        <v>1</v>
      </c>
      <c r="M23">
        <v>0</v>
      </c>
      <c r="N23">
        <v>0</v>
      </c>
      <c r="O23">
        <f>O11</f>
        <v>20000</v>
      </c>
      <c r="P23">
        <v>7.28</v>
      </c>
      <c r="Q23">
        <v>7.28</v>
      </c>
      <c r="R23">
        <v>7.28</v>
      </c>
      <c r="S23">
        <v>7.28</v>
      </c>
      <c r="T23">
        <v>7.28</v>
      </c>
      <c r="U23">
        <v>7.28</v>
      </c>
      <c r="V23">
        <v>7.28</v>
      </c>
      <c r="W23">
        <v>7.28</v>
      </c>
      <c r="X23">
        <v>7.28</v>
      </c>
      <c r="Y23">
        <v>7.28</v>
      </c>
      <c r="Z23">
        <v>1.54</v>
      </c>
      <c r="AA23">
        <v>1.54</v>
      </c>
      <c r="AB23">
        <v>1.54</v>
      </c>
      <c r="AC23">
        <v>1.54</v>
      </c>
      <c r="AD23">
        <v>1.54</v>
      </c>
      <c r="AE23">
        <v>1.54</v>
      </c>
      <c r="AF23">
        <v>1.54</v>
      </c>
      <c r="AG23">
        <v>1.54</v>
      </c>
      <c r="AH23">
        <v>1.54</v>
      </c>
      <c r="AI23">
        <v>1.54</v>
      </c>
      <c r="AJ23">
        <v>0.21</v>
      </c>
      <c r="AK23">
        <v>0.21</v>
      </c>
      <c r="AL23">
        <v>0.21</v>
      </c>
      <c r="AM23">
        <v>0.21</v>
      </c>
      <c r="AN23">
        <v>0.21</v>
      </c>
      <c r="AO23">
        <v>0.21</v>
      </c>
      <c r="AP23">
        <v>0.21</v>
      </c>
      <c r="AQ23">
        <v>0.21</v>
      </c>
      <c r="AR23">
        <v>0.21</v>
      </c>
      <c r="AS23">
        <v>0.21</v>
      </c>
      <c r="AT23" s="60">
        <v>0.5</v>
      </c>
      <c r="AU23" s="60">
        <v>0.5</v>
      </c>
      <c r="AV23" s="60">
        <v>0.5</v>
      </c>
      <c r="AW23" s="60">
        <v>0.5</v>
      </c>
      <c r="AX23" s="60">
        <v>0.5</v>
      </c>
      <c r="AY23" s="60">
        <v>0.5</v>
      </c>
      <c r="AZ23" s="60">
        <v>0.5</v>
      </c>
      <c r="BA23" s="60">
        <v>0.5</v>
      </c>
      <c r="BB23" s="60">
        <v>0.5</v>
      </c>
      <c r="BC23" s="60">
        <v>0.5</v>
      </c>
      <c r="BD23" s="60">
        <v>1</v>
      </c>
      <c r="BE23" s="60">
        <v>1</v>
      </c>
      <c r="BF23" s="60">
        <v>1</v>
      </c>
      <c r="BG23" s="60">
        <v>1</v>
      </c>
      <c r="BH23" s="60">
        <v>1</v>
      </c>
      <c r="BI23" s="60">
        <v>1</v>
      </c>
      <c r="BJ23" s="60">
        <v>1</v>
      </c>
      <c r="BK23" s="60">
        <v>1</v>
      </c>
      <c r="BL23" s="60">
        <v>1</v>
      </c>
      <c r="BM23" s="60">
        <v>1</v>
      </c>
      <c r="BN23" s="60">
        <v>1</v>
      </c>
      <c r="BO23" s="60">
        <v>1</v>
      </c>
      <c r="BP23" s="60">
        <v>1</v>
      </c>
      <c r="BQ23" s="60">
        <v>1</v>
      </c>
      <c r="BR23" s="60">
        <v>1</v>
      </c>
      <c r="BS23" s="60">
        <v>1</v>
      </c>
      <c r="BT23" s="60">
        <v>1</v>
      </c>
      <c r="BU23" s="60">
        <v>1</v>
      </c>
      <c r="BV23" s="60">
        <v>1</v>
      </c>
      <c r="BW23" s="60">
        <v>1</v>
      </c>
      <c r="BX23" s="57">
        <v>0.18</v>
      </c>
      <c r="BY23" s="57">
        <v>0.18</v>
      </c>
      <c r="BZ23" s="57">
        <v>0.18</v>
      </c>
      <c r="CA23" s="57">
        <v>0.18</v>
      </c>
      <c r="CB23" s="57">
        <v>0.18</v>
      </c>
      <c r="CC23" s="57">
        <v>0.18</v>
      </c>
      <c r="CD23" s="57">
        <v>0.18</v>
      </c>
      <c r="CE23" s="57">
        <v>0.18</v>
      </c>
      <c r="CF23" s="57">
        <v>0.18</v>
      </c>
      <c r="CG23" s="57">
        <v>0.18</v>
      </c>
      <c r="CH23">
        <v>12444.9</v>
      </c>
      <c r="CI23">
        <v>9955.92</v>
      </c>
      <c r="CJ23">
        <v>7466.94</v>
      </c>
      <c r="CK23">
        <v>12444.9</v>
      </c>
      <c r="CL23">
        <v>9955.92</v>
      </c>
      <c r="CM23">
        <v>7466.94</v>
      </c>
      <c r="CN23">
        <v>9955.92</v>
      </c>
      <c r="CO23">
        <v>12444.9</v>
      </c>
      <c r="CP23">
        <v>9955.92</v>
      </c>
      <c r="CQ23">
        <v>7466.94</v>
      </c>
      <c r="CR23">
        <v>1186</v>
      </c>
      <c r="CS23">
        <v>1036.6600000000001</v>
      </c>
      <c r="CT23">
        <v>887.32</v>
      </c>
      <c r="CU23">
        <v>1186</v>
      </c>
      <c r="CV23">
        <v>1036.6600000000001</v>
      </c>
      <c r="CW23">
        <v>887.32</v>
      </c>
      <c r="CX23">
        <v>1036.6600000000001</v>
      </c>
      <c r="CY23">
        <v>1186</v>
      </c>
      <c r="CZ23">
        <v>1036.6600000000001</v>
      </c>
      <c r="DA23">
        <v>887.32</v>
      </c>
      <c r="DB23">
        <f>3.95121089093762/1000</f>
        <v>3.9512108909376198E-3</v>
      </c>
      <c r="DC23">
        <f t="shared" ref="DC23:DK23" si="30">3.95121089093762/1000</f>
        <v>3.9512108909376198E-3</v>
      </c>
      <c r="DD23">
        <f t="shared" si="30"/>
        <v>3.9512108909376198E-3</v>
      </c>
      <c r="DE23">
        <f t="shared" si="30"/>
        <v>3.9512108909376198E-3</v>
      </c>
      <c r="DF23">
        <f t="shared" si="30"/>
        <v>3.9512108909376198E-3</v>
      </c>
      <c r="DG23">
        <f t="shared" si="30"/>
        <v>3.9512108909376198E-3</v>
      </c>
      <c r="DH23">
        <f t="shared" si="30"/>
        <v>3.9512108909376198E-3</v>
      </c>
      <c r="DI23">
        <f t="shared" si="30"/>
        <v>3.9512108909376198E-3</v>
      </c>
      <c r="DJ23">
        <f t="shared" si="30"/>
        <v>3.9512108909376198E-3</v>
      </c>
      <c r="DK23">
        <f t="shared" si="30"/>
        <v>3.9512108909376198E-3</v>
      </c>
      <c r="DL23">
        <v>0</v>
      </c>
      <c r="DM23">
        <v>0</v>
      </c>
      <c r="DN23">
        <v>0</v>
      </c>
      <c r="DO23">
        <v>0</v>
      </c>
      <c r="DP23">
        <v>0</v>
      </c>
      <c r="DQ23">
        <v>0</v>
      </c>
      <c r="DR23">
        <v>0</v>
      </c>
      <c r="DS23">
        <v>0</v>
      </c>
      <c r="DT23">
        <v>0</v>
      </c>
      <c r="DU23">
        <v>0</v>
      </c>
      <c r="DV23">
        <v>0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18.474666666666668</v>
      </c>
      <c r="EG23">
        <v>18.474666666666668</v>
      </c>
      <c r="EH23">
        <v>18.474666666666668</v>
      </c>
      <c r="EI23">
        <v>18.474666666666668</v>
      </c>
      <c r="EJ23">
        <v>18.474666666666668</v>
      </c>
      <c r="EK23">
        <v>18.474666666666668</v>
      </c>
      <c r="EL23">
        <v>18.474666666666668</v>
      </c>
      <c r="EM23">
        <v>18.474666666666668</v>
      </c>
      <c r="EN23">
        <v>18.474666666666668</v>
      </c>
      <c r="EO23">
        <v>18.474666666666668</v>
      </c>
      <c r="EP23">
        <v>0</v>
      </c>
      <c r="EQ23">
        <v>0</v>
      </c>
      <c r="ER23">
        <v>0</v>
      </c>
      <c r="ES23">
        <v>0</v>
      </c>
      <c r="ET23">
        <v>0</v>
      </c>
      <c r="EU23">
        <v>0</v>
      </c>
      <c r="EV23">
        <v>0</v>
      </c>
      <c r="EW23">
        <v>0</v>
      </c>
      <c r="EX23">
        <v>0</v>
      </c>
      <c r="EY23">
        <v>0</v>
      </c>
      <c r="EZ23">
        <v>0</v>
      </c>
      <c r="FA23">
        <v>0</v>
      </c>
      <c r="FB23">
        <v>0</v>
      </c>
      <c r="FC23">
        <v>0</v>
      </c>
      <c r="FD23">
        <v>0</v>
      </c>
      <c r="FE23">
        <v>0</v>
      </c>
      <c r="FF23">
        <v>0</v>
      </c>
      <c r="FG23">
        <v>0</v>
      </c>
      <c r="FH23">
        <v>0</v>
      </c>
      <c r="FI23">
        <v>0</v>
      </c>
      <c r="FJ23">
        <v>9.3678779051968114E-2</v>
      </c>
      <c r="FK23">
        <v>9.3678779051968114E-2</v>
      </c>
      <c r="FL23">
        <v>9.3678779051968114E-2</v>
      </c>
      <c r="FM23">
        <v>9.3678779051968114E-2</v>
      </c>
      <c r="FN23">
        <v>9.3678779051968114E-2</v>
      </c>
      <c r="FO23">
        <v>9.3678779051968114E-2</v>
      </c>
      <c r="FP23">
        <v>9.3678779051968114E-2</v>
      </c>
      <c r="FQ23">
        <v>9.3678779051968114E-2</v>
      </c>
      <c r="FR23">
        <v>9.3678779051968114E-2</v>
      </c>
      <c r="FS23">
        <v>9.3678779051968114E-2</v>
      </c>
    </row>
    <row r="24" spans="1:175" x14ac:dyDescent="0.3">
      <c r="A24" s="112"/>
      <c r="B24" s="3" t="s">
        <v>134</v>
      </c>
      <c r="C24" s="4" t="s">
        <v>171</v>
      </c>
      <c r="D24" s="2" t="s">
        <v>403</v>
      </c>
      <c r="E24" s="13">
        <f t="shared" si="5"/>
        <v>16</v>
      </c>
      <c r="F24" s="13">
        <v>1</v>
      </c>
      <c r="G24" s="13" t="s">
        <v>419</v>
      </c>
      <c r="H24">
        <f t="shared" ref="H24:H26" si="31">7500*8760</f>
        <v>65700000</v>
      </c>
      <c r="I24" s="24" t="str">
        <f>B40</f>
        <v>Reactant6</v>
      </c>
      <c r="J24">
        <v>0</v>
      </c>
      <c r="K24">
        <v>1</v>
      </c>
      <c r="L24">
        <v>1</v>
      </c>
      <c r="M24">
        <v>0</v>
      </c>
      <c r="N24">
        <v>0</v>
      </c>
      <c r="O24">
        <f>O23</f>
        <v>20000</v>
      </c>
      <c r="P24">
        <v>11.91</v>
      </c>
      <c r="Q24">
        <v>11.91</v>
      </c>
      <c r="R24">
        <v>11.91</v>
      </c>
      <c r="S24">
        <v>11.91</v>
      </c>
      <c r="T24">
        <v>11.91</v>
      </c>
      <c r="U24">
        <v>11.91</v>
      </c>
      <c r="V24">
        <v>11.91</v>
      </c>
      <c r="W24">
        <v>11.91</v>
      </c>
      <c r="X24">
        <v>11.91</v>
      </c>
      <c r="Y24">
        <v>11.91</v>
      </c>
      <c r="Z24">
        <v>0.51</v>
      </c>
      <c r="AA24">
        <v>0.51</v>
      </c>
      <c r="AB24">
        <v>0.51</v>
      </c>
      <c r="AC24">
        <v>0.51</v>
      </c>
      <c r="AD24">
        <v>0.51</v>
      </c>
      <c r="AE24">
        <v>0.51</v>
      </c>
      <c r="AF24">
        <v>0.51</v>
      </c>
      <c r="AG24">
        <v>0.51</v>
      </c>
      <c r="AH24">
        <v>0.51</v>
      </c>
      <c r="AI24">
        <v>0.51</v>
      </c>
      <c r="AJ24">
        <v>1.43</v>
      </c>
      <c r="AK24">
        <v>1.43</v>
      </c>
      <c r="AL24">
        <v>1.43</v>
      </c>
      <c r="AM24">
        <v>1.43</v>
      </c>
      <c r="AN24">
        <v>1.43</v>
      </c>
      <c r="AO24">
        <v>1.43</v>
      </c>
      <c r="AP24">
        <v>1.43</v>
      </c>
      <c r="AQ24">
        <v>1.43</v>
      </c>
      <c r="AR24">
        <v>1.43</v>
      </c>
      <c r="AS24">
        <v>1.43</v>
      </c>
      <c r="AT24" s="60">
        <v>0.5</v>
      </c>
      <c r="AU24" s="60">
        <v>0.5</v>
      </c>
      <c r="AV24" s="60">
        <v>0.5</v>
      </c>
      <c r="AW24" s="60">
        <v>0.5</v>
      </c>
      <c r="AX24" s="60">
        <v>0.5</v>
      </c>
      <c r="AY24" s="60">
        <v>0.5</v>
      </c>
      <c r="AZ24" s="60">
        <v>0.5</v>
      </c>
      <c r="BA24" s="60">
        <v>0.5</v>
      </c>
      <c r="BB24" s="60">
        <v>0.5</v>
      </c>
      <c r="BC24" s="60">
        <v>0.5</v>
      </c>
      <c r="BD24" s="60">
        <v>1</v>
      </c>
      <c r="BE24" s="60">
        <v>1</v>
      </c>
      <c r="BF24" s="60">
        <v>1</v>
      </c>
      <c r="BG24" s="60">
        <v>1</v>
      </c>
      <c r="BH24" s="60">
        <v>1</v>
      </c>
      <c r="BI24" s="60">
        <v>1</v>
      </c>
      <c r="BJ24" s="60">
        <v>1</v>
      </c>
      <c r="BK24" s="60">
        <v>1</v>
      </c>
      <c r="BL24" s="60">
        <v>1</v>
      </c>
      <c r="BM24" s="60">
        <v>1</v>
      </c>
      <c r="BN24" s="60">
        <v>1</v>
      </c>
      <c r="BO24" s="60">
        <v>1</v>
      </c>
      <c r="BP24" s="60">
        <v>1</v>
      </c>
      <c r="BQ24" s="60">
        <v>1</v>
      </c>
      <c r="BR24" s="60">
        <v>1</v>
      </c>
      <c r="BS24" s="60">
        <v>1</v>
      </c>
      <c r="BT24" s="60">
        <v>1</v>
      </c>
      <c r="BU24" s="60">
        <v>1</v>
      </c>
      <c r="BV24" s="60">
        <v>1</v>
      </c>
      <c r="BW24" s="60">
        <v>1</v>
      </c>
      <c r="BX24" s="57">
        <v>0.32</v>
      </c>
      <c r="BY24" s="57">
        <v>0.32</v>
      </c>
      <c r="BZ24" s="57">
        <v>0.32</v>
      </c>
      <c r="CA24" s="57">
        <v>0.32</v>
      </c>
      <c r="CB24" s="57">
        <v>0.32</v>
      </c>
      <c r="CC24" s="57">
        <v>0.32</v>
      </c>
      <c r="CD24" s="57">
        <v>0.32</v>
      </c>
      <c r="CE24" s="57">
        <v>0.32</v>
      </c>
      <c r="CF24" s="57">
        <v>0.32</v>
      </c>
      <c r="CG24" s="57">
        <v>0.32</v>
      </c>
      <c r="CH24">
        <v>16131.25</v>
      </c>
      <c r="CI24">
        <v>12905</v>
      </c>
      <c r="CJ24">
        <v>9678.75</v>
      </c>
      <c r="CK24">
        <v>16131.25</v>
      </c>
      <c r="CL24">
        <v>12905</v>
      </c>
      <c r="CM24">
        <v>9678.75</v>
      </c>
      <c r="CN24">
        <v>12789.46</v>
      </c>
      <c r="CO24">
        <v>16131.25</v>
      </c>
      <c r="CP24">
        <v>12905</v>
      </c>
      <c r="CQ24">
        <v>9678.75</v>
      </c>
      <c r="CR24">
        <v>1410.01</v>
      </c>
      <c r="CS24">
        <v>1216.44</v>
      </c>
      <c r="CT24">
        <v>1022.86</v>
      </c>
      <c r="CU24">
        <v>1209.51</v>
      </c>
      <c r="CV24">
        <v>1209.51</v>
      </c>
      <c r="CW24">
        <v>1209.51</v>
      </c>
      <c r="CX24">
        <v>1209.51</v>
      </c>
      <c r="CY24">
        <v>1209.51</v>
      </c>
      <c r="CZ24">
        <v>1209.51</v>
      </c>
      <c r="DA24">
        <v>1209.51</v>
      </c>
      <c r="DB24">
        <f>9.3267946332186/1000</f>
        <v>9.3267946332186002E-3</v>
      </c>
      <c r="DC24">
        <f t="shared" ref="DC24:DK24" si="32">9.3267946332186/1000</f>
        <v>9.3267946332186002E-3</v>
      </c>
      <c r="DD24">
        <f t="shared" si="32"/>
        <v>9.3267946332186002E-3</v>
      </c>
      <c r="DE24">
        <f t="shared" si="32"/>
        <v>9.3267946332186002E-3</v>
      </c>
      <c r="DF24">
        <f t="shared" si="32"/>
        <v>9.3267946332186002E-3</v>
      </c>
      <c r="DG24">
        <f t="shared" si="32"/>
        <v>9.3267946332186002E-3</v>
      </c>
      <c r="DH24">
        <f t="shared" si="32"/>
        <v>9.3267946332186002E-3</v>
      </c>
      <c r="DI24">
        <f t="shared" si="32"/>
        <v>9.3267946332186002E-3</v>
      </c>
      <c r="DJ24">
        <f t="shared" si="32"/>
        <v>9.3267946332186002E-3</v>
      </c>
      <c r="DK24">
        <f t="shared" si="32"/>
        <v>9.3267946332186002E-3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0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18.474666666666668</v>
      </c>
      <c r="EG24">
        <v>18.474666666666668</v>
      </c>
      <c r="EH24">
        <v>18.474666666666668</v>
      </c>
      <c r="EI24">
        <v>18.474666666666668</v>
      </c>
      <c r="EJ24">
        <v>18.474666666666668</v>
      </c>
      <c r="EK24">
        <v>18.474666666666668</v>
      </c>
      <c r="EL24">
        <v>18.474666666666668</v>
      </c>
      <c r="EM24">
        <v>18.474666666666668</v>
      </c>
      <c r="EN24">
        <v>18.474666666666668</v>
      </c>
      <c r="EO24">
        <v>18.474666666666668</v>
      </c>
      <c r="EP24">
        <v>0</v>
      </c>
      <c r="EQ24">
        <v>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0</v>
      </c>
      <c r="EY24">
        <v>0</v>
      </c>
      <c r="EZ24">
        <v>0</v>
      </c>
      <c r="FA24">
        <v>0</v>
      </c>
      <c r="FB24">
        <v>0</v>
      </c>
      <c r="FC24">
        <v>0</v>
      </c>
      <c r="FD24">
        <v>0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9.3678779051968114E-2</v>
      </c>
      <c r="FK24">
        <v>9.3678779051968114E-2</v>
      </c>
      <c r="FL24">
        <v>9.3678779051968114E-2</v>
      </c>
      <c r="FM24">
        <v>9.3678779051968114E-2</v>
      </c>
      <c r="FN24">
        <v>9.3678779051968114E-2</v>
      </c>
      <c r="FO24">
        <v>9.3678779051968114E-2</v>
      </c>
      <c r="FP24">
        <v>9.3678779051968114E-2</v>
      </c>
      <c r="FQ24">
        <v>9.3678779051968114E-2</v>
      </c>
      <c r="FR24">
        <v>9.3678779051968114E-2</v>
      </c>
      <c r="FS24">
        <v>9.3678779051968114E-2</v>
      </c>
    </row>
    <row r="25" spans="1:175" x14ac:dyDescent="0.3">
      <c r="A25" s="112"/>
      <c r="B25" s="3" t="s">
        <v>134</v>
      </c>
      <c r="C25" s="4" t="s">
        <v>171</v>
      </c>
      <c r="D25" s="2" t="s">
        <v>404</v>
      </c>
      <c r="E25" s="13">
        <f t="shared" si="5"/>
        <v>17</v>
      </c>
      <c r="F25" s="13">
        <v>1</v>
      </c>
      <c r="G25" s="13" t="s">
        <v>420</v>
      </c>
      <c r="H25" s="15">
        <f>H20/P20</f>
        <v>24439560.439560439</v>
      </c>
      <c r="I25" s="24" t="str">
        <f t="shared" ref="I25:I26" si="33">B41</f>
        <v>Reactant7</v>
      </c>
      <c r="J25">
        <v>0</v>
      </c>
      <c r="K25">
        <v>1</v>
      </c>
      <c r="L25">
        <v>1</v>
      </c>
      <c r="M25">
        <v>0</v>
      </c>
      <c r="N25">
        <v>0</v>
      </c>
      <c r="O25">
        <f t="shared" ref="O25:O26" si="34">O24</f>
        <v>20000</v>
      </c>
      <c r="P25">
        <v>6.57</v>
      </c>
      <c r="Q25">
        <v>6.57</v>
      </c>
      <c r="R25">
        <v>6.57</v>
      </c>
      <c r="S25">
        <v>6.57</v>
      </c>
      <c r="T25">
        <v>6.57</v>
      </c>
      <c r="U25">
        <v>6.57</v>
      </c>
      <c r="V25">
        <v>6.57</v>
      </c>
      <c r="W25">
        <v>6.57</v>
      </c>
      <c r="X25">
        <v>6.57</v>
      </c>
      <c r="Y25">
        <v>6.57</v>
      </c>
      <c r="Z25">
        <v>1.66</v>
      </c>
      <c r="AA25">
        <v>1.66</v>
      </c>
      <c r="AB25">
        <v>1.66</v>
      </c>
      <c r="AC25">
        <v>1.66</v>
      </c>
      <c r="AD25">
        <v>1.66</v>
      </c>
      <c r="AE25">
        <v>1.66</v>
      </c>
      <c r="AF25">
        <v>1.66</v>
      </c>
      <c r="AG25">
        <v>1.66</v>
      </c>
      <c r="AH25">
        <v>1.66</v>
      </c>
      <c r="AI25">
        <v>1.66</v>
      </c>
      <c r="AJ25">
        <v>1.1000000000000001</v>
      </c>
      <c r="AK25">
        <v>1.1000000000000001</v>
      </c>
      <c r="AL25">
        <v>1.1000000000000001</v>
      </c>
      <c r="AM25">
        <v>1.1000000000000001</v>
      </c>
      <c r="AN25">
        <v>1.1000000000000001</v>
      </c>
      <c r="AO25">
        <v>1.1000000000000001</v>
      </c>
      <c r="AP25">
        <v>1.1000000000000001</v>
      </c>
      <c r="AQ25">
        <v>1.1000000000000001</v>
      </c>
      <c r="AR25">
        <v>1.1000000000000001</v>
      </c>
      <c r="AS25">
        <v>1.1000000000000001</v>
      </c>
      <c r="AT25" s="60">
        <v>0.5</v>
      </c>
      <c r="AU25" s="60">
        <v>0.5</v>
      </c>
      <c r="AV25" s="60">
        <v>0.5</v>
      </c>
      <c r="AW25" s="60">
        <v>0.5</v>
      </c>
      <c r="AX25" s="60">
        <v>0.5</v>
      </c>
      <c r="AY25" s="60">
        <v>0.5</v>
      </c>
      <c r="AZ25" s="60">
        <v>0.5</v>
      </c>
      <c r="BA25" s="60">
        <v>0.5</v>
      </c>
      <c r="BB25" s="60">
        <v>0.5</v>
      </c>
      <c r="BC25" s="60">
        <v>0.5</v>
      </c>
      <c r="BD25" s="60">
        <v>1</v>
      </c>
      <c r="BE25" s="60">
        <v>1</v>
      </c>
      <c r="BF25" s="60">
        <v>1</v>
      </c>
      <c r="BG25" s="60">
        <v>1</v>
      </c>
      <c r="BH25" s="60">
        <v>1</v>
      </c>
      <c r="BI25" s="60">
        <v>1</v>
      </c>
      <c r="BJ25" s="60">
        <v>1</v>
      </c>
      <c r="BK25" s="60">
        <v>1</v>
      </c>
      <c r="BL25" s="60">
        <v>1</v>
      </c>
      <c r="BM25" s="60">
        <v>1</v>
      </c>
      <c r="BN25" s="60">
        <v>1</v>
      </c>
      <c r="BO25" s="60">
        <v>1</v>
      </c>
      <c r="BP25" s="60">
        <v>1</v>
      </c>
      <c r="BQ25" s="60">
        <v>1</v>
      </c>
      <c r="BR25" s="60">
        <v>1</v>
      </c>
      <c r="BS25" s="60">
        <v>1</v>
      </c>
      <c r="BT25" s="60">
        <v>1</v>
      </c>
      <c r="BU25" s="60">
        <v>1</v>
      </c>
      <c r="BV25" s="60">
        <v>1</v>
      </c>
      <c r="BW25" s="60">
        <v>1</v>
      </c>
      <c r="BX25" s="57">
        <v>0.64</v>
      </c>
      <c r="BY25" s="57">
        <v>0.64</v>
      </c>
      <c r="BZ25" s="57">
        <v>0.64</v>
      </c>
      <c r="CA25" s="57">
        <v>0.64</v>
      </c>
      <c r="CB25" s="57">
        <v>0.64</v>
      </c>
      <c r="CC25" s="57">
        <v>0.64</v>
      </c>
      <c r="CD25" s="57">
        <v>0.64</v>
      </c>
      <c r="CE25" s="57">
        <v>0.64</v>
      </c>
      <c r="CF25" s="57">
        <v>0.64</v>
      </c>
      <c r="CG25" s="57">
        <v>0.64</v>
      </c>
      <c r="CH25">
        <v>15142.26</v>
      </c>
      <c r="CI25">
        <v>12113.81</v>
      </c>
      <c r="CJ25">
        <v>9085.35</v>
      </c>
      <c r="CK25">
        <v>15142.26</v>
      </c>
      <c r="CL25">
        <v>12113.81</v>
      </c>
      <c r="CM25">
        <v>9085.35</v>
      </c>
      <c r="CN25">
        <v>12113.81</v>
      </c>
      <c r="CO25">
        <v>15142.26</v>
      </c>
      <c r="CP25">
        <v>12113.81</v>
      </c>
      <c r="CQ25">
        <v>9085.35</v>
      </c>
      <c r="CR25">
        <v>1348.76</v>
      </c>
      <c r="CS25">
        <v>1167.05</v>
      </c>
      <c r="CT25">
        <v>985.35</v>
      </c>
      <c r="CU25">
        <v>1348.76</v>
      </c>
      <c r="CV25">
        <v>1167.05</v>
      </c>
      <c r="CW25">
        <v>985.35</v>
      </c>
      <c r="CX25">
        <v>1167.05</v>
      </c>
      <c r="CY25">
        <v>1348.76</v>
      </c>
      <c r="CZ25">
        <v>1167.05</v>
      </c>
      <c r="DA25">
        <v>985.35</v>
      </c>
      <c r="DB25">
        <f>4.04937222588/1000</f>
        <v>4.0493722258800003E-3</v>
      </c>
      <c r="DC25">
        <f t="shared" ref="DC25:DK25" si="35">4.04937222588/1000</f>
        <v>4.0493722258800003E-3</v>
      </c>
      <c r="DD25">
        <f t="shared" si="35"/>
        <v>4.0493722258800003E-3</v>
      </c>
      <c r="DE25">
        <f t="shared" si="35"/>
        <v>4.0493722258800003E-3</v>
      </c>
      <c r="DF25">
        <f t="shared" si="35"/>
        <v>4.0493722258800003E-3</v>
      </c>
      <c r="DG25">
        <f t="shared" si="35"/>
        <v>4.0493722258800003E-3</v>
      </c>
      <c r="DH25">
        <f t="shared" si="35"/>
        <v>4.0493722258800003E-3</v>
      </c>
      <c r="DI25">
        <f t="shared" si="35"/>
        <v>4.0493722258800003E-3</v>
      </c>
      <c r="DJ25">
        <f t="shared" si="35"/>
        <v>4.0493722258800003E-3</v>
      </c>
      <c r="DK25">
        <f t="shared" si="35"/>
        <v>4.0493722258800003E-3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18.474666666666668</v>
      </c>
      <c r="EG25">
        <v>18.474666666666668</v>
      </c>
      <c r="EH25">
        <v>18.474666666666668</v>
      </c>
      <c r="EI25">
        <v>18.474666666666668</v>
      </c>
      <c r="EJ25">
        <v>18.474666666666668</v>
      </c>
      <c r="EK25">
        <v>18.474666666666668</v>
      </c>
      <c r="EL25">
        <v>18.474666666666668</v>
      </c>
      <c r="EM25">
        <v>18.474666666666668</v>
      </c>
      <c r="EN25">
        <v>18.474666666666668</v>
      </c>
      <c r="EO25">
        <v>18.474666666666668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>
        <v>9.3678779051968114E-2</v>
      </c>
      <c r="FK25">
        <v>9.3678779051968114E-2</v>
      </c>
      <c r="FL25">
        <v>9.3678779051968114E-2</v>
      </c>
      <c r="FM25">
        <v>9.3678779051968114E-2</v>
      </c>
      <c r="FN25">
        <v>9.3678779051968114E-2</v>
      </c>
      <c r="FO25">
        <v>9.3678779051968114E-2</v>
      </c>
      <c r="FP25">
        <v>9.3678779051968114E-2</v>
      </c>
      <c r="FQ25">
        <v>9.3678779051968114E-2</v>
      </c>
      <c r="FR25">
        <v>9.3678779051968114E-2</v>
      </c>
      <c r="FS25">
        <v>9.3678779051968114E-2</v>
      </c>
    </row>
    <row r="26" spans="1:175" x14ac:dyDescent="0.3">
      <c r="A26" s="112"/>
      <c r="B26" s="3" t="s">
        <v>134</v>
      </c>
      <c r="C26" s="4" t="s">
        <v>171</v>
      </c>
      <c r="D26" s="2" t="s">
        <v>405</v>
      </c>
      <c r="E26" s="13">
        <f t="shared" si="5"/>
        <v>18</v>
      </c>
      <c r="F26" s="13">
        <v>1</v>
      </c>
      <c r="G26" s="13" t="s">
        <v>421</v>
      </c>
      <c r="H26">
        <f t="shared" si="31"/>
        <v>65700000</v>
      </c>
      <c r="I26" s="24" t="str">
        <f t="shared" si="33"/>
        <v>Reactant8</v>
      </c>
      <c r="J26">
        <v>0</v>
      </c>
      <c r="K26">
        <v>1</v>
      </c>
      <c r="L26">
        <v>1</v>
      </c>
      <c r="M26">
        <v>0</v>
      </c>
      <c r="N26">
        <v>0</v>
      </c>
      <c r="O26">
        <f t="shared" si="34"/>
        <v>20000</v>
      </c>
      <c r="P26">
        <v>8.5399999999999991</v>
      </c>
      <c r="Q26">
        <v>8.5399999999999991</v>
      </c>
      <c r="R26">
        <v>8.5399999999999991</v>
      </c>
      <c r="S26">
        <v>8.5399999999999991</v>
      </c>
      <c r="T26">
        <v>8.5399999999999991</v>
      </c>
      <c r="U26">
        <v>8.5399999999999991</v>
      </c>
      <c r="V26">
        <v>8.5399999999999991</v>
      </c>
      <c r="W26">
        <v>8.5399999999999991</v>
      </c>
      <c r="X26">
        <v>8.5399999999999991</v>
      </c>
      <c r="Y26">
        <v>8.5399999999999991</v>
      </c>
      <c r="Z26">
        <v>0.9</v>
      </c>
      <c r="AA26">
        <v>0.9</v>
      </c>
      <c r="AB26">
        <v>0.9</v>
      </c>
      <c r="AC26">
        <v>0.9</v>
      </c>
      <c r="AD26">
        <v>0.9</v>
      </c>
      <c r="AE26">
        <v>0.9</v>
      </c>
      <c r="AF26">
        <v>0.9</v>
      </c>
      <c r="AG26">
        <v>0.9</v>
      </c>
      <c r="AH26">
        <v>0.9</v>
      </c>
      <c r="AI26">
        <v>0.9</v>
      </c>
      <c r="AJ26">
        <v>2.6</v>
      </c>
      <c r="AK26">
        <v>2.6</v>
      </c>
      <c r="AL26">
        <v>2.6</v>
      </c>
      <c r="AM26">
        <v>2.6</v>
      </c>
      <c r="AN26">
        <v>2.6</v>
      </c>
      <c r="AO26">
        <v>2.6</v>
      </c>
      <c r="AP26">
        <v>2.6</v>
      </c>
      <c r="AQ26">
        <v>2.6</v>
      </c>
      <c r="AR26">
        <v>2.6</v>
      </c>
      <c r="AS26">
        <v>2.6</v>
      </c>
      <c r="AT26" s="60">
        <v>0.5</v>
      </c>
      <c r="AU26" s="60">
        <v>0.5</v>
      </c>
      <c r="AV26" s="60">
        <v>0.5</v>
      </c>
      <c r="AW26" s="60">
        <v>0.5</v>
      </c>
      <c r="AX26" s="60">
        <v>0.5</v>
      </c>
      <c r="AY26" s="60">
        <v>0.5</v>
      </c>
      <c r="AZ26" s="60">
        <v>0.5</v>
      </c>
      <c r="BA26" s="60">
        <v>0.5</v>
      </c>
      <c r="BB26" s="60">
        <v>0.5</v>
      </c>
      <c r="BC26" s="60">
        <v>0.5</v>
      </c>
      <c r="BD26" s="60">
        <v>1</v>
      </c>
      <c r="BE26" s="60">
        <v>1</v>
      </c>
      <c r="BF26" s="60">
        <v>1</v>
      </c>
      <c r="BG26" s="60">
        <v>1</v>
      </c>
      <c r="BH26" s="60">
        <v>1</v>
      </c>
      <c r="BI26" s="60">
        <v>1</v>
      </c>
      <c r="BJ26" s="60">
        <v>1</v>
      </c>
      <c r="BK26" s="60">
        <v>1</v>
      </c>
      <c r="BL26" s="60">
        <v>1</v>
      </c>
      <c r="BM26" s="60">
        <v>1</v>
      </c>
      <c r="BN26" s="60">
        <v>1</v>
      </c>
      <c r="BO26" s="60">
        <v>1</v>
      </c>
      <c r="BP26" s="60">
        <v>1</v>
      </c>
      <c r="BQ26" s="60">
        <v>1</v>
      </c>
      <c r="BR26" s="60">
        <v>1</v>
      </c>
      <c r="BS26" s="60">
        <v>1</v>
      </c>
      <c r="BT26" s="60">
        <v>1</v>
      </c>
      <c r="BU26" s="60">
        <v>1</v>
      </c>
      <c r="BV26" s="60">
        <v>1</v>
      </c>
      <c r="BW26" s="60">
        <v>1</v>
      </c>
      <c r="BX26" s="57">
        <v>0.83</v>
      </c>
      <c r="BY26" s="57">
        <v>0.83</v>
      </c>
      <c r="BZ26" s="57">
        <v>0.83</v>
      </c>
      <c r="CA26" s="57">
        <v>0.83</v>
      </c>
      <c r="CB26" s="57">
        <v>0.83</v>
      </c>
      <c r="CC26" s="57">
        <v>0.83</v>
      </c>
      <c r="CD26" s="57">
        <v>0.83</v>
      </c>
      <c r="CE26" s="57">
        <v>0.83</v>
      </c>
      <c r="CF26" s="57">
        <v>0.83</v>
      </c>
      <c r="CG26" s="57">
        <v>0.83</v>
      </c>
      <c r="CH26">
        <v>20860.61</v>
      </c>
      <c r="CI26">
        <v>16688.490000000002</v>
      </c>
      <c r="CJ26">
        <v>12516.37</v>
      </c>
      <c r="CK26">
        <v>20860.61</v>
      </c>
      <c r="CL26">
        <v>16688.490000000002</v>
      </c>
      <c r="CM26">
        <v>12516.37</v>
      </c>
      <c r="CN26">
        <v>16688.490000000002</v>
      </c>
      <c r="CO26">
        <v>20860.61</v>
      </c>
      <c r="CP26">
        <v>16688.490000000002</v>
      </c>
      <c r="CQ26">
        <v>12516.37</v>
      </c>
      <c r="CR26">
        <v>1698.86</v>
      </c>
      <c r="CS26">
        <v>1448.53</v>
      </c>
      <c r="CT26">
        <v>1198.2</v>
      </c>
      <c r="CU26">
        <v>1698.86</v>
      </c>
      <c r="CV26">
        <v>1448.53</v>
      </c>
      <c r="CW26">
        <v>1198.2</v>
      </c>
      <c r="CX26">
        <v>1448.53</v>
      </c>
      <c r="CY26">
        <v>1698.86</v>
      </c>
      <c r="CZ26">
        <v>1448.53</v>
      </c>
      <c r="DA26">
        <v>1198.2</v>
      </c>
      <c r="DB26">
        <f>12.2828620590846/1000</f>
        <v>1.22828620590846E-2</v>
      </c>
      <c r="DC26">
        <f t="shared" ref="DC26:DK26" si="36">12.2828620590846/1000</f>
        <v>1.22828620590846E-2</v>
      </c>
      <c r="DD26">
        <f t="shared" si="36"/>
        <v>1.22828620590846E-2</v>
      </c>
      <c r="DE26">
        <f t="shared" si="36"/>
        <v>1.22828620590846E-2</v>
      </c>
      <c r="DF26">
        <f t="shared" si="36"/>
        <v>1.22828620590846E-2</v>
      </c>
      <c r="DG26">
        <f t="shared" si="36"/>
        <v>1.22828620590846E-2</v>
      </c>
      <c r="DH26">
        <f t="shared" si="36"/>
        <v>1.22828620590846E-2</v>
      </c>
      <c r="DI26">
        <f t="shared" si="36"/>
        <v>1.22828620590846E-2</v>
      </c>
      <c r="DJ26">
        <f t="shared" si="36"/>
        <v>1.22828620590846E-2</v>
      </c>
      <c r="DK26">
        <f t="shared" si="36"/>
        <v>1.22828620590846E-2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18.474666666666668</v>
      </c>
      <c r="EG26">
        <v>18.474666666666668</v>
      </c>
      <c r="EH26">
        <v>18.474666666666668</v>
      </c>
      <c r="EI26">
        <v>18.474666666666668</v>
      </c>
      <c r="EJ26">
        <v>18.474666666666668</v>
      </c>
      <c r="EK26">
        <v>18.474666666666668</v>
      </c>
      <c r="EL26">
        <v>18.474666666666668</v>
      </c>
      <c r="EM26">
        <v>18.474666666666668</v>
      </c>
      <c r="EN26">
        <v>18.474666666666668</v>
      </c>
      <c r="EO26">
        <v>18.474666666666668</v>
      </c>
      <c r="EP26">
        <v>0</v>
      </c>
      <c r="EQ26">
        <v>0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9.3678779051968114E-2</v>
      </c>
      <c r="FK26">
        <v>9.3678779051968114E-2</v>
      </c>
      <c r="FL26">
        <v>9.3678779051968114E-2</v>
      </c>
      <c r="FM26">
        <v>9.3678779051968114E-2</v>
      </c>
      <c r="FN26">
        <v>9.3678779051968114E-2</v>
      </c>
      <c r="FO26">
        <v>9.3678779051968114E-2</v>
      </c>
      <c r="FP26">
        <v>9.3678779051968114E-2</v>
      </c>
      <c r="FQ26">
        <v>9.3678779051968114E-2</v>
      </c>
      <c r="FR26">
        <v>9.3678779051968114E-2</v>
      </c>
      <c r="FS26">
        <v>9.3678779051968114E-2</v>
      </c>
    </row>
    <row r="27" spans="1:175" x14ac:dyDescent="0.3">
      <c r="A27" s="112"/>
      <c r="B27" s="3" t="s">
        <v>135</v>
      </c>
      <c r="C27" s="4" t="s">
        <v>171</v>
      </c>
      <c r="D27" s="2" t="s">
        <v>94</v>
      </c>
      <c r="E27" s="9">
        <f t="shared" si="5"/>
        <v>19</v>
      </c>
      <c r="F27" s="13">
        <v>1</v>
      </c>
      <c r="G27" s="13" t="s">
        <v>90</v>
      </c>
      <c r="H27" s="15">
        <f>(2.2/(18.6/3.6))*10^9</f>
        <v>425806451.61290324</v>
      </c>
      <c r="I27" s="24" t="str">
        <f>B43</f>
        <v>Reactant9</v>
      </c>
      <c r="J27">
        <v>0</v>
      </c>
      <c r="K27">
        <v>1</v>
      </c>
      <c r="L27">
        <v>0</v>
      </c>
      <c r="M27">
        <v>0</v>
      </c>
      <c r="N27">
        <v>0</v>
      </c>
      <c r="O27">
        <v>20000</v>
      </c>
      <c r="P27" s="16">
        <f>1/0.18</f>
        <v>5.5555555555555554</v>
      </c>
      <c r="Q27" s="16">
        <f>1/0.18</f>
        <v>5.5555555555555554</v>
      </c>
      <c r="R27" s="16">
        <f t="shared" ref="R27:Y28" si="37">1/0.18</f>
        <v>5.5555555555555554</v>
      </c>
      <c r="S27" s="16">
        <f t="shared" si="37"/>
        <v>5.5555555555555554</v>
      </c>
      <c r="T27" s="16">
        <f t="shared" si="37"/>
        <v>5.5555555555555554</v>
      </c>
      <c r="U27" s="16">
        <f t="shared" si="37"/>
        <v>5.5555555555555554</v>
      </c>
      <c r="V27" s="16">
        <f t="shared" si="37"/>
        <v>5.5555555555555554</v>
      </c>
      <c r="W27" s="16">
        <f t="shared" si="37"/>
        <v>5.5555555555555554</v>
      </c>
      <c r="X27" s="16">
        <f t="shared" si="37"/>
        <v>5.5555555555555554</v>
      </c>
      <c r="Y27" s="16">
        <f t="shared" si="37"/>
        <v>5.5555555555555554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14">
        <v>0.4</v>
      </c>
      <c r="AU27" s="14">
        <v>0.4</v>
      </c>
      <c r="AV27" s="14">
        <v>0.1</v>
      </c>
      <c r="AW27" s="14">
        <v>0.4</v>
      </c>
      <c r="AX27" s="14">
        <v>0.2</v>
      </c>
      <c r="AY27" s="14">
        <v>0.1</v>
      </c>
      <c r="AZ27" s="14">
        <v>0.1</v>
      </c>
      <c r="BA27" s="14">
        <v>0.1</v>
      </c>
      <c r="BB27" s="14">
        <v>0.1</v>
      </c>
      <c r="BC27" s="14">
        <v>0.1</v>
      </c>
      <c r="BD27" s="14">
        <v>0.2</v>
      </c>
      <c r="BE27" s="14">
        <v>0.2</v>
      </c>
      <c r="BF27" s="14">
        <v>0.2</v>
      </c>
      <c r="BG27" s="14">
        <v>1</v>
      </c>
      <c r="BH27" s="14">
        <v>1</v>
      </c>
      <c r="BI27" s="14">
        <v>1</v>
      </c>
      <c r="BJ27" s="14">
        <v>1</v>
      </c>
      <c r="BK27" s="14">
        <v>1</v>
      </c>
      <c r="BL27" s="14">
        <v>1</v>
      </c>
      <c r="BM27" s="14">
        <v>1</v>
      </c>
      <c r="BN27" s="14">
        <v>0.2</v>
      </c>
      <c r="BO27" s="14">
        <v>0.2</v>
      </c>
      <c r="BP27" s="14">
        <v>0.2</v>
      </c>
      <c r="BQ27" s="14">
        <v>1</v>
      </c>
      <c r="BR27" s="14">
        <v>1</v>
      </c>
      <c r="BS27" s="14">
        <v>1</v>
      </c>
      <c r="BT27" s="14">
        <v>1</v>
      </c>
      <c r="BU27" s="14">
        <v>1</v>
      </c>
      <c r="BV27" s="14">
        <v>1</v>
      </c>
      <c r="BW27" s="14">
        <v>1</v>
      </c>
      <c r="BX27">
        <v>0.47</v>
      </c>
      <c r="BY27">
        <v>0.47</v>
      </c>
      <c r="BZ27">
        <v>0.47</v>
      </c>
      <c r="CA27">
        <v>0.45</v>
      </c>
      <c r="CB27">
        <v>0.45</v>
      </c>
      <c r="CC27">
        <v>0.45</v>
      </c>
      <c r="CD27">
        <v>0.45</v>
      </c>
      <c r="CE27">
        <v>0.45</v>
      </c>
      <c r="CF27">
        <v>0.45</v>
      </c>
      <c r="CG27">
        <v>0.45</v>
      </c>
      <c r="CH27">
        <v>18057.96</v>
      </c>
      <c r="CI27">
        <v>18057.96</v>
      </c>
      <c r="CJ27">
        <v>18057.96</v>
      </c>
      <c r="CK27">
        <v>6662.16</v>
      </c>
      <c r="CL27">
        <v>6662.16</v>
      </c>
      <c r="CM27">
        <v>6662.16</v>
      </c>
      <c r="CN27">
        <f>(CL27+CP27)/2</f>
        <v>5873.2199999999993</v>
      </c>
      <c r="CO27">
        <v>5084.28</v>
      </c>
      <c r="CP27">
        <v>5084.28</v>
      </c>
      <c r="CQ27">
        <v>5084.28</v>
      </c>
      <c r="CR27">
        <f t="shared" ref="CR27:DA28" si="38">CH27*4%</f>
        <v>722.3184</v>
      </c>
      <c r="CS27">
        <f t="shared" si="38"/>
        <v>722.3184</v>
      </c>
      <c r="CT27">
        <f t="shared" si="38"/>
        <v>722.3184</v>
      </c>
      <c r="CU27">
        <f t="shared" si="38"/>
        <v>266.4864</v>
      </c>
      <c r="CV27">
        <f t="shared" si="38"/>
        <v>266.4864</v>
      </c>
      <c r="CW27">
        <f t="shared" si="38"/>
        <v>266.4864</v>
      </c>
      <c r="CX27">
        <f t="shared" si="38"/>
        <v>234.92879999999997</v>
      </c>
      <c r="CY27">
        <f t="shared" si="38"/>
        <v>203.37119999999999</v>
      </c>
      <c r="CZ27">
        <f t="shared" si="38"/>
        <v>203.37119999999999</v>
      </c>
      <c r="DA27">
        <f t="shared" si="38"/>
        <v>203.37119999999999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22.714018844166667</v>
      </c>
      <c r="EG27">
        <v>22.714018844166667</v>
      </c>
      <c r="EH27">
        <v>22.714018844166667</v>
      </c>
      <c r="EI27">
        <v>0</v>
      </c>
      <c r="EJ27">
        <f t="shared" si="6"/>
        <v>22.714018844166667</v>
      </c>
      <c r="EK27">
        <v>0</v>
      </c>
      <c r="EL27">
        <f t="shared" si="7"/>
        <v>22.714018844166667</v>
      </c>
      <c r="EM27">
        <v>0</v>
      </c>
      <c r="EN27">
        <f t="shared" si="12"/>
        <v>22.714018844166667</v>
      </c>
      <c r="EO27">
        <v>0</v>
      </c>
      <c r="EP27">
        <v>0</v>
      </c>
      <c r="EQ27">
        <v>0</v>
      </c>
      <c r="ER27">
        <v>0</v>
      </c>
      <c r="ES27">
        <v>0</v>
      </c>
      <c r="ET27">
        <f t="shared" si="9"/>
        <v>0</v>
      </c>
      <c r="EU27">
        <v>0</v>
      </c>
      <c r="EV27">
        <f t="shared" si="10"/>
        <v>0</v>
      </c>
      <c r="EW27">
        <v>0</v>
      </c>
      <c r="EX27">
        <f t="shared" si="11"/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 s="51">
        <f>1/11.3</f>
        <v>8.8495575221238937E-2</v>
      </c>
      <c r="FK27" s="51">
        <f t="shared" ref="FK27:FS28" si="39">1/11.3</f>
        <v>8.8495575221238937E-2</v>
      </c>
      <c r="FL27" s="51">
        <f t="shared" si="39"/>
        <v>8.8495575221238937E-2</v>
      </c>
      <c r="FM27" s="51">
        <f t="shared" si="39"/>
        <v>8.8495575221238937E-2</v>
      </c>
      <c r="FN27" s="51">
        <f t="shared" si="39"/>
        <v>8.8495575221238937E-2</v>
      </c>
      <c r="FO27" s="51">
        <f t="shared" si="39"/>
        <v>8.8495575221238937E-2</v>
      </c>
      <c r="FP27" s="51">
        <f t="shared" si="39"/>
        <v>8.8495575221238937E-2</v>
      </c>
      <c r="FQ27" s="51">
        <f t="shared" si="39"/>
        <v>8.8495575221238937E-2</v>
      </c>
      <c r="FR27" s="51">
        <f t="shared" si="39"/>
        <v>8.8495575221238937E-2</v>
      </c>
      <c r="FS27" s="51">
        <f t="shared" si="39"/>
        <v>8.8495575221238937E-2</v>
      </c>
    </row>
    <row r="28" spans="1:175" x14ac:dyDescent="0.3">
      <c r="A28" s="112"/>
      <c r="B28" s="3" t="s">
        <v>135</v>
      </c>
      <c r="C28" s="4" t="s">
        <v>171</v>
      </c>
      <c r="D28" s="2" t="s">
        <v>95</v>
      </c>
      <c r="E28" s="9">
        <f>ROW(D28)-ROW($E$8)</f>
        <v>20</v>
      </c>
      <c r="F28" s="13">
        <v>1</v>
      </c>
      <c r="G28" s="13" t="s">
        <v>91</v>
      </c>
      <c r="H28" s="15">
        <f>(2.2/(18.6/3.6))*10^9</f>
        <v>425806451.61290324</v>
      </c>
      <c r="I28" s="24" t="str">
        <f>B43</f>
        <v>Reactant9</v>
      </c>
      <c r="J28">
        <v>0</v>
      </c>
      <c r="K28">
        <v>1</v>
      </c>
      <c r="L28">
        <v>0</v>
      </c>
      <c r="M28">
        <v>0</v>
      </c>
      <c r="N28">
        <v>0</v>
      </c>
      <c r="O28">
        <f>O27</f>
        <v>20000</v>
      </c>
      <c r="P28" s="16">
        <f t="shared" ref="P28:Q28" si="40">1/0.18</f>
        <v>5.5555555555555554</v>
      </c>
      <c r="Q28" s="16">
        <f t="shared" si="40"/>
        <v>5.5555555555555554</v>
      </c>
      <c r="R28" s="16">
        <f t="shared" si="37"/>
        <v>5.5555555555555554</v>
      </c>
      <c r="S28" s="16">
        <f t="shared" si="37"/>
        <v>5.5555555555555554</v>
      </c>
      <c r="T28" s="16">
        <f t="shared" si="37"/>
        <v>5.5555555555555554</v>
      </c>
      <c r="U28" s="16">
        <f t="shared" si="37"/>
        <v>5.5555555555555554</v>
      </c>
      <c r="V28" s="16">
        <f t="shared" si="37"/>
        <v>5.5555555555555554</v>
      </c>
      <c r="W28" s="16">
        <f t="shared" si="37"/>
        <v>5.5555555555555554</v>
      </c>
      <c r="X28" s="16">
        <f t="shared" si="37"/>
        <v>5.5555555555555554</v>
      </c>
      <c r="Y28" s="16">
        <f t="shared" si="37"/>
        <v>5.5555555555555554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0.4</v>
      </c>
      <c r="AU28" s="14">
        <v>0.4</v>
      </c>
      <c r="AV28" s="14">
        <v>0.1</v>
      </c>
      <c r="AW28" s="14">
        <v>0.4</v>
      </c>
      <c r="AX28" s="14">
        <v>0.2</v>
      </c>
      <c r="AY28" s="14">
        <v>0.1</v>
      </c>
      <c r="AZ28" s="14">
        <v>0.1</v>
      </c>
      <c r="BA28" s="14">
        <v>0.1</v>
      </c>
      <c r="BB28" s="14">
        <v>0.1</v>
      </c>
      <c r="BC28" s="14">
        <v>0.1</v>
      </c>
      <c r="BD28" s="14">
        <v>0.2</v>
      </c>
      <c r="BE28" s="14">
        <v>0.2</v>
      </c>
      <c r="BF28" s="14">
        <v>0.2</v>
      </c>
      <c r="BG28" s="14">
        <v>1</v>
      </c>
      <c r="BH28" s="14">
        <v>1</v>
      </c>
      <c r="BI28" s="14">
        <v>1</v>
      </c>
      <c r="BJ28" s="14">
        <v>1</v>
      </c>
      <c r="BK28" s="14">
        <v>1</v>
      </c>
      <c r="BL28" s="14">
        <v>1</v>
      </c>
      <c r="BM28" s="14">
        <v>1</v>
      </c>
      <c r="BN28" s="14">
        <v>0.2</v>
      </c>
      <c r="BO28" s="14">
        <v>0.2</v>
      </c>
      <c r="BP28" s="14">
        <v>0.2</v>
      </c>
      <c r="BQ28" s="14">
        <v>1</v>
      </c>
      <c r="BR28" s="14">
        <v>1</v>
      </c>
      <c r="BS28" s="14">
        <v>1</v>
      </c>
      <c r="BT28" s="14">
        <v>1</v>
      </c>
      <c r="BU28" s="14">
        <v>1</v>
      </c>
      <c r="BV28" s="14">
        <v>1</v>
      </c>
      <c r="BW28" s="14">
        <v>1</v>
      </c>
      <c r="BX28">
        <v>0.61</v>
      </c>
      <c r="BY28">
        <v>0.61</v>
      </c>
      <c r="BZ28">
        <v>0.61</v>
      </c>
      <c r="CA28">
        <v>0.59</v>
      </c>
      <c r="CB28">
        <v>0.59</v>
      </c>
      <c r="CC28">
        <v>0.59</v>
      </c>
      <c r="CD28">
        <v>0.59</v>
      </c>
      <c r="CE28">
        <v>0.59</v>
      </c>
      <c r="CF28">
        <v>0.59</v>
      </c>
      <c r="CG28">
        <v>0.59</v>
      </c>
      <c r="CH28">
        <v>18057.96</v>
      </c>
      <c r="CI28">
        <v>18057.96</v>
      </c>
      <c r="CJ28">
        <v>18057.96</v>
      </c>
      <c r="CK28">
        <v>6662.16</v>
      </c>
      <c r="CL28">
        <v>6662.16</v>
      </c>
      <c r="CM28">
        <v>6662.16</v>
      </c>
      <c r="CN28">
        <f>(CL28+CP28)/2</f>
        <v>5873.2199999999993</v>
      </c>
      <c r="CO28">
        <v>5084.28</v>
      </c>
      <c r="CP28">
        <v>5084.28</v>
      </c>
      <c r="CQ28">
        <v>5084.28</v>
      </c>
      <c r="CR28">
        <f>CH28*4%</f>
        <v>722.3184</v>
      </c>
      <c r="CS28">
        <f t="shared" si="38"/>
        <v>722.3184</v>
      </c>
      <c r="CT28">
        <f t="shared" si="38"/>
        <v>722.3184</v>
      </c>
      <c r="CU28">
        <f t="shared" si="38"/>
        <v>266.4864</v>
      </c>
      <c r="CV28">
        <f t="shared" si="38"/>
        <v>266.4864</v>
      </c>
      <c r="CW28">
        <f t="shared" si="38"/>
        <v>266.4864</v>
      </c>
      <c r="CX28">
        <f t="shared" si="38"/>
        <v>234.92879999999997</v>
      </c>
      <c r="CY28">
        <f t="shared" si="38"/>
        <v>203.37119999999999</v>
      </c>
      <c r="CZ28">
        <f t="shared" si="38"/>
        <v>203.37119999999999</v>
      </c>
      <c r="DA28">
        <f t="shared" si="38"/>
        <v>203.37119999999999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6">
        <v>22.714018844166667</v>
      </c>
      <c r="EG28" s="16">
        <v>22.714018844166667</v>
      </c>
      <c r="EH28" s="16">
        <v>22.714018844166667</v>
      </c>
      <c r="EI28">
        <v>0</v>
      </c>
      <c r="EJ28">
        <f t="shared" si="6"/>
        <v>22.714018844166667</v>
      </c>
      <c r="EK28">
        <v>0</v>
      </c>
      <c r="EL28">
        <f t="shared" si="7"/>
        <v>22.714018844166667</v>
      </c>
      <c r="EM28">
        <v>0</v>
      </c>
      <c r="EN28">
        <f t="shared" si="12"/>
        <v>22.714018844166667</v>
      </c>
      <c r="EO28">
        <v>0</v>
      </c>
      <c r="EP28" s="16">
        <v>0</v>
      </c>
      <c r="EQ28" s="16">
        <v>0</v>
      </c>
      <c r="ER28" s="16">
        <v>0</v>
      </c>
      <c r="ES28">
        <v>0</v>
      </c>
      <c r="ET28">
        <f t="shared" si="9"/>
        <v>0</v>
      </c>
      <c r="EU28">
        <v>0</v>
      </c>
      <c r="EV28">
        <f t="shared" si="10"/>
        <v>0</v>
      </c>
      <c r="EW28">
        <v>0</v>
      </c>
      <c r="EX28">
        <f t="shared" si="11"/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 s="51">
        <f>1/11.3</f>
        <v>8.8495575221238937E-2</v>
      </c>
      <c r="FK28" s="51">
        <f t="shared" si="39"/>
        <v>8.8495575221238937E-2</v>
      </c>
      <c r="FL28" s="51">
        <f t="shared" si="39"/>
        <v>8.8495575221238937E-2</v>
      </c>
      <c r="FM28" s="51">
        <f t="shared" si="39"/>
        <v>8.8495575221238937E-2</v>
      </c>
      <c r="FN28" s="51">
        <f t="shared" si="39"/>
        <v>8.8495575221238937E-2</v>
      </c>
      <c r="FO28" s="51">
        <f t="shared" si="39"/>
        <v>8.8495575221238937E-2</v>
      </c>
      <c r="FP28" s="51">
        <f t="shared" si="39"/>
        <v>8.8495575221238937E-2</v>
      </c>
      <c r="FQ28" s="51">
        <f t="shared" si="39"/>
        <v>8.8495575221238937E-2</v>
      </c>
      <c r="FR28" s="51">
        <f t="shared" si="39"/>
        <v>8.8495575221238937E-2</v>
      </c>
      <c r="FS28" s="51">
        <f t="shared" si="39"/>
        <v>8.8495575221238937E-2</v>
      </c>
    </row>
    <row r="29" spans="1:175" x14ac:dyDescent="0.3">
      <c r="A29" s="112"/>
      <c r="B29" s="3" t="s">
        <v>135</v>
      </c>
      <c r="C29" s="4" t="s">
        <v>171</v>
      </c>
      <c r="D29" s="2" t="s">
        <v>251</v>
      </c>
      <c r="E29" s="9">
        <f>ROW(D29)-ROW($E$8)</f>
        <v>21</v>
      </c>
      <c r="F29" s="13">
        <v>1</v>
      </c>
      <c r="G29" s="13" t="s">
        <v>252</v>
      </c>
      <c r="H29" s="15">
        <f>(2.2/(120/3.6))*10^9</f>
        <v>66000000</v>
      </c>
      <c r="I29" s="24" t="str">
        <f>B44</f>
        <v>Reactant10</v>
      </c>
      <c r="J29">
        <v>0</v>
      </c>
      <c r="K29">
        <v>1</v>
      </c>
      <c r="L29">
        <v>0</v>
      </c>
      <c r="M29">
        <v>0</v>
      </c>
      <c r="N29">
        <v>0</v>
      </c>
      <c r="O29">
        <f>O28</f>
        <v>20000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60">
        <v>0</v>
      </c>
      <c r="AU29" s="60">
        <v>0</v>
      </c>
      <c r="AV29" s="60">
        <v>0</v>
      </c>
      <c r="AW29" s="60">
        <v>0</v>
      </c>
      <c r="AX29" s="60">
        <v>0</v>
      </c>
      <c r="AY29" s="60">
        <v>0</v>
      </c>
      <c r="AZ29" s="60">
        <v>0</v>
      </c>
      <c r="BA29" s="60">
        <v>0</v>
      </c>
      <c r="BB29" s="60">
        <v>0</v>
      </c>
      <c r="BC29" s="60">
        <v>0</v>
      </c>
      <c r="BD29" s="60">
        <v>0</v>
      </c>
      <c r="BE29" s="60">
        <v>1</v>
      </c>
      <c r="BF29" s="60">
        <v>1</v>
      </c>
      <c r="BG29" s="60">
        <v>1</v>
      </c>
      <c r="BH29" s="60">
        <v>1</v>
      </c>
      <c r="BI29" s="60">
        <v>1</v>
      </c>
      <c r="BJ29" s="60">
        <v>1</v>
      </c>
      <c r="BK29" s="60">
        <v>1</v>
      </c>
      <c r="BL29" s="60">
        <v>1</v>
      </c>
      <c r="BM29" s="60">
        <v>1</v>
      </c>
      <c r="BN29" s="60">
        <v>1</v>
      </c>
      <c r="BO29" s="60">
        <v>1</v>
      </c>
      <c r="BP29" s="60">
        <v>1</v>
      </c>
      <c r="BQ29" s="60">
        <v>1</v>
      </c>
      <c r="BR29" s="60">
        <v>1</v>
      </c>
      <c r="BS29" s="60">
        <v>1</v>
      </c>
      <c r="BT29" s="60">
        <v>1</v>
      </c>
      <c r="BU29" s="60">
        <v>1</v>
      </c>
      <c r="BV29" s="60">
        <v>1</v>
      </c>
      <c r="BW29" s="60">
        <v>1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>
        <v>0</v>
      </c>
      <c r="EQ29">
        <v>0</v>
      </c>
      <c r="ER29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</row>
    <row r="30" spans="1:175" x14ac:dyDescent="0.3">
      <c r="A30" s="112"/>
      <c r="B30" s="25" t="s">
        <v>425</v>
      </c>
      <c r="C30" s="11" t="s">
        <v>277</v>
      </c>
      <c r="D30" s="2" t="s">
        <v>35</v>
      </c>
      <c r="E30" s="9">
        <f t="shared" si="5"/>
        <v>22</v>
      </c>
      <c r="F30" s="13">
        <v>1</v>
      </c>
      <c r="G30" s="13" t="s">
        <v>227</v>
      </c>
      <c r="H30">
        <v>0</v>
      </c>
      <c r="I30" s="13" t="s">
        <v>12</v>
      </c>
      <c r="J30">
        <v>0</v>
      </c>
      <c r="K30">
        <v>0</v>
      </c>
      <c r="L30">
        <v>0</v>
      </c>
      <c r="M30">
        <v>0</v>
      </c>
      <c r="N30">
        <v>0</v>
      </c>
      <c r="O30">
        <v>400000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1</v>
      </c>
      <c r="BE30" s="14">
        <v>1</v>
      </c>
      <c r="BF30" s="14">
        <v>1</v>
      </c>
      <c r="BG30" s="14">
        <v>1</v>
      </c>
      <c r="BH30" s="14">
        <v>1</v>
      </c>
      <c r="BI30" s="14">
        <v>1</v>
      </c>
      <c r="BJ30" s="14">
        <v>1</v>
      </c>
      <c r="BK30" s="14">
        <v>1</v>
      </c>
      <c r="BL30" s="14">
        <v>1</v>
      </c>
      <c r="BM30" s="14">
        <v>1</v>
      </c>
      <c r="BN30" s="14">
        <v>1</v>
      </c>
      <c r="BO30" s="14">
        <v>1</v>
      </c>
      <c r="BP30" s="14">
        <v>1</v>
      </c>
      <c r="BQ30" s="14">
        <v>1</v>
      </c>
      <c r="BR30" s="14">
        <v>1</v>
      </c>
      <c r="BS30" s="14">
        <v>1</v>
      </c>
      <c r="BT30" s="14">
        <v>1</v>
      </c>
      <c r="BU30" s="14">
        <v>1</v>
      </c>
      <c r="BV30" s="14">
        <v>1</v>
      </c>
      <c r="BW30" s="14">
        <v>1</v>
      </c>
      <c r="BX30">
        <v>8.9999999999999993E-3</v>
      </c>
      <c r="BY30">
        <v>6.7499999999999991E-3</v>
      </c>
      <c r="BZ30">
        <v>4.4999999999999997E-3</v>
      </c>
      <c r="CA30">
        <v>8.9999999999999993E-3</v>
      </c>
      <c r="CB30">
        <v>6.7499999999999991E-3</v>
      </c>
      <c r="CC30">
        <v>4.4999999999999997E-3</v>
      </c>
      <c r="CD30">
        <v>4.4999999999999997E-3</v>
      </c>
      <c r="CE30">
        <v>4.4999999999999997E-3</v>
      </c>
      <c r="CF30">
        <v>4.4999999999999997E-3</v>
      </c>
      <c r="CG30">
        <v>4.4999999999999997E-3</v>
      </c>
      <c r="CH30">
        <v>161.32079999999999</v>
      </c>
      <c r="CI30">
        <v>147.87739999999999</v>
      </c>
      <c r="CJ30">
        <v>134.434</v>
      </c>
      <c r="CK30">
        <v>147.87739999999999</v>
      </c>
      <c r="CL30">
        <v>134.434</v>
      </c>
      <c r="CM30">
        <v>134.434</v>
      </c>
      <c r="CN30">
        <v>134.434</v>
      </c>
      <c r="CO30">
        <v>134.434</v>
      </c>
      <c r="CP30">
        <v>134.434</v>
      </c>
      <c r="CQ30">
        <v>134.434</v>
      </c>
      <c r="CR30">
        <f t="shared" ref="CR30:DA32" si="41">CH30*0.03</f>
        <v>4.8396239999999997</v>
      </c>
      <c r="CS30">
        <f t="shared" si="41"/>
        <v>4.4363219999999997</v>
      </c>
      <c r="CT30">
        <f t="shared" si="41"/>
        <v>4.0330199999999996</v>
      </c>
      <c r="CU30">
        <f t="shared" si="41"/>
        <v>4.4363219999999997</v>
      </c>
      <c r="CV30">
        <f t="shared" si="41"/>
        <v>4.0330199999999996</v>
      </c>
      <c r="CW30">
        <f t="shared" si="41"/>
        <v>4.0330199999999996</v>
      </c>
      <c r="CX30">
        <f t="shared" si="41"/>
        <v>4.0330199999999996</v>
      </c>
      <c r="CY30">
        <f t="shared" si="41"/>
        <v>4.0330199999999996</v>
      </c>
      <c r="CZ30">
        <f t="shared" si="41"/>
        <v>4.0330199999999996</v>
      </c>
      <c r="DA30">
        <f t="shared" si="41"/>
        <v>4.0330199999999996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>
        <v>0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 s="15">
        <v>0</v>
      </c>
      <c r="EG30" s="15">
        <v>0</v>
      </c>
      <c r="EH30" s="15">
        <v>0</v>
      </c>
      <c r="EI30">
        <v>0</v>
      </c>
      <c r="EJ30">
        <f t="shared" si="6"/>
        <v>0</v>
      </c>
      <c r="EK30">
        <v>0</v>
      </c>
      <c r="EL30">
        <f t="shared" si="7"/>
        <v>0</v>
      </c>
      <c r="EM30">
        <v>0</v>
      </c>
      <c r="EN30">
        <f t="shared" si="12"/>
        <v>0</v>
      </c>
      <c r="EO30">
        <v>0</v>
      </c>
      <c r="EP30" s="15">
        <v>0</v>
      </c>
      <c r="EQ30" s="15">
        <v>0</v>
      </c>
      <c r="ER30" s="15">
        <v>0</v>
      </c>
      <c r="ES30">
        <v>0</v>
      </c>
      <c r="ET30">
        <f t="shared" si="9"/>
        <v>0</v>
      </c>
      <c r="EU30">
        <v>0</v>
      </c>
      <c r="EV30">
        <f t="shared" si="10"/>
        <v>0</v>
      </c>
      <c r="EW30">
        <v>0</v>
      </c>
      <c r="EX30">
        <f t="shared" si="11"/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0.11682954493601999</v>
      </c>
      <c r="FK30">
        <v>0.11682954493601999</v>
      </c>
      <c r="FL30">
        <v>0.11682954493601999</v>
      </c>
      <c r="FM30">
        <v>0.11682954493601999</v>
      </c>
      <c r="FN30">
        <v>0.11682954493601999</v>
      </c>
      <c r="FO30">
        <v>0.11682954493601999</v>
      </c>
      <c r="FP30">
        <v>0.10185220882315059</v>
      </c>
      <c r="FQ30">
        <v>0.10185220882315059</v>
      </c>
      <c r="FR30">
        <v>0.10185220882315059</v>
      </c>
      <c r="FS30">
        <v>0.10185220882315059</v>
      </c>
    </row>
    <row r="31" spans="1:175" x14ac:dyDescent="0.3">
      <c r="A31" s="112"/>
      <c r="B31" s="25" t="str">
        <f>B30</f>
        <v>Reactant11</v>
      </c>
      <c r="C31" s="11" t="s">
        <v>277</v>
      </c>
      <c r="D31" s="2" t="s">
        <v>224</v>
      </c>
      <c r="E31" s="9">
        <f t="shared" si="5"/>
        <v>23</v>
      </c>
      <c r="F31" s="13">
        <v>1</v>
      </c>
      <c r="G31" s="13" t="s">
        <v>226</v>
      </c>
      <c r="H31">
        <v>0</v>
      </c>
      <c r="I31" s="13" t="s">
        <v>12</v>
      </c>
      <c r="J31">
        <v>0</v>
      </c>
      <c r="K31">
        <v>0</v>
      </c>
      <c r="L31">
        <v>0</v>
      </c>
      <c r="M31">
        <v>0</v>
      </c>
      <c r="N31">
        <v>0</v>
      </c>
      <c r="O31">
        <v>400000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1</v>
      </c>
      <c r="BE31" s="14">
        <v>1</v>
      </c>
      <c r="BF31" s="14">
        <v>1</v>
      </c>
      <c r="BG31" s="14">
        <v>1</v>
      </c>
      <c r="BH31" s="14">
        <v>1</v>
      </c>
      <c r="BI31" s="14">
        <v>1</v>
      </c>
      <c r="BJ31" s="14">
        <v>1</v>
      </c>
      <c r="BK31" s="14">
        <v>1</v>
      </c>
      <c r="BL31" s="14">
        <v>1</v>
      </c>
      <c r="BM31" s="14">
        <v>1</v>
      </c>
      <c r="BN31" s="14">
        <v>1</v>
      </c>
      <c r="BO31" s="14">
        <v>1</v>
      </c>
      <c r="BP31" s="14">
        <v>1</v>
      </c>
      <c r="BQ31" s="14">
        <v>1</v>
      </c>
      <c r="BR31" s="14">
        <v>1</v>
      </c>
      <c r="BS31" s="14">
        <v>1</v>
      </c>
      <c r="BT31" s="14">
        <v>1</v>
      </c>
      <c r="BU31" s="14">
        <v>1</v>
      </c>
      <c r="BV31" s="14">
        <v>1</v>
      </c>
      <c r="BW31" s="14">
        <v>1</v>
      </c>
      <c r="BX31" s="10">
        <v>4.0000000000000001E-3</v>
      </c>
      <c r="BY31" s="10">
        <v>2.5000000000000001E-3</v>
      </c>
      <c r="BZ31" s="10">
        <v>1E-3</v>
      </c>
      <c r="CA31" s="10">
        <v>4.0000000000000001E-3</v>
      </c>
      <c r="CB31">
        <v>2.5000000000000001E-3</v>
      </c>
      <c r="CC31" s="10">
        <v>1E-3</v>
      </c>
      <c r="CD31">
        <v>1E-3</v>
      </c>
      <c r="CE31">
        <v>1E-3</v>
      </c>
      <c r="CF31">
        <v>1E-3</v>
      </c>
      <c r="CG31">
        <v>1E-3</v>
      </c>
      <c r="CH31">
        <v>134.434</v>
      </c>
      <c r="CI31">
        <v>120.99315999999999</v>
      </c>
      <c r="CJ31">
        <v>107.55231999999999</v>
      </c>
      <c r="CK31">
        <v>120.99315999999999</v>
      </c>
      <c r="CL31">
        <v>107.55231999999999</v>
      </c>
      <c r="CM31">
        <v>107.55231999999999</v>
      </c>
      <c r="CN31">
        <v>107.55231999999999</v>
      </c>
      <c r="CO31">
        <v>107.55231999999999</v>
      </c>
      <c r="CP31">
        <v>107.55231999999999</v>
      </c>
      <c r="CQ31">
        <v>107.55231999999999</v>
      </c>
      <c r="CR31">
        <f t="shared" si="41"/>
        <v>4.0330199999999996</v>
      </c>
      <c r="CS31">
        <f t="shared" si="41"/>
        <v>3.6297947999999995</v>
      </c>
      <c r="CT31">
        <f t="shared" si="41"/>
        <v>3.2265695999999999</v>
      </c>
      <c r="CU31">
        <f t="shared" si="41"/>
        <v>3.6297947999999995</v>
      </c>
      <c r="CV31">
        <f t="shared" si="41"/>
        <v>3.2265695999999999</v>
      </c>
      <c r="CW31">
        <f t="shared" si="41"/>
        <v>3.2265695999999999</v>
      </c>
      <c r="CX31">
        <f t="shared" si="41"/>
        <v>3.2265695999999999</v>
      </c>
      <c r="CY31">
        <f t="shared" si="41"/>
        <v>3.2265695999999999</v>
      </c>
      <c r="CZ31">
        <f t="shared" si="41"/>
        <v>3.2265695999999999</v>
      </c>
      <c r="DA31">
        <f t="shared" si="41"/>
        <v>3.2265695999999999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1.3000000000000002E-4</v>
      </c>
      <c r="DW31">
        <v>6.5000000000000008E-5</v>
      </c>
      <c r="DX31">
        <v>0</v>
      </c>
      <c r="DY31">
        <v>1.3000000000000002E-4</v>
      </c>
      <c r="DZ31">
        <v>6.5000000000000008E-5</v>
      </c>
      <c r="EA31">
        <v>0</v>
      </c>
      <c r="EB31">
        <v>0</v>
      </c>
      <c r="EC31">
        <v>1.3000000000000002E-4</v>
      </c>
      <c r="ED31">
        <v>6.5000000000000008E-5</v>
      </c>
      <c r="EE31">
        <v>0</v>
      </c>
      <c r="EF31" s="15">
        <v>0</v>
      </c>
      <c r="EG31" s="15">
        <v>0</v>
      </c>
      <c r="EH31" s="15">
        <v>0</v>
      </c>
      <c r="EI31">
        <v>0</v>
      </c>
      <c r="EJ31">
        <f t="shared" si="6"/>
        <v>0</v>
      </c>
      <c r="EK31">
        <v>0</v>
      </c>
      <c r="EL31">
        <f t="shared" si="7"/>
        <v>0</v>
      </c>
      <c r="EM31">
        <v>0</v>
      </c>
      <c r="EN31">
        <f t="shared" si="12"/>
        <v>0</v>
      </c>
      <c r="EO31">
        <v>0</v>
      </c>
      <c r="EP31" s="15">
        <v>0</v>
      </c>
      <c r="EQ31" s="15">
        <v>0</v>
      </c>
      <c r="ER31" s="15">
        <v>0</v>
      </c>
      <c r="ES31">
        <v>0</v>
      </c>
      <c r="ET31">
        <f t="shared" si="9"/>
        <v>0</v>
      </c>
      <c r="EU31">
        <v>0</v>
      </c>
      <c r="EV31">
        <f t="shared" si="10"/>
        <v>0</v>
      </c>
      <c r="EW31">
        <v>0</v>
      </c>
      <c r="EX31">
        <f t="shared" si="11"/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>
        <v>0.11682954493601999</v>
      </c>
      <c r="FK31">
        <v>0.11682954493601999</v>
      </c>
      <c r="FL31">
        <v>0.11682954493601999</v>
      </c>
      <c r="FM31">
        <v>0.11682954493601999</v>
      </c>
      <c r="FN31">
        <v>0.11682954493601999</v>
      </c>
      <c r="FO31">
        <v>0.11682954493601999</v>
      </c>
      <c r="FP31">
        <v>0.10185220882315059</v>
      </c>
      <c r="FQ31">
        <v>0.10185220882315059</v>
      </c>
      <c r="FR31">
        <v>0.10185220882315059</v>
      </c>
      <c r="FS31">
        <v>0.10185220882315059</v>
      </c>
    </row>
    <row r="32" spans="1:175" x14ac:dyDescent="0.3">
      <c r="A32" s="112"/>
      <c r="B32" s="25" t="str">
        <f>B30</f>
        <v>Reactant11</v>
      </c>
      <c r="C32" s="11" t="s">
        <v>277</v>
      </c>
      <c r="D32" s="2" t="s">
        <v>225</v>
      </c>
      <c r="E32" s="9">
        <f t="shared" si="5"/>
        <v>24</v>
      </c>
      <c r="F32" s="13">
        <v>1</v>
      </c>
      <c r="G32" s="13" t="s">
        <v>228</v>
      </c>
      <c r="H32">
        <v>0</v>
      </c>
      <c r="I32" s="13" t="s">
        <v>12</v>
      </c>
      <c r="J32">
        <v>0</v>
      </c>
      <c r="K32">
        <v>0</v>
      </c>
      <c r="L32">
        <v>0</v>
      </c>
      <c r="M32">
        <v>0</v>
      </c>
      <c r="N32">
        <v>0</v>
      </c>
      <c r="O32">
        <v>400000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1</v>
      </c>
      <c r="BE32" s="14">
        <v>1</v>
      </c>
      <c r="BF32" s="14">
        <v>1</v>
      </c>
      <c r="BG32" s="14">
        <v>1</v>
      </c>
      <c r="BH32" s="14">
        <v>1</v>
      </c>
      <c r="BI32" s="14">
        <v>1</v>
      </c>
      <c r="BJ32" s="14">
        <v>1</v>
      </c>
      <c r="BK32" s="14">
        <v>1</v>
      </c>
      <c r="BL32" s="14">
        <v>1</v>
      </c>
      <c r="BM32" s="14">
        <v>1</v>
      </c>
      <c r="BN32" s="14">
        <v>1</v>
      </c>
      <c r="BO32" s="14">
        <v>1</v>
      </c>
      <c r="BP32" s="14">
        <v>1</v>
      </c>
      <c r="BQ32" s="14">
        <v>1</v>
      </c>
      <c r="BR32" s="14">
        <v>1</v>
      </c>
      <c r="BS32" s="14">
        <v>1</v>
      </c>
      <c r="BT32" s="14">
        <v>1</v>
      </c>
      <c r="BU32" s="14">
        <v>1</v>
      </c>
      <c r="BV32" s="14">
        <v>1</v>
      </c>
      <c r="BW32" s="14">
        <v>1</v>
      </c>
      <c r="BX32">
        <f>4.5/1000</f>
        <v>4.4999999999999997E-3</v>
      </c>
      <c r="BY32">
        <f>(BZ32+BX32)/2</f>
        <v>2.7499999999999998E-3</v>
      </c>
      <c r="BZ32">
        <f>1/1000</f>
        <v>1E-3</v>
      </c>
      <c r="CA32">
        <f>4.5/1000</f>
        <v>4.4999999999999997E-3</v>
      </c>
      <c r="CB32">
        <v>2.7499999999999998E-3</v>
      </c>
      <c r="CC32">
        <f>1/1000</f>
        <v>1E-3</v>
      </c>
      <c r="CD32">
        <f>1/1000</f>
        <v>1E-3</v>
      </c>
      <c r="CE32">
        <f>1/1000</f>
        <v>1E-3</v>
      </c>
      <c r="CF32">
        <f>1/1000</f>
        <v>1E-3</v>
      </c>
      <c r="CG32">
        <f>1/1000</f>
        <v>1E-3</v>
      </c>
      <c r="CH32">
        <v>80.664240000000007</v>
      </c>
      <c r="CI32">
        <v>72.597820000000013</v>
      </c>
      <c r="CJ32">
        <v>64.531400000000005</v>
      </c>
      <c r="CK32">
        <v>72.597820000000013</v>
      </c>
      <c r="CL32">
        <v>64.531400000000005</v>
      </c>
      <c r="CM32">
        <v>64.531400000000005</v>
      </c>
      <c r="CN32">
        <v>64.531400000000005</v>
      </c>
      <c r="CO32">
        <v>64.531400000000005</v>
      </c>
      <c r="CP32">
        <v>64.531400000000005</v>
      </c>
      <c r="CQ32">
        <v>64.531400000000005</v>
      </c>
      <c r="CR32">
        <f t="shared" si="41"/>
        <v>2.4199272000000001</v>
      </c>
      <c r="CS32">
        <f t="shared" si="41"/>
        <v>2.1779346000000004</v>
      </c>
      <c r="CT32">
        <f t="shared" si="41"/>
        <v>1.9359420000000001</v>
      </c>
      <c r="CU32">
        <f t="shared" si="41"/>
        <v>2.1779346000000004</v>
      </c>
      <c r="CV32">
        <f t="shared" si="41"/>
        <v>1.9359420000000001</v>
      </c>
      <c r="CW32">
        <f t="shared" si="41"/>
        <v>1.9359420000000001</v>
      </c>
      <c r="CX32">
        <f t="shared" si="41"/>
        <v>1.9359420000000001</v>
      </c>
      <c r="CY32">
        <f t="shared" si="41"/>
        <v>1.9359420000000001</v>
      </c>
      <c r="CZ32">
        <f t="shared" si="41"/>
        <v>1.9359420000000001</v>
      </c>
      <c r="DA32">
        <f t="shared" si="41"/>
        <v>1.9359420000000001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2.7E-4</v>
      </c>
      <c r="DW32">
        <v>2.0000000000000001E-4</v>
      </c>
      <c r="DX32">
        <v>1.3000000000000002E-4</v>
      </c>
      <c r="DY32">
        <v>2.7E-4</v>
      </c>
      <c r="DZ32">
        <v>2.0000000000000001E-4</v>
      </c>
      <c r="EA32">
        <v>1.3000000000000002E-4</v>
      </c>
      <c r="EB32">
        <v>2.0000000000000001E-4</v>
      </c>
      <c r="EC32">
        <v>2.7E-4</v>
      </c>
      <c r="ED32">
        <v>2.0000000000000001E-4</v>
      </c>
      <c r="EE32">
        <v>1.3000000000000002E-4</v>
      </c>
      <c r="EF32" s="15">
        <v>0</v>
      </c>
      <c r="EG32" s="15">
        <v>0</v>
      </c>
      <c r="EH32" s="15">
        <v>0</v>
      </c>
      <c r="EI32">
        <v>0</v>
      </c>
      <c r="EJ32">
        <f t="shared" si="6"/>
        <v>0</v>
      </c>
      <c r="EK32">
        <v>0</v>
      </c>
      <c r="EL32">
        <f t="shared" si="7"/>
        <v>0</v>
      </c>
      <c r="EM32">
        <v>0</v>
      </c>
      <c r="EN32">
        <f t="shared" si="12"/>
        <v>0</v>
      </c>
      <c r="EO32">
        <v>0</v>
      </c>
      <c r="EP32" s="15">
        <v>0</v>
      </c>
      <c r="EQ32" s="15">
        <v>0</v>
      </c>
      <c r="ER32" s="15">
        <v>0</v>
      </c>
      <c r="ES32">
        <v>0</v>
      </c>
      <c r="ET32">
        <f t="shared" si="9"/>
        <v>0</v>
      </c>
      <c r="EU32">
        <v>0</v>
      </c>
      <c r="EV32">
        <f t="shared" si="10"/>
        <v>0</v>
      </c>
      <c r="EW32">
        <v>0</v>
      </c>
      <c r="EX32">
        <f t="shared" si="11"/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0.11682954493601999</v>
      </c>
      <c r="FK32">
        <v>0.11682954493601999</v>
      </c>
      <c r="FL32">
        <v>0.11682954493601999</v>
      </c>
      <c r="FM32">
        <v>0.11682954493601999</v>
      </c>
      <c r="FN32">
        <v>0.11682954493601999</v>
      </c>
      <c r="FO32">
        <v>0.11682954493601999</v>
      </c>
      <c r="FP32">
        <v>0.10185220882315059</v>
      </c>
      <c r="FQ32">
        <v>0.10185220882315059</v>
      </c>
      <c r="FR32">
        <v>0.10185220882315059</v>
      </c>
      <c r="FS32">
        <v>0.10185220882315059</v>
      </c>
    </row>
    <row r="33" spans="1:175" x14ac:dyDescent="0.3">
      <c r="A33" s="112"/>
      <c r="B33" s="3" t="s">
        <v>140</v>
      </c>
      <c r="C33" s="4" t="s">
        <v>13</v>
      </c>
      <c r="D33" s="2" t="s">
        <v>232</v>
      </c>
      <c r="E33" s="9">
        <f t="shared" si="5"/>
        <v>25</v>
      </c>
      <c r="F33" s="13">
        <v>1</v>
      </c>
      <c r="G33" s="13" t="s">
        <v>92</v>
      </c>
      <c r="H33">
        <v>0</v>
      </c>
      <c r="I33" s="24" t="str">
        <f>B30</f>
        <v>Reactant11</v>
      </c>
      <c r="J33">
        <v>0</v>
      </c>
      <c r="K33">
        <v>1</v>
      </c>
      <c r="L33">
        <v>0</v>
      </c>
      <c r="M33">
        <v>1</v>
      </c>
      <c r="N33">
        <v>0</v>
      </c>
      <c r="O33">
        <v>20000</v>
      </c>
      <c r="P33">
        <f t="shared" ref="P33:Y37" si="42">(1/9)*0.8</f>
        <v>8.8888888888888892E-2</v>
      </c>
      <c r="Q33">
        <f t="shared" si="42"/>
        <v>8.8888888888888892E-2</v>
      </c>
      <c r="R33">
        <f t="shared" si="42"/>
        <v>8.8888888888888892E-2</v>
      </c>
      <c r="S33">
        <f t="shared" si="42"/>
        <v>8.8888888888888892E-2</v>
      </c>
      <c r="T33">
        <f t="shared" si="42"/>
        <v>8.8888888888888892E-2</v>
      </c>
      <c r="U33">
        <f t="shared" si="42"/>
        <v>8.8888888888888892E-2</v>
      </c>
      <c r="V33">
        <f t="shared" si="42"/>
        <v>8.8888888888888892E-2</v>
      </c>
      <c r="W33">
        <f t="shared" si="42"/>
        <v>8.8888888888888892E-2</v>
      </c>
      <c r="X33">
        <f t="shared" si="42"/>
        <v>8.8888888888888892E-2</v>
      </c>
      <c r="Y33">
        <f t="shared" si="42"/>
        <v>8.8888888888888892E-2</v>
      </c>
      <c r="Z33">
        <v>7.4620000000000006</v>
      </c>
      <c r="AA33">
        <v>7.07</v>
      </c>
      <c r="AB33">
        <v>6.7200000000000006</v>
      </c>
      <c r="AC33">
        <v>5.6759999999999993</v>
      </c>
      <c r="AD33">
        <v>5.6759999999999993</v>
      </c>
      <c r="AE33">
        <v>5.6759999999999993</v>
      </c>
      <c r="AF33">
        <v>4.6150000000000002</v>
      </c>
      <c r="AG33">
        <v>3.6</v>
      </c>
      <c r="AH33">
        <v>3.6</v>
      </c>
      <c r="AI33">
        <v>3.6</v>
      </c>
      <c r="AJ33">
        <v>7.4620000000000006</v>
      </c>
      <c r="AK33">
        <v>7.07</v>
      </c>
      <c r="AL33">
        <v>6.7200000000000006</v>
      </c>
      <c r="AM33">
        <v>5.6759999999999993</v>
      </c>
      <c r="AN33">
        <v>5.6759999999999993</v>
      </c>
      <c r="AO33">
        <v>5.6759999999999993</v>
      </c>
      <c r="AP33">
        <v>4.6150000000000002</v>
      </c>
      <c r="AQ33">
        <v>3.6</v>
      </c>
      <c r="AR33">
        <v>3.6</v>
      </c>
      <c r="AS33">
        <v>3.6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1</v>
      </c>
      <c r="BE33" s="14">
        <v>1</v>
      </c>
      <c r="BF33" s="14">
        <v>1</v>
      </c>
      <c r="BG33" s="14">
        <v>1</v>
      </c>
      <c r="BH33" s="14">
        <v>1</v>
      </c>
      <c r="BI33" s="14">
        <v>1</v>
      </c>
      <c r="BJ33" s="14">
        <v>1</v>
      </c>
      <c r="BK33" s="14">
        <v>1</v>
      </c>
      <c r="BL33" s="14">
        <v>1</v>
      </c>
      <c r="BM33" s="14">
        <v>1</v>
      </c>
      <c r="BN33" s="14">
        <v>1</v>
      </c>
      <c r="BO33" s="14">
        <v>1</v>
      </c>
      <c r="BP33" s="14">
        <v>1</v>
      </c>
      <c r="BQ33" s="14">
        <v>1</v>
      </c>
      <c r="BR33" s="14">
        <v>1</v>
      </c>
      <c r="BS33" s="14">
        <v>1</v>
      </c>
      <c r="BT33" s="14">
        <v>1</v>
      </c>
      <c r="BU33" s="14">
        <v>1</v>
      </c>
      <c r="BV33" s="14">
        <v>1</v>
      </c>
      <c r="BW33" s="14">
        <v>1</v>
      </c>
      <c r="BX33">
        <v>53.3</v>
      </c>
      <c r="BY33">
        <v>51.5</v>
      </c>
      <c r="BZ33">
        <v>50</v>
      </c>
      <c r="CA33">
        <v>51.7</v>
      </c>
      <c r="CB33">
        <v>49.8</v>
      </c>
      <c r="CC33">
        <v>47.3</v>
      </c>
      <c r="CD33">
        <f>(CB33+CF33)/2</f>
        <v>49.4</v>
      </c>
      <c r="CE33">
        <v>49</v>
      </c>
      <c r="CF33">
        <v>49</v>
      </c>
      <c r="CG33">
        <v>45</v>
      </c>
      <c r="CH33">
        <v>58440.827173081707</v>
      </c>
      <c r="CI33">
        <v>55000</v>
      </c>
      <c r="CJ33">
        <v>52629.637979510735</v>
      </c>
      <c r="CK33">
        <v>39840</v>
      </c>
      <c r="CL33">
        <v>39840</v>
      </c>
      <c r="CM33">
        <v>39840</v>
      </c>
      <c r="CN33">
        <f>(CL33+CP33)/2</f>
        <v>32370</v>
      </c>
      <c r="CO33">
        <v>24900</v>
      </c>
      <c r="CP33">
        <v>24900</v>
      </c>
      <c r="CQ33">
        <v>24900</v>
      </c>
      <c r="CR33">
        <f t="shared" ref="CR33:CX33" si="43">10%*CH33</f>
        <v>5844.0827173081707</v>
      </c>
      <c r="CS33">
        <f t="shared" si="43"/>
        <v>5500</v>
      </c>
      <c r="CT33">
        <f t="shared" si="43"/>
        <v>5262.9637979510735</v>
      </c>
      <c r="CU33">
        <f t="shared" si="43"/>
        <v>3984</v>
      </c>
      <c r="CV33">
        <f t="shared" si="43"/>
        <v>3984</v>
      </c>
      <c r="CW33">
        <f t="shared" si="43"/>
        <v>3984</v>
      </c>
      <c r="CX33">
        <f t="shared" si="43"/>
        <v>3237</v>
      </c>
      <c r="CY33">
        <f t="shared" ref="CY33:DA33" si="44">10%*CO33</f>
        <v>2490</v>
      </c>
      <c r="CZ33">
        <f t="shared" si="44"/>
        <v>2490</v>
      </c>
      <c r="DA33">
        <f t="shared" si="44"/>
        <v>2490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121.81376196100278</v>
      </c>
      <c r="EG33">
        <v>115.4145399442897</v>
      </c>
      <c r="EH33">
        <v>109.70094885793873</v>
      </c>
      <c r="EI33">
        <v>0</v>
      </c>
      <c r="EJ33">
        <f t="shared" si="6"/>
        <v>115.4145399442897</v>
      </c>
      <c r="EK33">
        <v>0</v>
      </c>
      <c r="EL33">
        <f t="shared" si="7"/>
        <v>115.4145399442897</v>
      </c>
      <c r="EM33">
        <v>0</v>
      </c>
      <c r="EN33">
        <f t="shared" si="12"/>
        <v>115.4145399442897</v>
      </c>
      <c r="EO33">
        <v>0</v>
      </c>
      <c r="EP33">
        <v>0</v>
      </c>
      <c r="EQ33">
        <v>0</v>
      </c>
      <c r="ER33">
        <v>0</v>
      </c>
      <c r="ES33">
        <v>0</v>
      </c>
      <c r="ET33">
        <f t="shared" si="9"/>
        <v>0</v>
      </c>
      <c r="EU33">
        <v>0</v>
      </c>
      <c r="EV33">
        <f t="shared" si="10"/>
        <v>0</v>
      </c>
      <c r="EW33">
        <v>0</v>
      </c>
      <c r="EX33">
        <f t="shared" si="11"/>
        <v>0</v>
      </c>
      <c r="EY33">
        <v>0</v>
      </c>
      <c r="EZ33">
        <v>22.409999999999997</v>
      </c>
      <c r="FA33">
        <v>22.409999999999997</v>
      </c>
      <c r="FB33">
        <v>22.409999999999997</v>
      </c>
      <c r="FC33">
        <v>22.409999999999997</v>
      </c>
      <c r="FD33">
        <v>22.409999999999997</v>
      </c>
      <c r="FE33">
        <v>22.409999999999997</v>
      </c>
      <c r="FF33">
        <v>22.409999999999997</v>
      </c>
      <c r="FG33">
        <v>22.409999999999997</v>
      </c>
      <c r="FH33">
        <v>22.409999999999997</v>
      </c>
      <c r="FI33">
        <v>22.409999999999997</v>
      </c>
      <c r="FJ33" s="51">
        <f>1/11.3</f>
        <v>8.8495575221238937E-2</v>
      </c>
      <c r="FK33" s="51">
        <f t="shared" ref="FK33:FS35" si="45">1/11.3</f>
        <v>8.8495575221238937E-2</v>
      </c>
      <c r="FL33" s="51">
        <f t="shared" si="45"/>
        <v>8.8495575221238937E-2</v>
      </c>
      <c r="FM33" s="51">
        <f t="shared" si="45"/>
        <v>8.8495575221238937E-2</v>
      </c>
      <c r="FN33" s="51">
        <f t="shared" si="45"/>
        <v>8.8495575221238937E-2</v>
      </c>
      <c r="FO33" s="51">
        <f t="shared" si="45"/>
        <v>8.8495575221238937E-2</v>
      </c>
      <c r="FP33" s="51">
        <f t="shared" si="45"/>
        <v>8.8495575221238937E-2</v>
      </c>
      <c r="FQ33" s="51">
        <f t="shared" si="45"/>
        <v>8.8495575221238937E-2</v>
      </c>
      <c r="FR33" s="51">
        <f t="shared" si="45"/>
        <v>8.8495575221238937E-2</v>
      </c>
      <c r="FS33" s="51">
        <f t="shared" si="45"/>
        <v>8.8495575221238937E-2</v>
      </c>
    </row>
    <row r="34" spans="1:175" x14ac:dyDescent="0.3">
      <c r="A34" s="112"/>
      <c r="B34" s="3" t="s">
        <v>140</v>
      </c>
      <c r="C34" s="4" t="s">
        <v>13</v>
      </c>
      <c r="D34" s="2" t="s">
        <v>242</v>
      </c>
      <c r="E34" s="9">
        <f t="shared" si="5"/>
        <v>26</v>
      </c>
      <c r="F34" s="13">
        <v>1</v>
      </c>
      <c r="G34" s="13" t="s">
        <v>245</v>
      </c>
      <c r="H34">
        <v>0</v>
      </c>
      <c r="I34" s="24" t="str">
        <f>B30</f>
        <v>Reactant11</v>
      </c>
      <c r="J34">
        <v>0</v>
      </c>
      <c r="K34">
        <v>1</v>
      </c>
      <c r="L34">
        <v>0</v>
      </c>
      <c r="M34">
        <v>1</v>
      </c>
      <c r="N34">
        <v>0</v>
      </c>
      <c r="O34">
        <f>O33</f>
        <v>20000</v>
      </c>
      <c r="P34">
        <f t="shared" si="42"/>
        <v>8.8888888888888892E-2</v>
      </c>
      <c r="Q34">
        <f t="shared" si="42"/>
        <v>8.8888888888888892E-2</v>
      </c>
      <c r="R34">
        <f t="shared" si="42"/>
        <v>8.8888888888888892E-2</v>
      </c>
      <c r="S34">
        <f t="shared" si="42"/>
        <v>8.8888888888888892E-2</v>
      </c>
      <c r="T34">
        <f t="shared" si="42"/>
        <v>8.8888888888888892E-2</v>
      </c>
      <c r="U34">
        <f t="shared" si="42"/>
        <v>8.8888888888888892E-2</v>
      </c>
      <c r="V34">
        <f t="shared" si="42"/>
        <v>8.8888888888888892E-2</v>
      </c>
      <c r="W34">
        <f t="shared" si="42"/>
        <v>8.8888888888888892E-2</v>
      </c>
      <c r="X34">
        <f t="shared" si="42"/>
        <v>8.8888888888888892E-2</v>
      </c>
      <c r="Y34">
        <f t="shared" si="42"/>
        <v>8.8888888888888892E-2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1</v>
      </c>
      <c r="BE34" s="14">
        <v>1</v>
      </c>
      <c r="BF34" s="14">
        <v>1</v>
      </c>
      <c r="BG34" s="14">
        <v>1</v>
      </c>
      <c r="BH34" s="14">
        <v>1</v>
      </c>
      <c r="BI34" s="14">
        <v>1</v>
      </c>
      <c r="BJ34" s="14">
        <v>1</v>
      </c>
      <c r="BK34" s="14">
        <v>1</v>
      </c>
      <c r="BL34" s="14">
        <v>1</v>
      </c>
      <c r="BM34" s="14">
        <v>1</v>
      </c>
      <c r="BN34" s="14">
        <v>1</v>
      </c>
      <c r="BO34" s="14">
        <v>1</v>
      </c>
      <c r="BP34" s="14">
        <v>1</v>
      </c>
      <c r="BQ34" s="14">
        <v>1</v>
      </c>
      <c r="BR34" s="14">
        <v>1</v>
      </c>
      <c r="BS34" s="14">
        <v>1</v>
      </c>
      <c r="BT34" s="14">
        <v>1</v>
      </c>
      <c r="BU34" s="14">
        <v>1</v>
      </c>
      <c r="BV34" s="14">
        <v>1</v>
      </c>
      <c r="BW34" s="14">
        <v>1</v>
      </c>
      <c r="BX34" s="1">
        <v>34.200000000000003</v>
      </c>
      <c r="BY34" s="1">
        <v>34.200000000000003</v>
      </c>
      <c r="BZ34" s="1">
        <v>34.200000000000003</v>
      </c>
      <c r="CA34" s="1">
        <v>34.200000000000003</v>
      </c>
      <c r="CB34" s="1">
        <v>34.200000000000003</v>
      </c>
      <c r="CC34" s="1">
        <v>34.200000000000003</v>
      </c>
      <c r="CD34" s="1">
        <v>34.200000000000003</v>
      </c>
      <c r="CE34" s="1">
        <v>34.200000000000003</v>
      </c>
      <c r="CF34" s="1">
        <v>34.200000000000003</v>
      </c>
      <c r="CG34" s="1">
        <v>34.200000000000003</v>
      </c>
      <c r="CH34" s="1">
        <v>105260</v>
      </c>
      <c r="CI34" s="1">
        <v>105260</v>
      </c>
      <c r="CJ34" s="1">
        <v>105260</v>
      </c>
      <c r="CK34">
        <v>39583.978111776618</v>
      </c>
      <c r="CL34">
        <v>39583.978111776618</v>
      </c>
      <c r="CM34">
        <v>39583.978111776618</v>
      </c>
      <c r="CN34">
        <f>(CL34+CP34)/2</f>
        <v>27391.989055888309</v>
      </c>
      <c r="CO34">
        <v>15200</v>
      </c>
      <c r="CP34">
        <v>15200</v>
      </c>
      <c r="CQ34">
        <v>15200</v>
      </c>
      <c r="CR34" s="1">
        <f t="shared" ref="CR34:CX34" si="46">8.55%*CH34</f>
        <v>8999.7300000000014</v>
      </c>
      <c r="CS34" s="1">
        <f t="shared" si="46"/>
        <v>8999.7300000000014</v>
      </c>
      <c r="CT34" s="1">
        <f t="shared" si="46"/>
        <v>8999.7300000000014</v>
      </c>
      <c r="CU34" s="1">
        <f t="shared" si="46"/>
        <v>3384.4301285569013</v>
      </c>
      <c r="CV34" s="1">
        <f t="shared" si="46"/>
        <v>3384.4301285569013</v>
      </c>
      <c r="CW34" s="1">
        <f t="shared" si="46"/>
        <v>3384.4301285569013</v>
      </c>
      <c r="CX34" s="1">
        <f t="shared" si="46"/>
        <v>2342.0150642784506</v>
      </c>
      <c r="CY34" s="1">
        <f t="shared" ref="CY34:DA35" si="47">8.55%*CO34</f>
        <v>1299.6000000000001</v>
      </c>
      <c r="CZ34" s="1">
        <f t="shared" si="47"/>
        <v>1299.6000000000001</v>
      </c>
      <c r="DA34" s="1">
        <f t="shared" si="47"/>
        <v>1299.6000000000001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>
        <v>0</v>
      </c>
      <c r="DL34">
        <v>0</v>
      </c>
      <c r="DM34">
        <v>0</v>
      </c>
      <c r="DN34">
        <v>0</v>
      </c>
      <c r="DO34">
        <v>0</v>
      </c>
      <c r="DP34">
        <v>0</v>
      </c>
      <c r="DQ34">
        <v>0</v>
      </c>
      <c r="DR34">
        <v>0</v>
      </c>
      <c r="DS34">
        <v>0</v>
      </c>
      <c r="DT34">
        <v>0</v>
      </c>
      <c r="DU34">
        <v>0</v>
      </c>
      <c r="DV34">
        <v>0</v>
      </c>
      <c r="DW34">
        <v>0</v>
      </c>
      <c r="DX3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 s="16">
        <v>127.29937324137931</v>
      </c>
      <c r="EG34" s="16">
        <v>120.74318234482759</v>
      </c>
      <c r="EH34" s="16">
        <v>114.73334068965517</v>
      </c>
      <c r="EI34">
        <v>0</v>
      </c>
      <c r="EJ34">
        <f t="shared" si="6"/>
        <v>120.74318234482759</v>
      </c>
      <c r="EK34">
        <v>0</v>
      </c>
      <c r="EL34">
        <f t="shared" si="7"/>
        <v>120.74318234482759</v>
      </c>
      <c r="EM34">
        <v>0</v>
      </c>
      <c r="EN34">
        <f t="shared" si="12"/>
        <v>120.74318234482759</v>
      </c>
      <c r="EO34">
        <v>0</v>
      </c>
      <c r="EP34" s="16">
        <v>0</v>
      </c>
      <c r="EQ34" s="16">
        <v>0</v>
      </c>
      <c r="ER34" s="16">
        <v>0</v>
      </c>
      <c r="ES34">
        <v>0</v>
      </c>
      <c r="ET34">
        <f t="shared" si="9"/>
        <v>0</v>
      </c>
      <c r="EU34">
        <v>0</v>
      </c>
      <c r="EV34">
        <f t="shared" si="10"/>
        <v>0</v>
      </c>
      <c r="EW34">
        <v>0</v>
      </c>
      <c r="EX34">
        <f t="shared" si="11"/>
        <v>0</v>
      </c>
      <c r="EY34">
        <v>0</v>
      </c>
      <c r="EZ34">
        <v>15.936</v>
      </c>
      <c r="FA34">
        <v>15.936</v>
      </c>
      <c r="FB34">
        <v>15.936</v>
      </c>
      <c r="FC34">
        <v>15.936</v>
      </c>
      <c r="FD34">
        <v>15.936</v>
      </c>
      <c r="FE34">
        <v>15.936</v>
      </c>
      <c r="FF34">
        <v>15.936</v>
      </c>
      <c r="FG34">
        <v>15.936</v>
      </c>
      <c r="FH34">
        <v>15.936</v>
      </c>
      <c r="FI34">
        <v>15.936</v>
      </c>
      <c r="FJ34" s="51">
        <f>1/11.3</f>
        <v>8.8495575221238937E-2</v>
      </c>
      <c r="FK34" s="51">
        <f t="shared" si="45"/>
        <v>8.8495575221238937E-2</v>
      </c>
      <c r="FL34" s="51">
        <f t="shared" si="45"/>
        <v>8.8495575221238937E-2</v>
      </c>
      <c r="FM34" s="51">
        <f t="shared" si="45"/>
        <v>8.8495575221238937E-2</v>
      </c>
      <c r="FN34" s="51">
        <f t="shared" si="45"/>
        <v>8.8495575221238937E-2</v>
      </c>
      <c r="FO34" s="51">
        <f t="shared" si="45"/>
        <v>8.8495575221238937E-2</v>
      </c>
      <c r="FP34" s="51">
        <f t="shared" si="45"/>
        <v>8.8495575221238937E-2</v>
      </c>
      <c r="FQ34" s="51">
        <f t="shared" si="45"/>
        <v>8.8495575221238937E-2</v>
      </c>
      <c r="FR34" s="51">
        <f t="shared" si="45"/>
        <v>8.8495575221238937E-2</v>
      </c>
      <c r="FS34" s="51">
        <f t="shared" si="45"/>
        <v>8.8495575221238937E-2</v>
      </c>
    </row>
    <row r="35" spans="1:175" x14ac:dyDescent="0.3">
      <c r="A35" s="112"/>
      <c r="B35" s="3" t="s">
        <v>140</v>
      </c>
      <c r="C35" s="4" t="s">
        <v>13</v>
      </c>
      <c r="D35" s="2" t="s">
        <v>241</v>
      </c>
      <c r="E35" s="9">
        <f t="shared" si="5"/>
        <v>27</v>
      </c>
      <c r="F35" s="13">
        <v>1</v>
      </c>
      <c r="G35" s="13" t="s">
        <v>246</v>
      </c>
      <c r="H35">
        <v>0</v>
      </c>
      <c r="I35" s="24" t="str">
        <f>B30</f>
        <v>Reactant11</v>
      </c>
      <c r="J35">
        <v>0</v>
      </c>
      <c r="K35">
        <v>1</v>
      </c>
      <c r="L35">
        <v>0</v>
      </c>
      <c r="M35">
        <v>1</v>
      </c>
      <c r="N35">
        <v>0</v>
      </c>
      <c r="O35">
        <f>O34</f>
        <v>20000</v>
      </c>
      <c r="P35">
        <f t="shared" si="42"/>
        <v>8.8888888888888892E-2</v>
      </c>
      <c r="Q35">
        <f t="shared" si="42"/>
        <v>8.8888888888888892E-2</v>
      </c>
      <c r="R35">
        <f t="shared" si="42"/>
        <v>8.8888888888888892E-2</v>
      </c>
      <c r="S35">
        <f t="shared" si="42"/>
        <v>8.8888888888888892E-2</v>
      </c>
      <c r="T35">
        <f t="shared" si="42"/>
        <v>8.8888888888888892E-2</v>
      </c>
      <c r="U35">
        <f t="shared" si="42"/>
        <v>8.8888888888888892E-2</v>
      </c>
      <c r="V35">
        <f t="shared" si="42"/>
        <v>8.8888888888888892E-2</v>
      </c>
      <c r="W35">
        <f t="shared" si="42"/>
        <v>8.8888888888888892E-2</v>
      </c>
      <c r="X35">
        <f t="shared" si="42"/>
        <v>8.8888888888888892E-2</v>
      </c>
      <c r="Y35">
        <f t="shared" si="42"/>
        <v>8.8888888888888892E-2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1</v>
      </c>
      <c r="BE35" s="14">
        <v>1</v>
      </c>
      <c r="BF35" s="14">
        <v>1</v>
      </c>
      <c r="BG35" s="14">
        <v>1</v>
      </c>
      <c r="BH35" s="14">
        <v>1</v>
      </c>
      <c r="BI35" s="14">
        <v>1</v>
      </c>
      <c r="BJ35" s="14">
        <v>1</v>
      </c>
      <c r="BK35" s="14">
        <v>1</v>
      </c>
      <c r="BL35" s="14">
        <v>1</v>
      </c>
      <c r="BM35" s="14">
        <v>1</v>
      </c>
      <c r="BN35" s="14">
        <v>1</v>
      </c>
      <c r="BO35" s="14">
        <v>1</v>
      </c>
      <c r="BP35" s="14">
        <v>1</v>
      </c>
      <c r="BQ35" s="14">
        <v>1</v>
      </c>
      <c r="BR35" s="14">
        <v>1</v>
      </c>
      <c r="BS35" s="14">
        <v>1</v>
      </c>
      <c r="BT35" s="14">
        <v>1</v>
      </c>
      <c r="BU35" s="14">
        <v>1</v>
      </c>
      <c r="BV35" s="14">
        <v>1</v>
      </c>
      <c r="BW35" s="14">
        <v>1</v>
      </c>
      <c r="BX35" s="1">
        <v>44</v>
      </c>
      <c r="BY35" s="1">
        <v>44</v>
      </c>
      <c r="BZ35" s="1">
        <v>44</v>
      </c>
      <c r="CA35" s="24">
        <v>43.2</v>
      </c>
      <c r="CB35" s="24">
        <v>43.2</v>
      </c>
      <c r="CC35" s="24">
        <v>43.2</v>
      </c>
      <c r="CD35" s="1">
        <f>(CB35+CF35)/2</f>
        <v>41.6</v>
      </c>
      <c r="CE35">
        <v>40</v>
      </c>
      <c r="CF35">
        <v>40</v>
      </c>
      <c r="CG35">
        <v>40</v>
      </c>
      <c r="CH35" s="1">
        <v>105260</v>
      </c>
      <c r="CI35" s="1">
        <v>105260</v>
      </c>
      <c r="CJ35" s="1">
        <v>105260</v>
      </c>
      <c r="CK35">
        <v>39583.978111776618</v>
      </c>
      <c r="CL35">
        <v>39583.978111776618</v>
      </c>
      <c r="CM35">
        <v>39583.978111776618</v>
      </c>
      <c r="CN35">
        <f>(CL35+CP35)/2</f>
        <v>27391.989055888309</v>
      </c>
      <c r="CO35">
        <v>15200</v>
      </c>
      <c r="CP35">
        <v>15200</v>
      </c>
      <c r="CQ35">
        <v>15200</v>
      </c>
      <c r="CR35" s="1">
        <f>8.55%*CH35</f>
        <v>8999.7300000000014</v>
      </c>
      <c r="CS35" s="1">
        <f t="shared" ref="CS35:CT35" si="48">8.55%*CI35</f>
        <v>8999.7300000000014</v>
      </c>
      <c r="CT35" s="1">
        <f t="shared" si="48"/>
        <v>8999.7300000000014</v>
      </c>
      <c r="CU35" s="1">
        <f t="shared" ref="CU35:CW35" si="49">8.55%*CK35</f>
        <v>3384.4301285569013</v>
      </c>
      <c r="CV35" s="1">
        <f t="shared" si="49"/>
        <v>3384.4301285569013</v>
      </c>
      <c r="CW35" s="1">
        <f t="shared" si="49"/>
        <v>3384.4301285569013</v>
      </c>
      <c r="CX35" s="1">
        <f t="shared" ref="CX35" si="50">8.55%*CN35</f>
        <v>2342.0150642784506</v>
      </c>
      <c r="CY35" s="1">
        <f t="shared" si="47"/>
        <v>1299.6000000000001</v>
      </c>
      <c r="CZ35" s="1">
        <f t="shared" si="47"/>
        <v>1299.6000000000001</v>
      </c>
      <c r="DA35" s="1">
        <f t="shared" si="47"/>
        <v>1299.6000000000001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 s="16">
        <v>127.29937324137931</v>
      </c>
      <c r="EG35" s="16">
        <v>120.74318234482759</v>
      </c>
      <c r="EH35" s="16">
        <v>114.73334068965517</v>
      </c>
      <c r="EI35">
        <v>0</v>
      </c>
      <c r="EJ35">
        <f t="shared" si="6"/>
        <v>120.74318234482759</v>
      </c>
      <c r="EK35">
        <v>0</v>
      </c>
      <c r="EL35">
        <f t="shared" si="7"/>
        <v>120.74318234482759</v>
      </c>
      <c r="EM35">
        <v>0</v>
      </c>
      <c r="EN35">
        <f t="shared" si="12"/>
        <v>120.74318234482759</v>
      </c>
      <c r="EO35">
        <v>0</v>
      </c>
      <c r="EP35" s="16">
        <v>0</v>
      </c>
      <c r="EQ35" s="16">
        <v>0</v>
      </c>
      <c r="ER35" s="16">
        <v>0</v>
      </c>
      <c r="ES35">
        <v>0</v>
      </c>
      <c r="ET35">
        <f t="shared" si="9"/>
        <v>0</v>
      </c>
      <c r="EU35">
        <v>0</v>
      </c>
      <c r="EV35">
        <f t="shared" si="10"/>
        <v>0</v>
      </c>
      <c r="EW35">
        <v>0</v>
      </c>
      <c r="EX35">
        <f t="shared" si="11"/>
        <v>0</v>
      </c>
      <c r="EY35">
        <v>0</v>
      </c>
      <c r="EZ35">
        <v>15.936</v>
      </c>
      <c r="FA35">
        <v>15.936</v>
      </c>
      <c r="FB35">
        <v>15.936</v>
      </c>
      <c r="FC35">
        <v>15.936</v>
      </c>
      <c r="FD35">
        <v>15.936</v>
      </c>
      <c r="FE35">
        <v>15.936</v>
      </c>
      <c r="FF35">
        <v>15.936</v>
      </c>
      <c r="FG35">
        <v>15.936</v>
      </c>
      <c r="FH35">
        <v>15.936</v>
      </c>
      <c r="FI35">
        <v>15.936</v>
      </c>
      <c r="FJ35" s="51">
        <f>1/11.3</f>
        <v>8.8495575221238937E-2</v>
      </c>
      <c r="FK35" s="51">
        <f t="shared" si="45"/>
        <v>8.8495575221238937E-2</v>
      </c>
      <c r="FL35" s="51">
        <f t="shared" si="45"/>
        <v>8.8495575221238937E-2</v>
      </c>
      <c r="FM35" s="51">
        <f t="shared" si="45"/>
        <v>8.8495575221238937E-2</v>
      </c>
      <c r="FN35" s="51">
        <f t="shared" si="45"/>
        <v>8.8495575221238937E-2</v>
      </c>
      <c r="FO35" s="51">
        <f t="shared" si="45"/>
        <v>8.8495575221238937E-2</v>
      </c>
      <c r="FP35" s="51">
        <f t="shared" si="45"/>
        <v>8.8495575221238937E-2</v>
      </c>
      <c r="FQ35" s="51">
        <f t="shared" si="45"/>
        <v>8.8495575221238937E-2</v>
      </c>
      <c r="FR35" s="51">
        <f t="shared" si="45"/>
        <v>8.8495575221238937E-2</v>
      </c>
      <c r="FS35" s="51">
        <f t="shared" si="45"/>
        <v>8.8495575221238937E-2</v>
      </c>
    </row>
    <row r="36" spans="1:175" x14ac:dyDescent="0.3">
      <c r="A36" s="112"/>
      <c r="B36" s="3" t="s">
        <v>140</v>
      </c>
      <c r="C36" s="4" t="s">
        <v>13</v>
      </c>
      <c r="D36" s="2" t="s">
        <v>243</v>
      </c>
      <c r="E36" s="9">
        <f t="shared" si="5"/>
        <v>28</v>
      </c>
      <c r="F36" s="13">
        <v>1</v>
      </c>
      <c r="G36" s="13" t="s">
        <v>247</v>
      </c>
      <c r="H36">
        <v>0</v>
      </c>
      <c r="I36" s="24" t="str">
        <f>B30</f>
        <v>Reactant11</v>
      </c>
      <c r="J36">
        <v>0</v>
      </c>
      <c r="K36">
        <v>1</v>
      </c>
      <c r="L36">
        <v>0</v>
      </c>
      <c r="M36">
        <v>1</v>
      </c>
      <c r="N36">
        <v>0</v>
      </c>
      <c r="O36">
        <f>O34</f>
        <v>20000</v>
      </c>
      <c r="P36">
        <f t="shared" si="42"/>
        <v>8.8888888888888892E-2</v>
      </c>
      <c r="Q36">
        <f t="shared" si="42"/>
        <v>8.8888888888888892E-2</v>
      </c>
      <c r="R36">
        <f t="shared" si="42"/>
        <v>8.8888888888888892E-2</v>
      </c>
      <c r="S36">
        <f t="shared" si="42"/>
        <v>8.8888888888888892E-2</v>
      </c>
      <c r="T36">
        <f t="shared" si="42"/>
        <v>8.8888888888888892E-2</v>
      </c>
      <c r="U36">
        <f t="shared" si="42"/>
        <v>8.8888888888888892E-2</v>
      </c>
      <c r="V36">
        <f t="shared" si="42"/>
        <v>8.8888888888888892E-2</v>
      </c>
      <c r="W36">
        <f t="shared" si="42"/>
        <v>8.8888888888888892E-2</v>
      </c>
      <c r="X36">
        <f t="shared" si="42"/>
        <v>8.8888888888888892E-2</v>
      </c>
      <c r="Y36">
        <f t="shared" si="42"/>
        <v>8.8888888888888892E-2</v>
      </c>
      <c r="Z36">
        <f>Z33*0.75</f>
        <v>5.5965000000000007</v>
      </c>
      <c r="AA36">
        <f t="shared" ref="AA36:AI36" si="51">AA33*0.75</f>
        <v>5.3025000000000002</v>
      </c>
      <c r="AB36">
        <f t="shared" si="51"/>
        <v>5.0400000000000009</v>
      </c>
      <c r="AC36">
        <f t="shared" si="51"/>
        <v>4.2569999999999997</v>
      </c>
      <c r="AD36">
        <f t="shared" si="51"/>
        <v>4.2569999999999997</v>
      </c>
      <c r="AE36">
        <f t="shared" si="51"/>
        <v>4.2569999999999997</v>
      </c>
      <c r="AF36">
        <f t="shared" si="51"/>
        <v>3.4612500000000002</v>
      </c>
      <c r="AG36">
        <f t="shared" si="51"/>
        <v>2.7</v>
      </c>
      <c r="AH36">
        <f t="shared" si="51"/>
        <v>2.7</v>
      </c>
      <c r="AI36">
        <f t="shared" si="51"/>
        <v>2.7</v>
      </c>
      <c r="AJ36">
        <f>AJ33*0.75</f>
        <v>5.5965000000000007</v>
      </c>
      <c r="AK36">
        <f t="shared" ref="AK36:AS36" si="52">AK33*0.75</f>
        <v>5.3025000000000002</v>
      </c>
      <c r="AL36">
        <f t="shared" si="52"/>
        <v>5.0400000000000009</v>
      </c>
      <c r="AM36">
        <f t="shared" si="52"/>
        <v>4.2569999999999997</v>
      </c>
      <c r="AN36">
        <f t="shared" si="52"/>
        <v>4.2569999999999997</v>
      </c>
      <c r="AO36">
        <f t="shared" si="52"/>
        <v>4.2569999999999997</v>
      </c>
      <c r="AP36">
        <f t="shared" si="52"/>
        <v>3.4612500000000002</v>
      </c>
      <c r="AQ36">
        <f t="shared" si="52"/>
        <v>2.7</v>
      </c>
      <c r="AR36">
        <f t="shared" si="52"/>
        <v>2.7</v>
      </c>
      <c r="AS36">
        <f t="shared" si="52"/>
        <v>2.7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1</v>
      </c>
      <c r="BE36" s="14">
        <v>1</v>
      </c>
      <c r="BF36" s="14">
        <v>1</v>
      </c>
      <c r="BG36" s="14">
        <v>1</v>
      </c>
      <c r="BH36" s="14">
        <v>1</v>
      </c>
      <c r="BI36" s="14">
        <v>1</v>
      </c>
      <c r="BJ36" s="14">
        <v>1</v>
      </c>
      <c r="BK36" s="14">
        <v>1</v>
      </c>
      <c r="BL36" s="14">
        <v>1</v>
      </c>
      <c r="BM36" s="14">
        <v>1</v>
      </c>
      <c r="BN36" s="14">
        <v>1</v>
      </c>
      <c r="BO36" s="14">
        <v>1</v>
      </c>
      <c r="BP36" s="14">
        <v>1</v>
      </c>
      <c r="BQ36" s="14">
        <v>1</v>
      </c>
      <c r="BR36" s="14">
        <v>1</v>
      </c>
      <c r="BS36" s="14">
        <v>1</v>
      </c>
      <c r="BT36" s="14">
        <v>1</v>
      </c>
      <c r="BU36" s="14">
        <v>1</v>
      </c>
      <c r="BV36" s="14">
        <v>1</v>
      </c>
      <c r="BW36" s="14">
        <v>1</v>
      </c>
      <c r="BX36" s="1">
        <f>BX33*0.75+BX34*0.25</f>
        <v>48.524999999999991</v>
      </c>
      <c r="BY36" s="1">
        <f t="shared" ref="BY36:CG36" si="53">BY33*0.75+BY34*0.25</f>
        <v>47.174999999999997</v>
      </c>
      <c r="BZ36" s="1">
        <f t="shared" si="53"/>
        <v>46.05</v>
      </c>
      <c r="CA36" s="1">
        <f t="shared" si="53"/>
        <v>47.325000000000003</v>
      </c>
      <c r="CB36" s="1">
        <f t="shared" si="53"/>
        <v>45.899999999999991</v>
      </c>
      <c r="CC36" s="1">
        <f t="shared" si="53"/>
        <v>44.024999999999991</v>
      </c>
      <c r="CD36" s="1">
        <f t="shared" si="53"/>
        <v>45.599999999999994</v>
      </c>
      <c r="CE36" s="1">
        <f t="shared" si="53"/>
        <v>45.3</v>
      </c>
      <c r="CF36" s="1">
        <f t="shared" si="53"/>
        <v>45.3</v>
      </c>
      <c r="CG36" s="1">
        <f t="shared" si="53"/>
        <v>42.3</v>
      </c>
      <c r="CH36" s="1">
        <f>CH33*0.75+CH34*0.25</f>
        <v>70145.620379811284</v>
      </c>
      <c r="CI36" s="1">
        <f t="shared" ref="CI36:CK36" si="54">CI33*0.75+CI34*0.25</f>
        <v>67565</v>
      </c>
      <c r="CJ36" s="1">
        <f t="shared" si="54"/>
        <v>65787.228484633059</v>
      </c>
      <c r="CK36" s="1">
        <f t="shared" si="54"/>
        <v>39775.994527944153</v>
      </c>
      <c r="CL36" s="1">
        <f t="shared" ref="CL36:CM36" si="55">CL33*0.75+CL34*0.25</f>
        <v>39775.994527944153</v>
      </c>
      <c r="CM36" s="1">
        <f t="shared" si="55"/>
        <v>39775.994527944153</v>
      </c>
      <c r="CN36" s="1">
        <f t="shared" ref="CN36" si="56">CN33*0.75+CN34*0.25</f>
        <v>31125.497263972076</v>
      </c>
      <c r="CO36" s="1">
        <f t="shared" ref="CO36:CP36" si="57">CO33*0.75+CO34*0.25</f>
        <v>22475</v>
      </c>
      <c r="CP36" s="1">
        <f t="shared" si="57"/>
        <v>22475</v>
      </c>
      <c r="CQ36" s="1">
        <f t="shared" ref="CQ36" si="58">CQ33*0.75+CQ34*0.25</f>
        <v>22475</v>
      </c>
      <c r="CR36" s="1">
        <f>CR33*0.75+CR34*0.25</f>
        <v>6632.9945379811288</v>
      </c>
      <c r="CS36" s="1">
        <f t="shared" ref="CS36:CT36" si="59">CS33*0.75+CS34*0.25</f>
        <v>6374.9325000000008</v>
      </c>
      <c r="CT36" s="1">
        <f t="shared" si="59"/>
        <v>6197.1553484633059</v>
      </c>
      <c r="CU36" s="1">
        <f t="shared" ref="CU36:CV36" si="60">CU33*0.75+CU34*0.25</f>
        <v>3834.1075321392254</v>
      </c>
      <c r="CV36" s="1">
        <f t="shared" si="60"/>
        <v>3834.1075321392254</v>
      </c>
      <c r="CW36" s="1">
        <f t="shared" ref="CW36" si="61">CW33*0.75+CW34*0.25</f>
        <v>3834.1075321392254</v>
      </c>
      <c r="CX36" s="1">
        <f t="shared" ref="CX36" si="62">CX33*0.75+CX34*0.25</f>
        <v>3013.2537660696125</v>
      </c>
      <c r="CY36" s="1">
        <f t="shared" ref="CY36:CZ36" si="63">CY33*0.75+CY34*0.25</f>
        <v>2192.4</v>
      </c>
      <c r="CZ36" s="1">
        <f t="shared" si="63"/>
        <v>2192.4</v>
      </c>
      <c r="DA36" s="1">
        <f t="shared" ref="DA36" si="64">DA33*0.75+DA34*0.25</f>
        <v>2192.4</v>
      </c>
      <c r="DB36" s="1">
        <f t="shared" ref="DB36:DD36" si="65">DB33*0.75+DB34*0.25</f>
        <v>0</v>
      </c>
      <c r="DC36" s="1">
        <f t="shared" si="65"/>
        <v>0</v>
      </c>
      <c r="DD36" s="1">
        <f t="shared" si="65"/>
        <v>0</v>
      </c>
      <c r="DE36">
        <v>0</v>
      </c>
      <c r="DF36" s="1">
        <f t="shared" ref="DF36" si="66">DF33*0.75+DF34*0.25</f>
        <v>0</v>
      </c>
      <c r="DG36">
        <v>0</v>
      </c>
      <c r="DH36" s="1">
        <f t="shared" ref="DH36" si="67">DH33*0.75+DH34*0.25</f>
        <v>0</v>
      </c>
      <c r="DI36">
        <v>0</v>
      </c>
      <c r="DJ36" s="1">
        <f t="shared" ref="DJ36" si="68">DJ33*0.75+DJ34*0.25</f>
        <v>0</v>
      </c>
      <c r="DK36">
        <v>0</v>
      </c>
      <c r="DL36" s="1">
        <f t="shared" ref="DL36:DN36" si="69">DL33*0.75+DL34*0.25</f>
        <v>0</v>
      </c>
      <c r="DM36" s="1">
        <f t="shared" si="69"/>
        <v>0</v>
      </c>
      <c r="DN36" s="1">
        <f t="shared" si="69"/>
        <v>0</v>
      </c>
      <c r="DO36">
        <v>0</v>
      </c>
      <c r="DP36" s="1">
        <f t="shared" ref="DP36" si="70">DP33*0.75+DP34*0.25</f>
        <v>0</v>
      </c>
      <c r="DQ36">
        <v>0</v>
      </c>
      <c r="DR36" s="1">
        <f t="shared" ref="DR36" si="71">DR33*0.75+DR34*0.25</f>
        <v>0</v>
      </c>
      <c r="DS36">
        <v>0</v>
      </c>
      <c r="DT36" s="1">
        <f t="shared" ref="DT36" si="72">DT33*0.75+DT34*0.25</f>
        <v>0</v>
      </c>
      <c r="DU36">
        <v>0</v>
      </c>
      <c r="DV36" s="1">
        <f t="shared" ref="DV36:DX36" si="73">DV33*0.75+DV34*0.25</f>
        <v>0</v>
      </c>
      <c r="DW36" s="1">
        <f t="shared" si="73"/>
        <v>0</v>
      </c>
      <c r="DX36" s="1">
        <f t="shared" si="73"/>
        <v>0</v>
      </c>
      <c r="DY36">
        <v>0</v>
      </c>
      <c r="DZ36" s="1">
        <f t="shared" ref="DZ36" si="74">DZ33*0.75+DZ34*0.25</f>
        <v>0</v>
      </c>
      <c r="EA36">
        <v>0</v>
      </c>
      <c r="EB36" s="1">
        <f t="shared" ref="EB36" si="75">EB33*0.75+EB34*0.25</f>
        <v>0</v>
      </c>
      <c r="EC36">
        <v>0</v>
      </c>
      <c r="ED36" s="1">
        <f t="shared" ref="ED36" si="76">ED33*0.75+ED34*0.25</f>
        <v>0</v>
      </c>
      <c r="EE36">
        <v>0</v>
      </c>
      <c r="EF36" s="1">
        <f t="shared" ref="EF36:EH36" si="77">EF33*0.75+EF34*0.25</f>
        <v>123.18516478109692</v>
      </c>
      <c r="EG36" s="1">
        <f t="shared" si="77"/>
        <v>116.74670054442417</v>
      </c>
      <c r="EH36" s="1">
        <f t="shared" si="77"/>
        <v>110.95904681586784</v>
      </c>
      <c r="EI36">
        <v>0</v>
      </c>
      <c r="EJ36" s="1">
        <f t="shared" ref="EJ36" si="78">EJ33*0.75+EJ34*0.25</f>
        <v>116.74670054442417</v>
      </c>
      <c r="EK36">
        <v>0</v>
      </c>
      <c r="EL36" s="1">
        <f t="shared" ref="EL36" si="79">EL33*0.75+EL34*0.25</f>
        <v>116.74670054442417</v>
      </c>
      <c r="EM36">
        <v>0</v>
      </c>
      <c r="EN36" s="1">
        <f t="shared" ref="EN36" si="80">EN33*0.75+EN34*0.25</f>
        <v>116.74670054442417</v>
      </c>
      <c r="EO36">
        <v>0</v>
      </c>
      <c r="EP36" s="1">
        <f t="shared" ref="EP36:ER36" si="81">EP33*0.75+EP34*0.25</f>
        <v>0</v>
      </c>
      <c r="EQ36" s="1">
        <f t="shared" si="81"/>
        <v>0</v>
      </c>
      <c r="ER36" s="1">
        <f t="shared" si="81"/>
        <v>0</v>
      </c>
      <c r="ES36">
        <v>0</v>
      </c>
      <c r="ET36" s="1">
        <f t="shared" ref="ET36" si="82">ET33*0.75+ET34*0.25</f>
        <v>0</v>
      </c>
      <c r="EU36">
        <v>0</v>
      </c>
      <c r="EV36" s="1">
        <f t="shared" ref="EV36" si="83">EV33*0.75+EV34*0.25</f>
        <v>0</v>
      </c>
      <c r="EW36">
        <v>0</v>
      </c>
      <c r="EX36" s="1">
        <f t="shared" ref="EX36" si="84">EX33*0.75+EX34*0.25</f>
        <v>0</v>
      </c>
      <c r="EY36">
        <v>0</v>
      </c>
      <c r="EZ36" s="1">
        <f t="shared" ref="EZ36:FM36" si="85">EZ33*0.75+EZ34*0.25</f>
        <v>20.791499999999999</v>
      </c>
      <c r="FA36" s="1">
        <f t="shared" si="85"/>
        <v>20.791499999999999</v>
      </c>
      <c r="FB36" s="1">
        <f t="shared" si="85"/>
        <v>20.791499999999999</v>
      </c>
      <c r="FC36" s="1">
        <f t="shared" si="85"/>
        <v>20.791499999999999</v>
      </c>
      <c r="FD36" s="1">
        <f t="shared" si="85"/>
        <v>20.791499999999999</v>
      </c>
      <c r="FE36" s="1">
        <f t="shared" si="85"/>
        <v>20.791499999999999</v>
      </c>
      <c r="FF36" s="1">
        <f t="shared" si="85"/>
        <v>20.791499999999999</v>
      </c>
      <c r="FG36" s="1">
        <f t="shared" si="85"/>
        <v>20.791499999999999</v>
      </c>
      <c r="FH36" s="1">
        <f t="shared" si="85"/>
        <v>20.791499999999999</v>
      </c>
      <c r="FI36" s="1">
        <f t="shared" si="85"/>
        <v>20.791499999999999</v>
      </c>
      <c r="FJ36" s="1">
        <f t="shared" si="85"/>
        <v>8.8495575221238937E-2</v>
      </c>
      <c r="FK36" s="1">
        <f t="shared" si="85"/>
        <v>8.8495575221238937E-2</v>
      </c>
      <c r="FL36" s="1">
        <f t="shared" si="85"/>
        <v>8.8495575221238937E-2</v>
      </c>
      <c r="FM36" s="1">
        <f t="shared" si="85"/>
        <v>8.8495575221238937E-2</v>
      </c>
      <c r="FN36" s="1">
        <f t="shared" ref="FN36:FO36" si="86">FN33*0.75+FN34*0.25</f>
        <v>8.8495575221238937E-2</v>
      </c>
      <c r="FO36" s="1">
        <f t="shared" si="86"/>
        <v>8.8495575221238937E-2</v>
      </c>
      <c r="FP36" s="1">
        <f t="shared" ref="FP36:FQ36" si="87">FP33*0.75+FP34*0.25</f>
        <v>8.8495575221238937E-2</v>
      </c>
      <c r="FQ36" s="1">
        <f t="shared" si="87"/>
        <v>8.8495575221238937E-2</v>
      </c>
      <c r="FR36" s="1">
        <f t="shared" ref="FR36:FS36" si="88">FR33*0.75+FR34*0.25</f>
        <v>8.8495575221238937E-2</v>
      </c>
      <c r="FS36" s="1">
        <f t="shared" si="88"/>
        <v>8.8495575221238937E-2</v>
      </c>
    </row>
    <row r="37" spans="1:175" x14ac:dyDescent="0.3">
      <c r="A37" s="112"/>
      <c r="B37" s="3" t="s">
        <v>140</v>
      </c>
      <c r="C37" s="4" t="s">
        <v>13</v>
      </c>
      <c r="D37" s="2" t="s">
        <v>244</v>
      </c>
      <c r="E37" s="9">
        <f t="shared" si="5"/>
        <v>29</v>
      </c>
      <c r="F37" s="13">
        <v>1</v>
      </c>
      <c r="G37" s="13" t="s">
        <v>248</v>
      </c>
      <c r="H37">
        <v>0</v>
      </c>
      <c r="I37" s="24" t="str">
        <f>B30</f>
        <v>Reactant11</v>
      </c>
      <c r="J37">
        <v>0</v>
      </c>
      <c r="K37">
        <v>1</v>
      </c>
      <c r="L37">
        <v>0</v>
      </c>
      <c r="M37">
        <v>1</v>
      </c>
      <c r="N37">
        <v>0</v>
      </c>
      <c r="O37">
        <f>O35</f>
        <v>20000</v>
      </c>
      <c r="P37">
        <f t="shared" si="42"/>
        <v>8.8888888888888892E-2</v>
      </c>
      <c r="Q37">
        <f t="shared" si="42"/>
        <v>8.8888888888888892E-2</v>
      </c>
      <c r="R37">
        <f t="shared" si="42"/>
        <v>8.8888888888888892E-2</v>
      </c>
      <c r="S37">
        <f t="shared" si="42"/>
        <v>8.8888888888888892E-2</v>
      </c>
      <c r="T37">
        <f t="shared" si="42"/>
        <v>8.8888888888888892E-2</v>
      </c>
      <c r="U37">
        <f t="shared" si="42"/>
        <v>8.8888888888888892E-2</v>
      </c>
      <c r="V37">
        <f t="shared" si="42"/>
        <v>8.8888888888888892E-2</v>
      </c>
      <c r="W37">
        <f t="shared" si="42"/>
        <v>8.8888888888888892E-2</v>
      </c>
      <c r="X37">
        <f t="shared" si="42"/>
        <v>8.8888888888888892E-2</v>
      </c>
      <c r="Y37">
        <f t="shared" si="42"/>
        <v>8.8888888888888892E-2</v>
      </c>
      <c r="Z37">
        <f>Z33*0.75</f>
        <v>5.5965000000000007</v>
      </c>
      <c r="AA37">
        <f t="shared" ref="AA37:AF37" si="89">AA33*0.75</f>
        <v>5.3025000000000002</v>
      </c>
      <c r="AB37">
        <f t="shared" si="89"/>
        <v>5.0400000000000009</v>
      </c>
      <c r="AC37">
        <f t="shared" si="89"/>
        <v>4.2569999999999997</v>
      </c>
      <c r="AD37">
        <f t="shared" si="89"/>
        <v>4.2569999999999997</v>
      </c>
      <c r="AE37">
        <f t="shared" si="89"/>
        <v>4.2569999999999997</v>
      </c>
      <c r="AF37">
        <f t="shared" si="89"/>
        <v>3.4612500000000002</v>
      </c>
      <c r="AG37">
        <f>AG33*0.75</f>
        <v>2.7</v>
      </c>
      <c r="AH37">
        <f>AH33*0.75</f>
        <v>2.7</v>
      </c>
      <c r="AI37">
        <f>AI33*0.75</f>
        <v>2.7</v>
      </c>
      <c r="AJ37">
        <f>AJ33*0.75</f>
        <v>5.5965000000000007</v>
      </c>
      <c r="AK37">
        <f t="shared" ref="AK37:AP37" si="90">AK33*0.75</f>
        <v>5.3025000000000002</v>
      </c>
      <c r="AL37">
        <f t="shared" si="90"/>
        <v>5.0400000000000009</v>
      </c>
      <c r="AM37">
        <f t="shared" si="90"/>
        <v>4.2569999999999997</v>
      </c>
      <c r="AN37">
        <f t="shared" si="90"/>
        <v>4.2569999999999997</v>
      </c>
      <c r="AO37">
        <f t="shared" si="90"/>
        <v>4.2569999999999997</v>
      </c>
      <c r="AP37">
        <f t="shared" si="90"/>
        <v>3.4612500000000002</v>
      </c>
      <c r="AQ37">
        <f>AQ33*0.75</f>
        <v>2.7</v>
      </c>
      <c r="AR37">
        <f>AR33*0.75</f>
        <v>2.7</v>
      </c>
      <c r="AS37">
        <f>AS33*0.75</f>
        <v>2.7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1</v>
      </c>
      <c r="BE37" s="14">
        <v>1</v>
      </c>
      <c r="BF37" s="14">
        <v>1</v>
      </c>
      <c r="BG37" s="14">
        <v>1</v>
      </c>
      <c r="BH37" s="14">
        <v>1</v>
      </c>
      <c r="BI37" s="14">
        <v>1</v>
      </c>
      <c r="BJ37" s="14">
        <v>1</v>
      </c>
      <c r="BK37" s="14">
        <v>1</v>
      </c>
      <c r="BL37" s="14">
        <v>1</v>
      </c>
      <c r="BM37" s="14">
        <v>1</v>
      </c>
      <c r="BN37" s="14">
        <v>1</v>
      </c>
      <c r="BO37" s="14">
        <v>1</v>
      </c>
      <c r="BP37" s="14">
        <v>1</v>
      </c>
      <c r="BQ37" s="14">
        <v>1</v>
      </c>
      <c r="BR37" s="14">
        <v>1</v>
      </c>
      <c r="BS37" s="14">
        <v>1</v>
      </c>
      <c r="BT37" s="14">
        <v>1</v>
      </c>
      <c r="BU37" s="14">
        <v>1</v>
      </c>
      <c r="BV37" s="14">
        <v>1</v>
      </c>
      <c r="BW37" s="14">
        <v>1</v>
      </c>
      <c r="BX37" s="1">
        <f>BX33*0.75+0.25*BX35</f>
        <v>50.974999999999994</v>
      </c>
      <c r="BY37" s="1">
        <f t="shared" ref="BY37:CG37" si="91">BY33*0.75+0.25*BY35</f>
        <v>49.625</v>
      </c>
      <c r="BZ37" s="1">
        <f t="shared" si="91"/>
        <v>48.5</v>
      </c>
      <c r="CA37" s="1">
        <f t="shared" si="91"/>
        <v>49.575000000000003</v>
      </c>
      <c r="CB37" s="1">
        <f t="shared" si="91"/>
        <v>48.149999999999991</v>
      </c>
      <c r="CC37" s="1">
        <f t="shared" si="91"/>
        <v>46.274999999999991</v>
      </c>
      <c r="CD37" s="1">
        <f t="shared" si="91"/>
        <v>47.449999999999996</v>
      </c>
      <c r="CE37" s="1">
        <f t="shared" si="91"/>
        <v>46.75</v>
      </c>
      <c r="CF37" s="1">
        <f t="shared" si="91"/>
        <v>46.75</v>
      </c>
      <c r="CG37" s="1">
        <f t="shared" si="91"/>
        <v>43.75</v>
      </c>
      <c r="CH37" s="1">
        <f>CH33*0.75+CH35*0.25</f>
        <v>70145.620379811284</v>
      </c>
      <c r="CI37" s="1">
        <f t="shared" ref="CI37:CP37" si="92">CI33*0.75+CI35*0.25</f>
        <v>67565</v>
      </c>
      <c r="CJ37" s="1">
        <f t="shared" si="92"/>
        <v>65787.228484633059</v>
      </c>
      <c r="CK37" s="1">
        <f t="shared" ref="CK37" si="93">CK33*0.75+CK35*0.25</f>
        <v>39775.994527944153</v>
      </c>
      <c r="CL37" s="1">
        <f t="shared" si="92"/>
        <v>39775.994527944153</v>
      </c>
      <c r="CM37" s="1">
        <f t="shared" ref="CM37" si="94">CM33*0.75+CM35*0.25</f>
        <v>39775.994527944153</v>
      </c>
      <c r="CN37" s="1">
        <f t="shared" si="92"/>
        <v>31125.497263972076</v>
      </c>
      <c r="CO37" s="1">
        <f t="shared" ref="CO37" si="95">CO33*0.75+CO35*0.25</f>
        <v>22475</v>
      </c>
      <c r="CP37" s="1">
        <f t="shared" si="92"/>
        <v>22475</v>
      </c>
      <c r="CQ37" s="1">
        <f t="shared" ref="CQ37" si="96">CQ33*0.75+CQ35*0.25</f>
        <v>22475</v>
      </c>
      <c r="CR37" s="1">
        <f>CR33*0.75+CR35*0.25</f>
        <v>6632.9945379811288</v>
      </c>
      <c r="CS37" s="1">
        <f t="shared" ref="CS37:FP37" si="97">CS33*0.75+CS35*0.25</f>
        <v>6374.9325000000008</v>
      </c>
      <c r="CT37" s="1">
        <f t="shared" si="97"/>
        <v>6197.1553484633059</v>
      </c>
      <c r="CU37" s="1">
        <f t="shared" ref="CU37" si="98">CU33*0.75+CU35*0.25</f>
        <v>3834.1075321392254</v>
      </c>
      <c r="CV37" s="1">
        <f t="shared" si="97"/>
        <v>3834.1075321392254</v>
      </c>
      <c r="CW37" s="1">
        <f t="shared" ref="CW37" si="99">CW33*0.75+CW35*0.25</f>
        <v>3834.1075321392254</v>
      </c>
      <c r="CX37" s="1">
        <f t="shared" si="97"/>
        <v>3013.2537660696125</v>
      </c>
      <c r="CY37" s="1">
        <f t="shared" ref="CY37" si="100">CY33*0.75+CY35*0.25</f>
        <v>2192.4</v>
      </c>
      <c r="CZ37" s="1">
        <f t="shared" si="97"/>
        <v>2192.4</v>
      </c>
      <c r="DA37" s="1">
        <f t="shared" ref="DA37" si="101">DA33*0.75+DA35*0.25</f>
        <v>2192.4</v>
      </c>
      <c r="DB37" s="1">
        <f t="shared" si="97"/>
        <v>0</v>
      </c>
      <c r="DC37" s="1">
        <f t="shared" si="97"/>
        <v>0</v>
      </c>
      <c r="DD37" s="1">
        <f t="shared" si="97"/>
        <v>0</v>
      </c>
      <c r="DE37">
        <v>0</v>
      </c>
      <c r="DF37" s="1">
        <f t="shared" si="97"/>
        <v>0</v>
      </c>
      <c r="DG37">
        <v>0</v>
      </c>
      <c r="DH37" s="1">
        <f t="shared" si="97"/>
        <v>0</v>
      </c>
      <c r="DI37">
        <v>0</v>
      </c>
      <c r="DJ37" s="1">
        <f t="shared" si="97"/>
        <v>0</v>
      </c>
      <c r="DK37">
        <v>0</v>
      </c>
      <c r="DL37" s="1">
        <f t="shared" si="97"/>
        <v>0</v>
      </c>
      <c r="DM37" s="1">
        <f t="shared" si="97"/>
        <v>0</v>
      </c>
      <c r="DN37" s="1">
        <f t="shared" si="97"/>
        <v>0</v>
      </c>
      <c r="DO37">
        <v>0</v>
      </c>
      <c r="DP37" s="1">
        <f t="shared" si="97"/>
        <v>0</v>
      </c>
      <c r="DQ37">
        <v>0</v>
      </c>
      <c r="DR37" s="1">
        <f t="shared" si="97"/>
        <v>0</v>
      </c>
      <c r="DS37">
        <v>0</v>
      </c>
      <c r="DT37" s="1">
        <f t="shared" si="97"/>
        <v>0</v>
      </c>
      <c r="DU37">
        <v>0</v>
      </c>
      <c r="DV37" s="1">
        <f t="shared" si="97"/>
        <v>0</v>
      </c>
      <c r="DW37" s="1">
        <f t="shared" si="97"/>
        <v>0</v>
      </c>
      <c r="DX37" s="1">
        <f t="shared" si="97"/>
        <v>0</v>
      </c>
      <c r="DY37">
        <v>0</v>
      </c>
      <c r="DZ37" s="1">
        <f t="shared" si="97"/>
        <v>0</v>
      </c>
      <c r="EA37">
        <v>0</v>
      </c>
      <c r="EB37" s="1">
        <f t="shared" si="97"/>
        <v>0</v>
      </c>
      <c r="EC37">
        <v>0</v>
      </c>
      <c r="ED37" s="1">
        <f t="shared" si="97"/>
        <v>0</v>
      </c>
      <c r="EE37">
        <v>0</v>
      </c>
      <c r="EF37" s="1">
        <f t="shared" si="97"/>
        <v>123.18516478109692</v>
      </c>
      <c r="EG37" s="1">
        <f t="shared" si="97"/>
        <v>116.74670054442417</v>
      </c>
      <c r="EH37" s="1">
        <f t="shared" si="97"/>
        <v>110.95904681586784</v>
      </c>
      <c r="EI37">
        <v>0</v>
      </c>
      <c r="EJ37" s="1">
        <f t="shared" si="97"/>
        <v>116.74670054442417</v>
      </c>
      <c r="EK37">
        <v>0</v>
      </c>
      <c r="EL37" s="1">
        <f t="shared" si="97"/>
        <v>116.74670054442417</v>
      </c>
      <c r="EM37">
        <v>0</v>
      </c>
      <c r="EN37" s="1">
        <f t="shared" si="97"/>
        <v>116.74670054442417</v>
      </c>
      <c r="EO37">
        <v>0</v>
      </c>
      <c r="EP37" s="1">
        <f t="shared" si="97"/>
        <v>0</v>
      </c>
      <c r="EQ37" s="1">
        <f t="shared" si="97"/>
        <v>0</v>
      </c>
      <c r="ER37" s="1">
        <f t="shared" si="97"/>
        <v>0</v>
      </c>
      <c r="ES37">
        <v>0</v>
      </c>
      <c r="ET37" s="1">
        <f t="shared" si="97"/>
        <v>0</v>
      </c>
      <c r="EU37">
        <v>0</v>
      </c>
      <c r="EV37" s="1">
        <f t="shared" si="97"/>
        <v>0</v>
      </c>
      <c r="EW37">
        <v>0</v>
      </c>
      <c r="EX37" s="1">
        <f t="shared" si="97"/>
        <v>0</v>
      </c>
      <c r="EY37">
        <v>0</v>
      </c>
      <c r="EZ37" s="1">
        <f t="shared" si="97"/>
        <v>20.791499999999999</v>
      </c>
      <c r="FA37" s="1">
        <f t="shared" si="97"/>
        <v>20.791499999999999</v>
      </c>
      <c r="FB37" s="1">
        <f t="shared" si="97"/>
        <v>20.791499999999999</v>
      </c>
      <c r="FC37" s="1">
        <f t="shared" si="97"/>
        <v>20.791499999999999</v>
      </c>
      <c r="FD37" s="1">
        <f t="shared" si="97"/>
        <v>20.791499999999999</v>
      </c>
      <c r="FE37" s="1">
        <f t="shared" si="97"/>
        <v>20.791499999999999</v>
      </c>
      <c r="FF37" s="1">
        <f t="shared" si="97"/>
        <v>20.791499999999999</v>
      </c>
      <c r="FG37" s="1">
        <f t="shared" si="97"/>
        <v>20.791499999999999</v>
      </c>
      <c r="FH37" s="1">
        <f t="shared" si="97"/>
        <v>20.791499999999999</v>
      </c>
      <c r="FI37" s="1">
        <f t="shared" si="97"/>
        <v>20.791499999999999</v>
      </c>
      <c r="FJ37" s="1">
        <f t="shared" si="97"/>
        <v>8.8495575221238937E-2</v>
      </c>
      <c r="FK37" s="1">
        <f t="shared" si="97"/>
        <v>8.8495575221238937E-2</v>
      </c>
      <c r="FL37" s="1">
        <f t="shared" si="97"/>
        <v>8.8495575221238937E-2</v>
      </c>
      <c r="FM37" s="1">
        <f t="shared" ref="FM37" si="102">FM33*0.75+FM35*0.25</f>
        <v>8.8495575221238937E-2</v>
      </c>
      <c r="FN37" s="1">
        <f t="shared" si="97"/>
        <v>8.8495575221238937E-2</v>
      </c>
      <c r="FO37" s="1">
        <f t="shared" ref="FO37" si="103">FO33*0.75+FO35*0.25</f>
        <v>8.8495575221238937E-2</v>
      </c>
      <c r="FP37" s="1">
        <f t="shared" si="97"/>
        <v>8.8495575221238937E-2</v>
      </c>
      <c r="FQ37" s="1">
        <f t="shared" ref="FQ37" si="104">FQ33*0.75+FQ35*0.25</f>
        <v>8.8495575221238937E-2</v>
      </c>
      <c r="FR37" s="1">
        <f t="shared" ref="FR37:FS37" si="105">FR33*0.75+FR35*0.25</f>
        <v>8.8495575221238937E-2</v>
      </c>
      <c r="FS37" s="1">
        <f t="shared" si="105"/>
        <v>8.8495575221238937E-2</v>
      </c>
    </row>
    <row r="38" spans="1:175" x14ac:dyDescent="0.3">
      <c r="A38" s="112"/>
      <c r="B38" s="25" t="s">
        <v>136</v>
      </c>
      <c r="C38" s="11" t="s">
        <v>277</v>
      </c>
      <c r="D38" s="2" t="s">
        <v>75</v>
      </c>
      <c r="E38" s="9">
        <f t="shared" si="5"/>
        <v>30</v>
      </c>
      <c r="F38" s="13">
        <v>1</v>
      </c>
      <c r="G38" s="13" t="s">
        <v>76</v>
      </c>
      <c r="H38" s="10">
        <v>0</v>
      </c>
      <c r="I38" t="s">
        <v>12</v>
      </c>
      <c r="J38">
        <v>0</v>
      </c>
      <c r="K38">
        <v>0</v>
      </c>
      <c r="L38">
        <v>0</v>
      </c>
      <c r="M38">
        <v>-1</v>
      </c>
      <c r="N38">
        <v>0</v>
      </c>
      <c r="O38">
        <f>O33</f>
        <v>20000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1</v>
      </c>
      <c r="BE38" s="14">
        <v>1</v>
      </c>
      <c r="BF38" s="14">
        <v>1</v>
      </c>
      <c r="BG38" s="14">
        <v>1</v>
      </c>
      <c r="BH38" s="14">
        <v>1</v>
      </c>
      <c r="BI38" s="14">
        <v>1</v>
      </c>
      <c r="BJ38" s="14">
        <v>1</v>
      </c>
      <c r="BK38" s="14">
        <v>1</v>
      </c>
      <c r="BL38" s="14">
        <v>1</v>
      </c>
      <c r="BM38" s="14">
        <v>1</v>
      </c>
      <c r="BN38" s="14">
        <v>1</v>
      </c>
      <c r="BO38" s="14">
        <v>1</v>
      </c>
      <c r="BP38" s="14">
        <v>1</v>
      </c>
      <c r="BQ38" s="14">
        <v>1</v>
      </c>
      <c r="BR38" s="14">
        <v>1</v>
      </c>
      <c r="BS38" s="14">
        <v>1</v>
      </c>
      <c r="BT38" s="14">
        <v>1</v>
      </c>
      <c r="BU38" s="14">
        <v>1</v>
      </c>
      <c r="BV38" s="14">
        <v>1</v>
      </c>
      <c r="BW38" s="14">
        <v>1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>
        <v>0</v>
      </c>
      <c r="CL38" s="10">
        <v>0</v>
      </c>
      <c r="CM38">
        <v>0</v>
      </c>
      <c r="CN38" s="10">
        <v>0</v>
      </c>
      <c r="CO38">
        <v>0</v>
      </c>
      <c r="CP38" s="10">
        <v>0</v>
      </c>
      <c r="CQ38">
        <v>0</v>
      </c>
      <c r="CR38" s="10">
        <v>0</v>
      </c>
      <c r="CS38" s="10">
        <v>0</v>
      </c>
      <c r="CT38" s="10">
        <v>0</v>
      </c>
      <c r="CU38">
        <v>0</v>
      </c>
      <c r="CV38" s="10">
        <v>0</v>
      </c>
      <c r="CW38">
        <v>0</v>
      </c>
      <c r="CX38" s="10">
        <v>0</v>
      </c>
      <c r="CY38">
        <v>0</v>
      </c>
      <c r="CZ38" s="10">
        <v>0</v>
      </c>
      <c r="DA38">
        <v>0</v>
      </c>
      <c r="DB38" s="10">
        <v>0</v>
      </c>
      <c r="DC38" s="10">
        <v>0</v>
      </c>
      <c r="DD38" s="10">
        <v>0</v>
      </c>
      <c r="DE38">
        <v>0</v>
      </c>
      <c r="DF38" s="10">
        <v>0</v>
      </c>
      <c r="DG38">
        <v>0</v>
      </c>
      <c r="DH38" s="10">
        <v>0</v>
      </c>
      <c r="DI38">
        <v>0</v>
      </c>
      <c r="DJ38" s="10">
        <v>0</v>
      </c>
      <c r="DK38">
        <v>0</v>
      </c>
      <c r="DL38" s="10">
        <v>0</v>
      </c>
      <c r="DM38" s="10">
        <v>0</v>
      </c>
      <c r="DN38" s="10">
        <v>0</v>
      </c>
      <c r="DO38">
        <v>0</v>
      </c>
      <c r="DP38" s="10">
        <v>0</v>
      </c>
      <c r="DQ38">
        <v>0</v>
      </c>
      <c r="DR38" s="10">
        <v>0</v>
      </c>
      <c r="DS38">
        <v>0</v>
      </c>
      <c r="DT38" s="10">
        <v>0</v>
      </c>
      <c r="DU38">
        <v>0</v>
      </c>
      <c r="DV38" s="10">
        <v>0</v>
      </c>
      <c r="DW38" s="10">
        <v>0</v>
      </c>
      <c r="DX38" s="10">
        <v>0</v>
      </c>
      <c r="DY38">
        <v>0</v>
      </c>
      <c r="DZ38" s="10">
        <v>0</v>
      </c>
      <c r="EA38">
        <v>0</v>
      </c>
      <c r="EB38" s="10">
        <v>0</v>
      </c>
      <c r="EC38">
        <v>0</v>
      </c>
      <c r="ED38" s="10">
        <v>0</v>
      </c>
      <c r="EE38">
        <v>0</v>
      </c>
      <c r="EF38" s="10">
        <v>0</v>
      </c>
      <c r="EG38" s="10">
        <v>0</v>
      </c>
      <c r="EH38" s="10">
        <v>0</v>
      </c>
      <c r="EI38">
        <v>0</v>
      </c>
      <c r="EJ38">
        <f t="shared" ref="EJ38:EJ43" si="106">$EG38*B$3</f>
        <v>0</v>
      </c>
      <c r="EK38">
        <v>0</v>
      </c>
      <c r="EL38">
        <f t="shared" ref="EL38:EL43" si="107">$EG38*C$3</f>
        <v>0</v>
      </c>
      <c r="EM38">
        <v>0</v>
      </c>
      <c r="EN38">
        <f t="shared" ref="EN38:EN43" si="108">$EG38*D$3</f>
        <v>0</v>
      </c>
      <c r="EO38">
        <v>0</v>
      </c>
      <c r="EP38" s="10">
        <v>0</v>
      </c>
      <c r="EQ38" s="10">
        <v>0</v>
      </c>
      <c r="ER38" s="10">
        <v>0</v>
      </c>
      <c r="ES38">
        <v>0</v>
      </c>
      <c r="ET38">
        <f t="shared" ref="ET38:ET43" si="109">$EQ38*B$3</f>
        <v>0</v>
      </c>
      <c r="EU38">
        <v>0</v>
      </c>
      <c r="EV38">
        <f t="shared" ref="EV38:EV43" si="110">$EQ38*C$3</f>
        <v>0</v>
      </c>
      <c r="EW38">
        <v>0</v>
      </c>
      <c r="EX38">
        <f t="shared" ref="EX38:EX43" si="111">$EQ38*D$3</f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 s="10">
        <v>0</v>
      </c>
      <c r="FK38" s="10">
        <v>0</v>
      </c>
      <c r="FL38" s="10">
        <v>0</v>
      </c>
      <c r="FM38">
        <v>0</v>
      </c>
      <c r="FN38" s="10">
        <v>0</v>
      </c>
      <c r="FO38">
        <v>0</v>
      </c>
      <c r="FP38" s="10">
        <v>0</v>
      </c>
      <c r="FQ38">
        <v>0</v>
      </c>
      <c r="FR38" s="10">
        <v>0</v>
      </c>
      <c r="FS38">
        <v>0</v>
      </c>
    </row>
    <row r="39" spans="1:175" x14ac:dyDescent="0.3">
      <c r="A39" s="112"/>
      <c r="B39" s="25" t="s">
        <v>137</v>
      </c>
      <c r="C39" s="11" t="s">
        <v>277</v>
      </c>
      <c r="D39" s="2" t="s">
        <v>408</v>
      </c>
      <c r="E39" s="9">
        <f t="shared" si="5"/>
        <v>31</v>
      </c>
      <c r="F39" s="13">
        <v>1</v>
      </c>
      <c r="G39" s="13" t="s">
        <v>412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-1</v>
      </c>
      <c r="N39">
        <v>0</v>
      </c>
      <c r="O39">
        <f>O38</f>
        <v>20000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1</v>
      </c>
      <c r="BE39" s="14">
        <v>1</v>
      </c>
      <c r="BF39" s="14">
        <v>1</v>
      </c>
      <c r="BG39" s="14">
        <v>1</v>
      </c>
      <c r="BH39" s="14">
        <v>1</v>
      </c>
      <c r="BI39" s="14">
        <v>1</v>
      </c>
      <c r="BJ39" s="14">
        <v>1</v>
      </c>
      <c r="BK39" s="14">
        <v>1</v>
      </c>
      <c r="BL39" s="14">
        <v>1</v>
      </c>
      <c r="BM39" s="14">
        <v>1</v>
      </c>
      <c r="BN39" s="14">
        <v>1</v>
      </c>
      <c r="BO39" s="14">
        <v>1</v>
      </c>
      <c r="BP39" s="14">
        <v>1</v>
      </c>
      <c r="BQ39" s="14">
        <v>1</v>
      </c>
      <c r="BR39" s="14">
        <v>1</v>
      </c>
      <c r="BS39" s="14">
        <v>1</v>
      </c>
      <c r="BT39" s="14">
        <v>1</v>
      </c>
      <c r="BU39" s="14">
        <v>1</v>
      </c>
      <c r="BV39" s="14">
        <v>1</v>
      </c>
      <c r="BW39" s="14">
        <v>1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f t="shared" si="106"/>
        <v>0</v>
      </c>
      <c r="EK39">
        <v>0</v>
      </c>
      <c r="EL39">
        <f t="shared" si="107"/>
        <v>0</v>
      </c>
      <c r="EM39">
        <v>0</v>
      </c>
      <c r="EN39">
        <f t="shared" si="108"/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f t="shared" si="109"/>
        <v>0</v>
      </c>
      <c r="EU39">
        <v>0</v>
      </c>
      <c r="EV39">
        <f t="shared" si="110"/>
        <v>0</v>
      </c>
      <c r="EW39">
        <v>0</v>
      </c>
      <c r="EX39">
        <f t="shared" si="111"/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112"/>
      <c r="B40" s="25" t="s">
        <v>138</v>
      </c>
      <c r="C40" s="11" t="s">
        <v>277</v>
      </c>
      <c r="D40" s="2" t="s">
        <v>409</v>
      </c>
      <c r="E40" s="9">
        <f t="shared" si="5"/>
        <v>32</v>
      </c>
      <c r="F40" s="13">
        <v>1</v>
      </c>
      <c r="G40" s="13" t="s">
        <v>413</v>
      </c>
      <c r="H40" s="10">
        <v>0</v>
      </c>
      <c r="I40" t="s">
        <v>12</v>
      </c>
      <c r="J40">
        <v>0</v>
      </c>
      <c r="K40">
        <v>0</v>
      </c>
      <c r="L40">
        <v>0</v>
      </c>
      <c r="M40">
        <v>-1</v>
      </c>
      <c r="N40">
        <v>0</v>
      </c>
      <c r="O40">
        <f>O39</f>
        <v>20000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1</v>
      </c>
      <c r="BE40" s="14">
        <v>1</v>
      </c>
      <c r="BF40" s="14">
        <v>1</v>
      </c>
      <c r="BG40" s="14">
        <v>1</v>
      </c>
      <c r="BH40" s="14">
        <v>1</v>
      </c>
      <c r="BI40" s="14">
        <v>1</v>
      </c>
      <c r="BJ40" s="14">
        <v>1</v>
      </c>
      <c r="BK40" s="14">
        <v>1</v>
      </c>
      <c r="BL40" s="14">
        <v>1</v>
      </c>
      <c r="BM40" s="14">
        <v>1</v>
      </c>
      <c r="BN40" s="14">
        <v>1</v>
      </c>
      <c r="BO40" s="14">
        <v>1</v>
      </c>
      <c r="BP40" s="14">
        <v>1</v>
      </c>
      <c r="BQ40" s="14">
        <v>1</v>
      </c>
      <c r="BR40" s="14">
        <v>1</v>
      </c>
      <c r="BS40" s="14">
        <v>1</v>
      </c>
      <c r="BT40" s="14">
        <v>1</v>
      </c>
      <c r="BU40" s="14">
        <v>1</v>
      </c>
      <c r="BV40" s="14">
        <v>1</v>
      </c>
      <c r="BW40" s="14">
        <v>1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10">
        <v>0</v>
      </c>
      <c r="DM40" s="10">
        <v>0</v>
      </c>
      <c r="DN40" s="10">
        <v>0</v>
      </c>
      <c r="DO40">
        <v>0</v>
      </c>
      <c r="DP40" s="10">
        <v>0</v>
      </c>
      <c r="DQ40">
        <v>0</v>
      </c>
      <c r="DR40" s="10">
        <v>0</v>
      </c>
      <c r="DS40">
        <v>0</v>
      </c>
      <c r="DT40" s="10">
        <v>0</v>
      </c>
      <c r="DU4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f t="shared" si="106"/>
        <v>0</v>
      </c>
      <c r="EK40">
        <v>0</v>
      </c>
      <c r="EL40">
        <f t="shared" si="107"/>
        <v>0</v>
      </c>
      <c r="EM40">
        <v>0</v>
      </c>
      <c r="EN40">
        <f t="shared" si="108"/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f t="shared" si="109"/>
        <v>0</v>
      </c>
      <c r="EU40">
        <v>0</v>
      </c>
      <c r="EV40">
        <f t="shared" si="110"/>
        <v>0</v>
      </c>
      <c r="EW40">
        <v>0</v>
      </c>
      <c r="EX40">
        <f t="shared" si="111"/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112"/>
      <c r="B41" s="25" t="s">
        <v>139</v>
      </c>
      <c r="C41" s="11" t="s">
        <v>277</v>
      </c>
      <c r="D41" s="2" t="s">
        <v>410</v>
      </c>
      <c r="E41" s="9">
        <f t="shared" si="5"/>
        <v>33</v>
      </c>
      <c r="F41" s="13">
        <v>1</v>
      </c>
      <c r="G41" s="13" t="s">
        <v>414</v>
      </c>
      <c r="H41" s="10">
        <v>0</v>
      </c>
      <c r="I41" t="s">
        <v>12</v>
      </c>
      <c r="J41">
        <v>0</v>
      </c>
      <c r="K41">
        <v>0</v>
      </c>
      <c r="L41">
        <v>0</v>
      </c>
      <c r="M41">
        <v>-1</v>
      </c>
      <c r="N41">
        <v>0</v>
      </c>
      <c r="O41">
        <f>O40</f>
        <v>20000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1</v>
      </c>
      <c r="BE41" s="14">
        <v>1</v>
      </c>
      <c r="BF41" s="14">
        <v>1</v>
      </c>
      <c r="BG41" s="14">
        <v>1</v>
      </c>
      <c r="BH41" s="14">
        <v>1</v>
      </c>
      <c r="BI41" s="14">
        <v>1</v>
      </c>
      <c r="BJ41" s="14">
        <v>1</v>
      </c>
      <c r="BK41" s="14">
        <v>1</v>
      </c>
      <c r="BL41" s="14">
        <v>1</v>
      </c>
      <c r="BM41" s="14">
        <v>1</v>
      </c>
      <c r="BN41" s="14">
        <v>1</v>
      </c>
      <c r="BO41" s="14">
        <v>1</v>
      </c>
      <c r="BP41" s="14">
        <v>1</v>
      </c>
      <c r="BQ41" s="14">
        <v>1</v>
      </c>
      <c r="BR41" s="14">
        <v>1</v>
      </c>
      <c r="BS41" s="14">
        <v>1</v>
      </c>
      <c r="BT41" s="14">
        <v>1</v>
      </c>
      <c r="BU41" s="14">
        <v>1</v>
      </c>
      <c r="BV41" s="14">
        <v>1</v>
      </c>
      <c r="BW41" s="14">
        <v>1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10">
        <v>0</v>
      </c>
      <c r="DM41" s="10">
        <v>0</v>
      </c>
      <c r="DN41" s="10">
        <v>0</v>
      </c>
      <c r="DO41">
        <v>0</v>
      </c>
      <c r="DP41" s="10">
        <v>0</v>
      </c>
      <c r="DQ41">
        <v>0</v>
      </c>
      <c r="DR41" s="10">
        <v>0</v>
      </c>
      <c r="DS41">
        <v>0</v>
      </c>
      <c r="DT41" s="10">
        <v>0</v>
      </c>
      <c r="DU41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f t="shared" si="106"/>
        <v>0</v>
      </c>
      <c r="EK41">
        <v>0</v>
      </c>
      <c r="EL41">
        <f t="shared" si="107"/>
        <v>0</v>
      </c>
      <c r="EM41">
        <v>0</v>
      </c>
      <c r="EN41">
        <f t="shared" si="108"/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f t="shared" si="109"/>
        <v>0</v>
      </c>
      <c r="EU41">
        <v>0</v>
      </c>
      <c r="EV41">
        <f t="shared" si="110"/>
        <v>0</v>
      </c>
      <c r="EW41">
        <v>0</v>
      </c>
      <c r="EX41">
        <f t="shared" si="111"/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112"/>
      <c r="B42" s="25" t="s">
        <v>250</v>
      </c>
      <c r="C42" s="11" t="s">
        <v>277</v>
      </c>
      <c r="D42" s="2" t="s">
        <v>411</v>
      </c>
      <c r="E42" s="9">
        <f t="shared" si="5"/>
        <v>34</v>
      </c>
      <c r="F42" s="13">
        <v>1</v>
      </c>
      <c r="G42" s="13" t="s">
        <v>415</v>
      </c>
      <c r="H42" s="10">
        <v>0</v>
      </c>
      <c r="I42" t="s">
        <v>12</v>
      </c>
      <c r="J42">
        <v>0</v>
      </c>
      <c r="K42">
        <v>0</v>
      </c>
      <c r="L42">
        <v>0</v>
      </c>
      <c r="M42">
        <v>-1</v>
      </c>
      <c r="N42">
        <v>0</v>
      </c>
      <c r="O42">
        <f>O41</f>
        <v>20000</v>
      </c>
      <c r="P42" s="10">
        <v>0</v>
      </c>
      <c r="Q42" s="10">
        <v>0</v>
      </c>
      <c r="R42" s="10">
        <v>0</v>
      </c>
      <c r="S42" s="10">
        <v>0</v>
      </c>
      <c r="T42" s="10">
        <v>0</v>
      </c>
      <c r="U42" s="10">
        <v>0</v>
      </c>
      <c r="V42" s="10">
        <v>0</v>
      </c>
      <c r="W42" s="10">
        <v>0</v>
      </c>
      <c r="X42" s="10">
        <v>0</v>
      </c>
      <c r="Y42" s="10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14">
        <v>0</v>
      </c>
      <c r="AU42" s="14">
        <v>0</v>
      </c>
      <c r="AV42" s="14">
        <v>0</v>
      </c>
      <c r="AW42" s="14">
        <v>0</v>
      </c>
      <c r="AX42" s="14">
        <v>0</v>
      </c>
      <c r="AY42" s="14">
        <v>0</v>
      </c>
      <c r="AZ42" s="14">
        <v>0</v>
      </c>
      <c r="BA42" s="14">
        <v>0</v>
      </c>
      <c r="BB42" s="14">
        <v>0</v>
      </c>
      <c r="BC42" s="14">
        <v>0</v>
      </c>
      <c r="BD42" s="14">
        <v>1</v>
      </c>
      <c r="BE42" s="14">
        <v>1</v>
      </c>
      <c r="BF42" s="14">
        <v>1</v>
      </c>
      <c r="BG42" s="14">
        <v>1</v>
      </c>
      <c r="BH42" s="14">
        <v>1</v>
      </c>
      <c r="BI42" s="14">
        <v>1</v>
      </c>
      <c r="BJ42" s="14">
        <v>1</v>
      </c>
      <c r="BK42" s="14">
        <v>1</v>
      </c>
      <c r="BL42" s="14">
        <v>1</v>
      </c>
      <c r="BM42" s="14">
        <v>1</v>
      </c>
      <c r="BN42" s="14">
        <v>1</v>
      </c>
      <c r="BO42" s="14">
        <v>1</v>
      </c>
      <c r="BP42" s="14">
        <v>1</v>
      </c>
      <c r="BQ42" s="14">
        <v>1</v>
      </c>
      <c r="BR42" s="14">
        <v>1</v>
      </c>
      <c r="BS42" s="14">
        <v>1</v>
      </c>
      <c r="BT42" s="14">
        <v>1</v>
      </c>
      <c r="BU42" s="14">
        <v>1</v>
      </c>
      <c r="BV42" s="14">
        <v>1</v>
      </c>
      <c r="BW42" s="14">
        <v>1</v>
      </c>
      <c r="BX42" s="10">
        <v>0</v>
      </c>
      <c r="BY42" s="10">
        <v>0</v>
      </c>
      <c r="BZ42" s="10">
        <v>0</v>
      </c>
      <c r="CA42" s="10">
        <v>0</v>
      </c>
      <c r="CB42" s="10">
        <v>0</v>
      </c>
      <c r="CC42" s="10">
        <v>0</v>
      </c>
      <c r="CD42" s="10">
        <v>0</v>
      </c>
      <c r="CE42" s="10">
        <v>0</v>
      </c>
      <c r="CF42" s="10">
        <v>0</v>
      </c>
      <c r="CG42" s="10">
        <v>0</v>
      </c>
      <c r="CH42" s="10">
        <v>0</v>
      </c>
      <c r="CI42" s="10">
        <v>0</v>
      </c>
      <c r="CJ42" s="10">
        <v>0</v>
      </c>
      <c r="CK42">
        <v>0</v>
      </c>
      <c r="CL42" s="10">
        <v>0</v>
      </c>
      <c r="CM42">
        <v>0</v>
      </c>
      <c r="CN42" s="10">
        <v>0</v>
      </c>
      <c r="CO42">
        <v>0</v>
      </c>
      <c r="CP42" s="10">
        <v>0</v>
      </c>
      <c r="CQ42">
        <v>0</v>
      </c>
      <c r="CR42" s="10">
        <v>0</v>
      </c>
      <c r="CS42" s="10">
        <v>0</v>
      </c>
      <c r="CT42" s="10">
        <v>0</v>
      </c>
      <c r="CU42">
        <v>0</v>
      </c>
      <c r="CV42" s="10">
        <v>0</v>
      </c>
      <c r="CW42">
        <v>0</v>
      </c>
      <c r="CX42" s="10">
        <v>0</v>
      </c>
      <c r="CY42">
        <v>0</v>
      </c>
      <c r="CZ42" s="10">
        <v>0</v>
      </c>
      <c r="DA42">
        <v>0</v>
      </c>
      <c r="DB42" s="10">
        <v>0</v>
      </c>
      <c r="DC42" s="10">
        <v>0</v>
      </c>
      <c r="DD42" s="10">
        <v>0</v>
      </c>
      <c r="DE42">
        <v>0</v>
      </c>
      <c r="DF42" s="10">
        <v>0</v>
      </c>
      <c r="DG42">
        <v>0</v>
      </c>
      <c r="DH42" s="10">
        <v>0</v>
      </c>
      <c r="DI42">
        <v>0</v>
      </c>
      <c r="DJ42" s="10">
        <v>0</v>
      </c>
      <c r="DK42">
        <v>0</v>
      </c>
      <c r="DL42" s="10">
        <v>0</v>
      </c>
      <c r="DM42" s="10">
        <v>0</v>
      </c>
      <c r="DN42" s="10">
        <v>0</v>
      </c>
      <c r="DO42">
        <v>0</v>
      </c>
      <c r="DP42" s="10">
        <v>0</v>
      </c>
      <c r="DQ42">
        <v>0</v>
      </c>
      <c r="DR42" s="10">
        <v>0</v>
      </c>
      <c r="DS42">
        <v>0</v>
      </c>
      <c r="DT42" s="10">
        <v>0</v>
      </c>
      <c r="DU42">
        <v>0</v>
      </c>
      <c r="DV42" s="10">
        <v>0</v>
      </c>
      <c r="DW42" s="10">
        <v>0</v>
      </c>
      <c r="DX42" s="10">
        <v>0</v>
      </c>
      <c r="DY42">
        <v>0</v>
      </c>
      <c r="DZ42" s="10">
        <v>0</v>
      </c>
      <c r="EA42">
        <v>0</v>
      </c>
      <c r="EB42" s="10">
        <v>0</v>
      </c>
      <c r="EC42">
        <v>0</v>
      </c>
      <c r="ED42" s="10">
        <v>0</v>
      </c>
      <c r="EE42">
        <v>0</v>
      </c>
      <c r="EF42" s="10">
        <v>0</v>
      </c>
      <c r="EG42" s="10">
        <v>0</v>
      </c>
      <c r="EH42" s="10">
        <v>0</v>
      </c>
      <c r="EI42">
        <v>0</v>
      </c>
      <c r="EJ42">
        <f t="shared" si="106"/>
        <v>0</v>
      </c>
      <c r="EK42">
        <v>0</v>
      </c>
      <c r="EL42">
        <f t="shared" si="107"/>
        <v>0</v>
      </c>
      <c r="EM42">
        <v>0</v>
      </c>
      <c r="EN42">
        <f t="shared" si="108"/>
        <v>0</v>
      </c>
      <c r="EO42">
        <v>0</v>
      </c>
      <c r="EP42" s="10">
        <v>0</v>
      </c>
      <c r="EQ42" s="10">
        <v>0</v>
      </c>
      <c r="ER42" s="10">
        <v>0</v>
      </c>
      <c r="ES42">
        <v>0</v>
      </c>
      <c r="ET42">
        <f t="shared" si="109"/>
        <v>0</v>
      </c>
      <c r="EU42">
        <v>0</v>
      </c>
      <c r="EV42">
        <f t="shared" si="110"/>
        <v>0</v>
      </c>
      <c r="EW42">
        <v>0</v>
      </c>
      <c r="EX42">
        <f t="shared" si="111"/>
        <v>0</v>
      </c>
      <c r="EY42">
        <v>0</v>
      </c>
      <c r="EZ42">
        <v>0</v>
      </c>
      <c r="FA42">
        <v>0</v>
      </c>
      <c r="FB42">
        <v>0</v>
      </c>
      <c r="FC42">
        <v>0</v>
      </c>
      <c r="FD42">
        <v>0</v>
      </c>
      <c r="FE42">
        <v>0</v>
      </c>
      <c r="FF42">
        <v>0</v>
      </c>
      <c r="FG42">
        <v>0</v>
      </c>
      <c r="FH42">
        <v>0</v>
      </c>
      <c r="FI42">
        <v>0</v>
      </c>
      <c r="FJ42" s="10">
        <v>0</v>
      </c>
      <c r="FK42" s="10">
        <v>0</v>
      </c>
      <c r="FL42" s="10">
        <v>0</v>
      </c>
      <c r="FM42">
        <v>0</v>
      </c>
      <c r="FN42" s="10">
        <v>0</v>
      </c>
      <c r="FO42">
        <v>0</v>
      </c>
      <c r="FP42" s="10">
        <v>0</v>
      </c>
      <c r="FQ42">
        <v>0</v>
      </c>
      <c r="FR42" s="10">
        <v>0</v>
      </c>
      <c r="FS42">
        <v>0</v>
      </c>
    </row>
    <row r="43" spans="1:175" x14ac:dyDescent="0.3">
      <c r="A43" s="112"/>
      <c r="B43" s="25" t="s">
        <v>416</v>
      </c>
      <c r="C43" s="11" t="s">
        <v>277</v>
      </c>
      <c r="D43" s="2" t="s">
        <v>36</v>
      </c>
      <c r="E43" s="9">
        <f t="shared" si="5"/>
        <v>35</v>
      </c>
      <c r="F43" s="13">
        <v>1</v>
      </c>
      <c r="G43" s="13" t="s">
        <v>19</v>
      </c>
      <c r="H43" s="10">
        <v>0</v>
      </c>
      <c r="I43" t="s">
        <v>12</v>
      </c>
      <c r="J43">
        <v>0</v>
      </c>
      <c r="K43">
        <v>0</v>
      </c>
      <c r="L43">
        <v>0</v>
      </c>
      <c r="M43">
        <v>-1</v>
      </c>
      <c r="N43">
        <v>0</v>
      </c>
      <c r="O43">
        <f>O33</f>
        <v>20000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1</v>
      </c>
      <c r="BE43" s="14">
        <v>1</v>
      </c>
      <c r="BF43" s="14">
        <v>1</v>
      </c>
      <c r="BG43" s="14">
        <v>1</v>
      </c>
      <c r="BH43" s="14">
        <v>1</v>
      </c>
      <c r="BI43" s="14">
        <v>1</v>
      </c>
      <c r="BJ43" s="14">
        <v>1</v>
      </c>
      <c r="BK43" s="14">
        <v>1</v>
      </c>
      <c r="BL43" s="14">
        <v>1</v>
      </c>
      <c r="BM43" s="14">
        <v>1</v>
      </c>
      <c r="BN43" s="14">
        <v>1</v>
      </c>
      <c r="BO43" s="14">
        <v>1</v>
      </c>
      <c r="BP43" s="14">
        <v>1</v>
      </c>
      <c r="BQ43" s="14">
        <v>1</v>
      </c>
      <c r="BR43" s="14">
        <v>1</v>
      </c>
      <c r="BS43" s="14">
        <v>1</v>
      </c>
      <c r="BT43" s="14">
        <v>1</v>
      </c>
      <c r="BU43" s="14">
        <v>1</v>
      </c>
      <c r="BV43" s="14">
        <v>1</v>
      </c>
      <c r="BW43" s="14">
        <v>1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>
        <v>0</v>
      </c>
      <c r="CL43" s="10">
        <v>0</v>
      </c>
      <c r="CM43">
        <v>0</v>
      </c>
      <c r="CN43" s="10">
        <v>0</v>
      </c>
      <c r="CO43">
        <v>0</v>
      </c>
      <c r="CP43" s="10">
        <v>0</v>
      </c>
      <c r="CQ43">
        <v>0</v>
      </c>
      <c r="CR43" s="10">
        <v>0</v>
      </c>
      <c r="CS43" s="10">
        <v>0</v>
      </c>
      <c r="CT43" s="10">
        <v>0</v>
      </c>
      <c r="CU43">
        <v>0</v>
      </c>
      <c r="CV43" s="10">
        <v>0</v>
      </c>
      <c r="CW43">
        <v>0</v>
      </c>
      <c r="CX43" s="10">
        <v>0</v>
      </c>
      <c r="CY43">
        <v>0</v>
      </c>
      <c r="CZ43" s="10">
        <v>0</v>
      </c>
      <c r="DA43">
        <v>0</v>
      </c>
      <c r="DB43" s="10">
        <v>0</v>
      </c>
      <c r="DC43" s="10">
        <v>0</v>
      </c>
      <c r="DD43" s="10">
        <v>0</v>
      </c>
      <c r="DE43">
        <v>0</v>
      </c>
      <c r="DF43" s="10">
        <v>0</v>
      </c>
      <c r="DG43">
        <v>0</v>
      </c>
      <c r="DH43" s="10">
        <v>0</v>
      </c>
      <c r="DI43">
        <v>0</v>
      </c>
      <c r="DJ43" s="10">
        <v>0</v>
      </c>
      <c r="DK43">
        <v>0</v>
      </c>
      <c r="DL43" s="10">
        <v>0</v>
      </c>
      <c r="DM43" s="10">
        <v>0</v>
      </c>
      <c r="DN43" s="10">
        <v>0</v>
      </c>
      <c r="DO43">
        <v>0</v>
      </c>
      <c r="DP43" s="10">
        <v>0</v>
      </c>
      <c r="DQ43">
        <v>0</v>
      </c>
      <c r="DR43" s="10">
        <v>0</v>
      </c>
      <c r="DS43">
        <v>0</v>
      </c>
      <c r="DT43" s="10">
        <v>0</v>
      </c>
      <c r="DU43">
        <v>0</v>
      </c>
      <c r="DV43" s="10">
        <v>0</v>
      </c>
      <c r="DW43" s="10">
        <v>0</v>
      </c>
      <c r="DX43" s="10">
        <v>0</v>
      </c>
      <c r="DY43">
        <v>0</v>
      </c>
      <c r="DZ43" s="10">
        <v>0</v>
      </c>
      <c r="EA43">
        <v>0</v>
      </c>
      <c r="EB43" s="10">
        <v>0</v>
      </c>
      <c r="EC43">
        <v>0</v>
      </c>
      <c r="ED43" s="10">
        <v>0</v>
      </c>
      <c r="EE43">
        <v>0</v>
      </c>
      <c r="EF43" s="10">
        <v>0</v>
      </c>
      <c r="EG43" s="10">
        <v>0</v>
      </c>
      <c r="EH43" s="10">
        <v>0</v>
      </c>
      <c r="EI43">
        <v>0</v>
      </c>
      <c r="EJ43">
        <f t="shared" si="106"/>
        <v>0</v>
      </c>
      <c r="EK43">
        <v>0</v>
      </c>
      <c r="EL43">
        <f t="shared" si="107"/>
        <v>0</v>
      </c>
      <c r="EM43">
        <v>0</v>
      </c>
      <c r="EN43">
        <f t="shared" si="108"/>
        <v>0</v>
      </c>
      <c r="EO43">
        <v>0</v>
      </c>
      <c r="EP43" s="10">
        <v>0</v>
      </c>
      <c r="EQ43" s="10">
        <v>0</v>
      </c>
      <c r="ER43" s="10">
        <v>0</v>
      </c>
      <c r="ES43">
        <v>0</v>
      </c>
      <c r="ET43">
        <f t="shared" si="109"/>
        <v>0</v>
      </c>
      <c r="EU43">
        <v>0</v>
      </c>
      <c r="EV43">
        <f t="shared" si="110"/>
        <v>0</v>
      </c>
      <c r="EW43">
        <v>0</v>
      </c>
      <c r="EX43">
        <f t="shared" si="111"/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 s="10">
        <v>0</v>
      </c>
      <c r="FK43" s="10">
        <v>0</v>
      </c>
      <c r="FL43" s="10">
        <v>0</v>
      </c>
      <c r="FM43">
        <v>0</v>
      </c>
      <c r="FN43" s="10">
        <v>0</v>
      </c>
      <c r="FO43">
        <v>0</v>
      </c>
      <c r="FP43" s="10">
        <v>0</v>
      </c>
      <c r="FQ43">
        <v>0</v>
      </c>
      <c r="FR43" s="10">
        <v>0</v>
      </c>
      <c r="FS43">
        <v>0</v>
      </c>
    </row>
    <row r="44" spans="1:175" x14ac:dyDescent="0.3">
      <c r="A44" s="112"/>
      <c r="B44" s="25" t="s">
        <v>417</v>
      </c>
      <c r="C44" s="11" t="s">
        <v>277</v>
      </c>
      <c r="D44" s="2" t="s">
        <v>253</v>
      </c>
      <c r="E44" s="9">
        <f t="shared" si="5"/>
        <v>36</v>
      </c>
      <c r="F44" s="13">
        <v>1</v>
      </c>
      <c r="G44" s="13" t="s">
        <v>254</v>
      </c>
      <c r="H44" s="57">
        <v>0</v>
      </c>
      <c r="I44" t="s">
        <v>12</v>
      </c>
      <c r="J44">
        <v>0</v>
      </c>
      <c r="K44">
        <v>0</v>
      </c>
      <c r="L44">
        <v>0</v>
      </c>
      <c r="M44">
        <v>-1</v>
      </c>
      <c r="N44">
        <v>0</v>
      </c>
      <c r="O44">
        <f>O34</f>
        <v>20000</v>
      </c>
      <c r="P44" s="57">
        <v>0</v>
      </c>
      <c r="Q44" s="57">
        <v>0</v>
      </c>
      <c r="R44" s="57">
        <v>0</v>
      </c>
      <c r="S44" s="57">
        <v>0</v>
      </c>
      <c r="T44" s="57">
        <v>0</v>
      </c>
      <c r="U44" s="57">
        <v>0</v>
      </c>
      <c r="V44" s="57">
        <v>0</v>
      </c>
      <c r="W44" s="57">
        <v>0</v>
      </c>
      <c r="X44" s="57">
        <v>0</v>
      </c>
      <c r="Y44" s="57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60">
        <v>0</v>
      </c>
      <c r="AU44" s="60">
        <v>0</v>
      </c>
      <c r="AV44" s="60">
        <v>0</v>
      </c>
      <c r="AW44" s="60">
        <v>0</v>
      </c>
      <c r="AX44" s="60">
        <v>0</v>
      </c>
      <c r="AY44" s="60">
        <v>0</v>
      </c>
      <c r="AZ44" s="60">
        <v>0</v>
      </c>
      <c r="BA44" s="60">
        <v>0</v>
      </c>
      <c r="BB44" s="60">
        <v>0</v>
      </c>
      <c r="BC44" s="60">
        <v>0</v>
      </c>
      <c r="BD44" s="60">
        <v>1</v>
      </c>
      <c r="BE44" s="60">
        <v>1</v>
      </c>
      <c r="BF44" s="60">
        <v>1</v>
      </c>
      <c r="BG44" s="60">
        <v>1</v>
      </c>
      <c r="BH44" s="60">
        <v>1</v>
      </c>
      <c r="BI44" s="60">
        <v>1</v>
      </c>
      <c r="BJ44" s="60">
        <v>1</v>
      </c>
      <c r="BK44" s="60">
        <v>1</v>
      </c>
      <c r="BL44" s="60">
        <v>1</v>
      </c>
      <c r="BM44" s="60">
        <v>1</v>
      </c>
      <c r="BN44" s="60">
        <v>1</v>
      </c>
      <c r="BO44" s="60">
        <v>1</v>
      </c>
      <c r="BP44" s="60">
        <v>1</v>
      </c>
      <c r="BQ44" s="60">
        <v>1</v>
      </c>
      <c r="BR44" s="60">
        <v>1</v>
      </c>
      <c r="BS44" s="60">
        <v>1</v>
      </c>
      <c r="BT44" s="60">
        <v>1</v>
      </c>
      <c r="BU44" s="60">
        <v>1</v>
      </c>
      <c r="BV44" s="60">
        <v>1</v>
      </c>
      <c r="BW44" s="60">
        <v>1</v>
      </c>
      <c r="BX44" s="57">
        <v>0</v>
      </c>
      <c r="BY44" s="57">
        <v>0</v>
      </c>
      <c r="BZ44" s="57">
        <v>0</v>
      </c>
      <c r="CA44" s="57">
        <v>0</v>
      </c>
      <c r="CB44" s="57">
        <v>0</v>
      </c>
      <c r="CC44" s="57">
        <v>0</v>
      </c>
      <c r="CD44" s="57">
        <v>0</v>
      </c>
      <c r="CE44" s="57">
        <v>0</v>
      </c>
      <c r="CF44" s="57">
        <v>0</v>
      </c>
      <c r="CG44" s="57">
        <v>0</v>
      </c>
      <c r="CH44" s="57">
        <v>0</v>
      </c>
      <c r="CI44" s="57">
        <v>0</v>
      </c>
      <c r="CJ44" s="57">
        <v>0</v>
      </c>
      <c r="CK44">
        <v>0</v>
      </c>
      <c r="CL44" s="57">
        <v>0</v>
      </c>
      <c r="CM44">
        <v>0</v>
      </c>
      <c r="CN44" s="57">
        <v>0</v>
      </c>
      <c r="CO44">
        <v>0</v>
      </c>
      <c r="CP44" s="57">
        <v>0</v>
      </c>
      <c r="CQ44">
        <v>0</v>
      </c>
      <c r="CR44" s="57">
        <v>0</v>
      </c>
      <c r="CS44" s="57">
        <v>0</v>
      </c>
      <c r="CT44" s="57">
        <v>0</v>
      </c>
      <c r="CU44">
        <v>0</v>
      </c>
      <c r="CV44" s="57">
        <v>0</v>
      </c>
      <c r="CW44">
        <v>0</v>
      </c>
      <c r="CX44" s="57">
        <v>0</v>
      </c>
      <c r="CY44">
        <v>0</v>
      </c>
      <c r="CZ44" s="57">
        <v>0</v>
      </c>
      <c r="DA44">
        <v>0</v>
      </c>
      <c r="DB44" s="57">
        <v>0</v>
      </c>
      <c r="DC44" s="57">
        <v>0</v>
      </c>
      <c r="DD44" s="57">
        <v>0</v>
      </c>
      <c r="DE44">
        <v>0</v>
      </c>
      <c r="DF44" s="57">
        <v>0</v>
      </c>
      <c r="DG44">
        <v>0</v>
      </c>
      <c r="DH44" s="57">
        <v>0</v>
      </c>
      <c r="DI44">
        <v>0</v>
      </c>
      <c r="DJ44" s="57">
        <v>0</v>
      </c>
      <c r="DK44">
        <v>0</v>
      </c>
      <c r="DL44" s="57">
        <v>0</v>
      </c>
      <c r="DM44" s="57">
        <v>0</v>
      </c>
      <c r="DN44" s="57">
        <v>0</v>
      </c>
      <c r="DO44">
        <v>0</v>
      </c>
      <c r="DP44" s="57">
        <v>0</v>
      </c>
      <c r="DQ44">
        <v>0</v>
      </c>
      <c r="DR44" s="57">
        <v>0</v>
      </c>
      <c r="DS44">
        <v>0</v>
      </c>
      <c r="DT44" s="57">
        <v>0</v>
      </c>
      <c r="DU44">
        <v>0</v>
      </c>
      <c r="DV44" s="57">
        <v>0</v>
      </c>
      <c r="DW44" s="57">
        <v>0</v>
      </c>
      <c r="DX44" s="57">
        <v>0</v>
      </c>
      <c r="DY44">
        <v>0</v>
      </c>
      <c r="DZ44" s="57">
        <v>0</v>
      </c>
      <c r="EA44">
        <v>0</v>
      </c>
      <c r="EB44" s="57">
        <v>0</v>
      </c>
      <c r="EC44">
        <v>0</v>
      </c>
      <c r="ED44" s="57">
        <v>0</v>
      </c>
      <c r="EE44">
        <v>0</v>
      </c>
      <c r="EF44" s="57">
        <v>0</v>
      </c>
      <c r="EG44" s="57">
        <v>0</v>
      </c>
      <c r="EH44" s="57">
        <v>0</v>
      </c>
      <c r="EI44">
        <v>0</v>
      </c>
      <c r="EJ44" s="57">
        <v>0</v>
      </c>
      <c r="EK44">
        <v>0</v>
      </c>
      <c r="EL44" s="57">
        <v>0</v>
      </c>
      <c r="EM44">
        <v>0</v>
      </c>
      <c r="EN44" s="57">
        <v>0</v>
      </c>
      <c r="EO44">
        <v>0</v>
      </c>
      <c r="EP44" s="57">
        <v>0</v>
      </c>
      <c r="EQ44" s="57">
        <v>0</v>
      </c>
      <c r="ER44" s="57">
        <v>0</v>
      </c>
      <c r="ES44">
        <v>0</v>
      </c>
      <c r="ET44" s="57">
        <v>0</v>
      </c>
      <c r="EU44">
        <v>0</v>
      </c>
      <c r="EV44" s="57">
        <v>0</v>
      </c>
      <c r="EW44">
        <v>0</v>
      </c>
      <c r="EX44" s="57">
        <v>0</v>
      </c>
      <c r="EY44">
        <v>0</v>
      </c>
      <c r="EZ44" s="57">
        <v>0</v>
      </c>
      <c r="FA44" s="57">
        <v>0</v>
      </c>
      <c r="FB44" s="57">
        <v>0</v>
      </c>
      <c r="FC44">
        <v>0</v>
      </c>
      <c r="FD44" s="57">
        <v>0</v>
      </c>
      <c r="FE44">
        <v>0</v>
      </c>
      <c r="FF44" s="57">
        <v>0</v>
      </c>
      <c r="FG44">
        <v>0</v>
      </c>
      <c r="FH44" s="57">
        <v>0</v>
      </c>
      <c r="FI44">
        <v>0</v>
      </c>
      <c r="FJ44" s="57">
        <v>0</v>
      </c>
      <c r="FK44" s="57">
        <v>0</v>
      </c>
      <c r="FL44" s="57">
        <v>0</v>
      </c>
      <c r="FM44">
        <v>0</v>
      </c>
      <c r="FN44" s="57">
        <v>0</v>
      </c>
      <c r="FO44">
        <v>0</v>
      </c>
      <c r="FP44" s="57">
        <v>0</v>
      </c>
      <c r="FQ44">
        <v>0</v>
      </c>
      <c r="FR44" s="57">
        <v>0</v>
      </c>
      <c r="FS44">
        <v>0</v>
      </c>
    </row>
    <row r="45" spans="1:175" x14ac:dyDescent="0.3">
      <c r="A45" s="112"/>
      <c r="B45" s="3" t="s">
        <v>29</v>
      </c>
      <c r="C45" s="4" t="s">
        <v>31</v>
      </c>
      <c r="D45" s="2" t="s">
        <v>37</v>
      </c>
      <c r="E45" s="9">
        <f t="shared" si="5"/>
        <v>37</v>
      </c>
      <c r="F45" s="13">
        <v>1</v>
      </c>
      <c r="G45" s="13" t="s">
        <v>20</v>
      </c>
      <c r="H45" s="10">
        <v>0</v>
      </c>
      <c r="I45" t="s">
        <v>12</v>
      </c>
      <c r="J45">
        <v>0</v>
      </c>
      <c r="K45">
        <v>1</v>
      </c>
      <c r="L45">
        <v>0</v>
      </c>
      <c r="M45">
        <v>0</v>
      </c>
      <c r="N45">
        <v>0</v>
      </c>
      <c r="O45">
        <f>O55</f>
        <v>2000000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1</v>
      </c>
      <c r="BE45" s="14">
        <v>1</v>
      </c>
      <c r="BF45" s="14">
        <v>1</v>
      </c>
      <c r="BG45" s="14">
        <v>1</v>
      </c>
      <c r="BH45" s="14">
        <v>1</v>
      </c>
      <c r="BI45" s="14">
        <v>1</v>
      </c>
      <c r="BJ45" s="14">
        <v>1</v>
      </c>
      <c r="BK45" s="14">
        <v>1</v>
      </c>
      <c r="BL45" s="14">
        <v>1</v>
      </c>
      <c r="BM45" s="14">
        <v>1</v>
      </c>
      <c r="BN45" s="14">
        <v>1</v>
      </c>
      <c r="BO45" s="14">
        <v>1</v>
      </c>
      <c r="BP45" s="14">
        <v>1</v>
      </c>
      <c r="BQ45" s="14">
        <v>1</v>
      </c>
      <c r="BR45" s="14">
        <v>1</v>
      </c>
      <c r="BS45" s="14">
        <v>1</v>
      </c>
      <c r="BT45" s="14">
        <v>1</v>
      </c>
      <c r="BU45" s="14">
        <v>1</v>
      </c>
      <c r="BV45" s="14">
        <v>1</v>
      </c>
      <c r="BW45" s="14">
        <v>1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>
        <v>0</v>
      </c>
      <c r="CL45" s="10">
        <v>0</v>
      </c>
      <c r="CM45">
        <v>0</v>
      </c>
      <c r="CN45" s="10">
        <v>0</v>
      </c>
      <c r="CO45">
        <v>0</v>
      </c>
      <c r="CP45" s="10">
        <v>0</v>
      </c>
      <c r="CQ45">
        <v>0</v>
      </c>
      <c r="CR45" s="10">
        <v>0</v>
      </c>
      <c r="CS45" s="10">
        <v>0</v>
      </c>
      <c r="CT45" s="10">
        <v>0</v>
      </c>
      <c r="CU45">
        <v>0</v>
      </c>
      <c r="CV45" s="10">
        <v>0</v>
      </c>
      <c r="CW45">
        <v>0</v>
      </c>
      <c r="CX45" s="10">
        <v>0</v>
      </c>
      <c r="CY45">
        <v>0</v>
      </c>
      <c r="CZ45" s="10">
        <v>0</v>
      </c>
      <c r="DA45">
        <v>0</v>
      </c>
      <c r="DB45" s="10">
        <v>0</v>
      </c>
      <c r="DC45" s="10">
        <v>0</v>
      </c>
      <c r="DD45" s="10">
        <v>0</v>
      </c>
      <c r="DE45">
        <v>0</v>
      </c>
      <c r="DF45" s="10">
        <v>0</v>
      </c>
      <c r="DG45">
        <v>0</v>
      </c>
      <c r="DH45" s="10">
        <v>0</v>
      </c>
      <c r="DI45">
        <v>0</v>
      </c>
      <c r="DJ45" s="10">
        <v>0</v>
      </c>
      <c r="DK45">
        <v>0</v>
      </c>
      <c r="DL45" s="10">
        <v>0</v>
      </c>
      <c r="DM45" s="10">
        <v>0</v>
      </c>
      <c r="DN45" s="10">
        <v>0</v>
      </c>
      <c r="DO45">
        <v>0</v>
      </c>
      <c r="DP45" s="10">
        <v>0</v>
      </c>
      <c r="DQ45">
        <v>0</v>
      </c>
      <c r="DR45" s="10">
        <v>0</v>
      </c>
      <c r="DS45">
        <v>0</v>
      </c>
      <c r="DT45" s="10">
        <v>0</v>
      </c>
      <c r="DU45">
        <v>0</v>
      </c>
      <c r="DV45" s="10">
        <v>0</v>
      </c>
      <c r="DW45" s="10">
        <v>0</v>
      </c>
      <c r="DX45" s="10">
        <v>0</v>
      </c>
      <c r="DY45">
        <v>0</v>
      </c>
      <c r="DZ45" s="10">
        <v>0</v>
      </c>
      <c r="EA45">
        <v>0</v>
      </c>
      <c r="EB45" s="10">
        <v>0</v>
      </c>
      <c r="EC45">
        <v>0</v>
      </c>
      <c r="ED45" s="10">
        <v>0</v>
      </c>
      <c r="EE45">
        <v>0</v>
      </c>
      <c r="EF45" s="10">
        <v>0</v>
      </c>
      <c r="EG45" s="10">
        <v>0</v>
      </c>
      <c r="EH45" s="10">
        <v>0</v>
      </c>
      <c r="EI45">
        <v>0</v>
      </c>
      <c r="EJ45">
        <f>$EG45*B$3</f>
        <v>0</v>
      </c>
      <c r="EK45">
        <v>0</v>
      </c>
      <c r="EL45">
        <f t="shared" ref="EL45:EL51" si="112">$EG45*C$3</f>
        <v>0</v>
      </c>
      <c r="EM45">
        <v>0</v>
      </c>
      <c r="EN45">
        <f t="shared" ref="EN45:EN51" si="113">$EG45*D$3</f>
        <v>0</v>
      </c>
      <c r="EO45">
        <v>0</v>
      </c>
      <c r="EP45" s="10">
        <v>0</v>
      </c>
      <c r="EQ45" s="10">
        <v>0</v>
      </c>
      <c r="ER45" s="10">
        <v>0</v>
      </c>
      <c r="ES45">
        <v>0</v>
      </c>
      <c r="ET45">
        <f t="shared" ref="ET45:ET51" si="114">$EQ45*B$3</f>
        <v>0</v>
      </c>
      <c r="EU45">
        <v>0</v>
      </c>
      <c r="EV45">
        <f t="shared" ref="EV45:EV51" si="115">$EQ45*C$3</f>
        <v>0</v>
      </c>
      <c r="EW45">
        <v>0</v>
      </c>
      <c r="EX45">
        <f t="shared" ref="EX45:EX51" si="116">$EQ45*D$3</f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 s="10">
        <v>0</v>
      </c>
      <c r="FK45" s="10">
        <v>0</v>
      </c>
      <c r="FL45" s="10">
        <v>0</v>
      </c>
      <c r="FM45">
        <v>0</v>
      </c>
      <c r="FN45" s="10">
        <v>0</v>
      </c>
      <c r="FO45">
        <v>0</v>
      </c>
      <c r="FP45" s="10">
        <v>0</v>
      </c>
      <c r="FQ45">
        <v>0</v>
      </c>
      <c r="FR45" s="10">
        <v>0</v>
      </c>
      <c r="FS45">
        <v>0</v>
      </c>
    </row>
    <row r="46" spans="1:175" x14ac:dyDescent="0.3">
      <c r="A46" s="112"/>
      <c r="B46" s="3" t="s">
        <v>30</v>
      </c>
      <c r="C46" s="4" t="s">
        <v>32</v>
      </c>
      <c r="D46" s="2" t="s">
        <v>38</v>
      </c>
      <c r="E46" s="9">
        <f t="shared" si="5"/>
        <v>38</v>
      </c>
      <c r="F46" s="13">
        <v>1</v>
      </c>
      <c r="G46" s="13" t="s">
        <v>21</v>
      </c>
      <c r="H46" s="10">
        <v>0</v>
      </c>
      <c r="I46" t="s">
        <v>12</v>
      </c>
      <c r="J46" s="10">
        <v>0</v>
      </c>
      <c r="K46">
        <v>-1</v>
      </c>
      <c r="L46">
        <v>0</v>
      </c>
      <c r="M46" s="10">
        <v>0</v>
      </c>
      <c r="N46">
        <v>0</v>
      </c>
      <c r="O46">
        <f>O55</f>
        <v>2000000</v>
      </c>
      <c r="P46" s="10">
        <v>0</v>
      </c>
      <c r="Q46" s="10">
        <v>0</v>
      </c>
      <c r="R46" s="10">
        <v>0</v>
      </c>
      <c r="S46" s="10">
        <v>0</v>
      </c>
      <c r="T46" s="10">
        <v>0</v>
      </c>
      <c r="U46" s="10">
        <v>0</v>
      </c>
      <c r="V46" s="10">
        <v>0</v>
      </c>
      <c r="W46" s="10">
        <v>0</v>
      </c>
      <c r="X46" s="10">
        <v>0</v>
      </c>
      <c r="Y46" s="10">
        <v>0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1</v>
      </c>
      <c r="BE46" s="14">
        <v>1</v>
      </c>
      <c r="BF46" s="14">
        <v>1</v>
      </c>
      <c r="BG46" s="14">
        <v>1</v>
      </c>
      <c r="BH46" s="14">
        <v>1</v>
      </c>
      <c r="BI46" s="14">
        <v>1</v>
      </c>
      <c r="BJ46" s="14">
        <v>1</v>
      </c>
      <c r="BK46" s="14">
        <v>1</v>
      </c>
      <c r="BL46" s="14">
        <v>1</v>
      </c>
      <c r="BM46" s="14">
        <v>1</v>
      </c>
      <c r="BN46" s="14">
        <v>1</v>
      </c>
      <c r="BO46" s="14">
        <v>1</v>
      </c>
      <c r="BP46" s="14">
        <v>1</v>
      </c>
      <c r="BQ46" s="14">
        <v>1</v>
      </c>
      <c r="BR46" s="14">
        <v>1</v>
      </c>
      <c r="BS46" s="14">
        <v>1</v>
      </c>
      <c r="BT46" s="14">
        <v>1</v>
      </c>
      <c r="BU46" s="14">
        <v>1</v>
      </c>
      <c r="BV46" s="14">
        <v>1</v>
      </c>
      <c r="BW46" s="14">
        <v>1</v>
      </c>
      <c r="BX46" s="10">
        <v>0</v>
      </c>
      <c r="BY46" s="10">
        <v>0</v>
      </c>
      <c r="BZ46" s="10">
        <v>0</v>
      </c>
      <c r="CA46" s="10">
        <v>0</v>
      </c>
      <c r="CB46" s="10">
        <v>0</v>
      </c>
      <c r="CC46" s="10">
        <v>0</v>
      </c>
      <c r="CD46" s="10">
        <v>0</v>
      </c>
      <c r="CE46" s="10">
        <v>0</v>
      </c>
      <c r="CF46" s="10">
        <v>0</v>
      </c>
      <c r="CG46" s="10">
        <v>0</v>
      </c>
      <c r="CH46" s="10">
        <v>0</v>
      </c>
      <c r="CI46" s="10">
        <v>0</v>
      </c>
      <c r="CJ46" s="10">
        <v>0</v>
      </c>
      <c r="CK46">
        <v>0</v>
      </c>
      <c r="CL46" s="10">
        <v>0</v>
      </c>
      <c r="CM46">
        <v>0</v>
      </c>
      <c r="CN46" s="10">
        <v>0</v>
      </c>
      <c r="CO46">
        <v>0</v>
      </c>
      <c r="CP46" s="10">
        <v>0</v>
      </c>
      <c r="CQ46">
        <v>0</v>
      </c>
      <c r="CR46" s="10">
        <v>0</v>
      </c>
      <c r="CS46" s="10">
        <v>0</v>
      </c>
      <c r="CT46" s="10">
        <v>0</v>
      </c>
      <c r="CU46">
        <v>0</v>
      </c>
      <c r="CV46" s="10">
        <v>0</v>
      </c>
      <c r="CW46">
        <v>0</v>
      </c>
      <c r="CX46" s="10">
        <v>0</v>
      </c>
      <c r="CY46">
        <v>0</v>
      </c>
      <c r="CZ46" s="10">
        <v>0</v>
      </c>
      <c r="DA46">
        <v>0</v>
      </c>
      <c r="DB46" s="10">
        <v>0</v>
      </c>
      <c r="DC46" s="10">
        <v>0</v>
      </c>
      <c r="DD46" s="10">
        <v>0</v>
      </c>
      <c r="DE46">
        <v>0</v>
      </c>
      <c r="DF46" s="10">
        <v>0</v>
      </c>
      <c r="DG46">
        <v>0</v>
      </c>
      <c r="DH46" s="10">
        <v>0</v>
      </c>
      <c r="DI46">
        <v>0</v>
      </c>
      <c r="DJ46" s="10">
        <v>0</v>
      </c>
      <c r="DK46">
        <v>0</v>
      </c>
      <c r="DL46" s="28">
        <v>0</v>
      </c>
      <c r="DM46" s="28">
        <v>0.02</v>
      </c>
      <c r="DN46" s="10">
        <v>3.3500000000000002E-2</v>
      </c>
      <c r="DO46" s="28">
        <v>0</v>
      </c>
      <c r="DP46" s="28">
        <v>0.02</v>
      </c>
      <c r="DQ46" s="10">
        <v>3.3500000000000002E-2</v>
      </c>
      <c r="DR46" s="10">
        <v>0.02</v>
      </c>
      <c r="DS46" s="28">
        <v>0</v>
      </c>
      <c r="DT46" s="28">
        <v>0.02</v>
      </c>
      <c r="DU46" s="10">
        <v>3.3500000000000002E-2</v>
      </c>
      <c r="DV46" s="10">
        <v>0</v>
      </c>
      <c r="DW46" s="10">
        <v>0</v>
      </c>
      <c r="DX46" s="10">
        <v>0</v>
      </c>
      <c r="DY46">
        <v>0</v>
      </c>
      <c r="DZ46" s="10">
        <v>0</v>
      </c>
      <c r="EA46">
        <v>0</v>
      </c>
      <c r="EB46" s="10">
        <v>0</v>
      </c>
      <c r="EC46">
        <v>0</v>
      </c>
      <c r="ED46" s="10">
        <v>0</v>
      </c>
      <c r="EE46">
        <v>0</v>
      </c>
      <c r="EF46" s="10">
        <v>0</v>
      </c>
      <c r="EG46" s="10">
        <v>0</v>
      </c>
      <c r="EH46" s="10">
        <v>0</v>
      </c>
      <c r="EI46">
        <v>0</v>
      </c>
      <c r="EJ46">
        <f t="shared" ref="EJ46:EJ51" si="117">$EG46*B$3</f>
        <v>0</v>
      </c>
      <c r="EK46">
        <v>0</v>
      </c>
      <c r="EL46">
        <f t="shared" si="112"/>
        <v>0</v>
      </c>
      <c r="EM46">
        <v>0</v>
      </c>
      <c r="EN46">
        <f t="shared" si="113"/>
        <v>0</v>
      </c>
      <c r="EO46">
        <v>0</v>
      </c>
      <c r="EP46" s="10">
        <v>0</v>
      </c>
      <c r="EQ46" s="10">
        <v>0</v>
      </c>
      <c r="ER46" s="10">
        <v>0</v>
      </c>
      <c r="ES46">
        <v>0</v>
      </c>
      <c r="ET46">
        <f t="shared" si="114"/>
        <v>0</v>
      </c>
      <c r="EU46">
        <v>0</v>
      </c>
      <c r="EV46">
        <f t="shared" si="115"/>
        <v>0</v>
      </c>
      <c r="EW46">
        <v>0</v>
      </c>
      <c r="EX46">
        <f t="shared" si="116"/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 s="10">
        <v>0</v>
      </c>
      <c r="FK46" s="10">
        <v>0</v>
      </c>
      <c r="FL46" s="10">
        <v>0</v>
      </c>
      <c r="FM46">
        <v>0</v>
      </c>
      <c r="FN46" s="10">
        <v>0</v>
      </c>
      <c r="FO46">
        <v>0</v>
      </c>
      <c r="FP46" s="10">
        <v>0</v>
      </c>
      <c r="FQ46">
        <v>0</v>
      </c>
      <c r="FR46" s="10">
        <v>0</v>
      </c>
      <c r="FS46">
        <v>0</v>
      </c>
    </row>
    <row r="47" spans="1:175" x14ac:dyDescent="0.3">
      <c r="A47" s="112"/>
      <c r="B47" t="s">
        <v>277</v>
      </c>
      <c r="C47" s="4" t="s">
        <v>434</v>
      </c>
      <c r="D47" s="2" t="s">
        <v>426</v>
      </c>
      <c r="E47" s="9">
        <f t="shared" si="5"/>
        <v>39</v>
      </c>
      <c r="F47" s="13">
        <v>1</v>
      </c>
      <c r="G47" s="13" t="s">
        <v>427</v>
      </c>
      <c r="H47" s="10">
        <v>0</v>
      </c>
      <c r="I47" t="s">
        <v>12</v>
      </c>
      <c r="J47" s="10">
        <v>0</v>
      </c>
      <c r="K47" s="10">
        <v>0</v>
      </c>
      <c r="L47" s="10">
        <v>-1</v>
      </c>
      <c r="M47" s="10">
        <v>0</v>
      </c>
      <c r="N47" s="10">
        <v>0</v>
      </c>
      <c r="O47">
        <f>O56</f>
        <v>2000000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1</v>
      </c>
      <c r="AK47" s="10">
        <v>1</v>
      </c>
      <c r="AL47" s="10">
        <v>1</v>
      </c>
      <c r="AM47" s="10">
        <v>1</v>
      </c>
      <c r="AN47" s="10">
        <v>1</v>
      </c>
      <c r="AO47" s="10">
        <v>1</v>
      </c>
      <c r="AP47" s="10">
        <v>1</v>
      </c>
      <c r="AQ47" s="10">
        <v>1</v>
      </c>
      <c r="AR47" s="10">
        <v>1</v>
      </c>
      <c r="AS47" s="10">
        <v>1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1</v>
      </c>
      <c r="BE47" s="14">
        <v>1</v>
      </c>
      <c r="BF47" s="14">
        <v>1</v>
      </c>
      <c r="BG47" s="14">
        <v>1</v>
      </c>
      <c r="BH47" s="14">
        <v>1</v>
      </c>
      <c r="BI47" s="14">
        <v>1</v>
      </c>
      <c r="BJ47" s="14">
        <v>1</v>
      </c>
      <c r="BK47" s="14">
        <v>1</v>
      </c>
      <c r="BL47" s="14">
        <v>1</v>
      </c>
      <c r="BM47" s="14">
        <v>1</v>
      </c>
      <c r="BN47" s="14">
        <v>1</v>
      </c>
      <c r="BO47" s="14">
        <v>1</v>
      </c>
      <c r="BP47" s="14">
        <v>1</v>
      </c>
      <c r="BQ47" s="14">
        <v>1</v>
      </c>
      <c r="BR47" s="14">
        <v>1</v>
      </c>
      <c r="BS47" s="14">
        <v>1</v>
      </c>
      <c r="BT47" s="14">
        <v>1</v>
      </c>
      <c r="BU47" s="14">
        <v>1</v>
      </c>
      <c r="BV47" s="14">
        <v>1</v>
      </c>
      <c r="BW47" s="14">
        <v>1</v>
      </c>
      <c r="BX47" s="10">
        <v>0</v>
      </c>
      <c r="BY47" s="10">
        <v>0</v>
      </c>
      <c r="BZ47" s="10">
        <v>0</v>
      </c>
      <c r="CA47" s="10">
        <v>0</v>
      </c>
      <c r="CB47" s="10">
        <v>0</v>
      </c>
      <c r="CC47" s="10">
        <v>0</v>
      </c>
      <c r="CD47" s="10">
        <v>0</v>
      </c>
      <c r="CE47" s="10">
        <v>0</v>
      </c>
      <c r="CF47" s="10">
        <v>0</v>
      </c>
      <c r="CG47" s="10">
        <v>0</v>
      </c>
      <c r="CH47" s="10">
        <v>0</v>
      </c>
      <c r="CI47" s="10">
        <v>0</v>
      </c>
      <c r="CJ47" s="10">
        <v>0</v>
      </c>
      <c r="CK47">
        <v>0</v>
      </c>
      <c r="CL47" s="10">
        <v>0</v>
      </c>
      <c r="CM47">
        <v>0</v>
      </c>
      <c r="CN47" s="10">
        <v>0</v>
      </c>
      <c r="CO47">
        <v>0</v>
      </c>
      <c r="CP47" s="10">
        <v>0</v>
      </c>
      <c r="CQ47">
        <v>0</v>
      </c>
      <c r="CR47" s="10">
        <v>0</v>
      </c>
      <c r="CS47" s="10">
        <v>0</v>
      </c>
      <c r="CT47" s="10">
        <v>0</v>
      </c>
      <c r="CU47">
        <v>0</v>
      </c>
      <c r="CV47" s="10">
        <v>0</v>
      </c>
      <c r="CW47">
        <v>0</v>
      </c>
      <c r="CX47" s="10">
        <v>0</v>
      </c>
      <c r="CY47">
        <v>0</v>
      </c>
      <c r="CZ47" s="10">
        <v>0</v>
      </c>
      <c r="DA47">
        <v>0</v>
      </c>
      <c r="DB47" s="10">
        <v>0</v>
      </c>
      <c r="DC47" s="10">
        <v>0</v>
      </c>
      <c r="DD47" s="10">
        <v>0</v>
      </c>
      <c r="DE47">
        <v>0</v>
      </c>
      <c r="DF47" s="10">
        <v>0</v>
      </c>
      <c r="DG47">
        <v>0</v>
      </c>
      <c r="DH47" s="10">
        <v>0</v>
      </c>
      <c r="DI47">
        <v>0</v>
      </c>
      <c r="DJ47" s="10">
        <v>0</v>
      </c>
      <c r="DK47">
        <v>0</v>
      </c>
      <c r="DL47" s="28">
        <v>0.02</v>
      </c>
      <c r="DM47" s="28">
        <v>3.3500000000000002E-2</v>
      </c>
      <c r="DN47" s="28">
        <v>6.7000000000000004E-2</v>
      </c>
      <c r="DO47" s="28">
        <v>0.02</v>
      </c>
      <c r="DP47" s="28">
        <v>3.3500000000000002E-2</v>
      </c>
      <c r="DQ47" s="28">
        <v>6.7000000000000004E-2</v>
      </c>
      <c r="DR47" s="28">
        <v>3.3500000000000002E-2</v>
      </c>
      <c r="DS47" s="28">
        <v>0.02</v>
      </c>
      <c r="DT47" s="28">
        <v>3.3500000000000002E-2</v>
      </c>
      <c r="DU47" s="28">
        <v>6.7000000000000004E-2</v>
      </c>
      <c r="DV47" s="10">
        <v>0</v>
      </c>
      <c r="DW47" s="10">
        <v>0</v>
      </c>
      <c r="DX47" s="10">
        <v>0</v>
      </c>
      <c r="DY47">
        <v>0</v>
      </c>
      <c r="DZ47" s="10">
        <v>0</v>
      </c>
      <c r="EA47">
        <v>0</v>
      </c>
      <c r="EB47" s="10">
        <v>0</v>
      </c>
      <c r="EC47">
        <v>0</v>
      </c>
      <c r="ED47" s="10">
        <v>0</v>
      </c>
      <c r="EE47">
        <v>0</v>
      </c>
      <c r="EF47" s="10">
        <v>0</v>
      </c>
      <c r="EG47" s="10">
        <v>0</v>
      </c>
      <c r="EH47" s="10">
        <v>0</v>
      </c>
      <c r="EI47">
        <v>0</v>
      </c>
      <c r="EJ47">
        <f t="shared" si="117"/>
        <v>0</v>
      </c>
      <c r="EK47">
        <v>1</v>
      </c>
      <c r="EL47">
        <f t="shared" si="112"/>
        <v>0</v>
      </c>
      <c r="EM47">
        <v>1</v>
      </c>
      <c r="EN47">
        <f t="shared" si="113"/>
        <v>0</v>
      </c>
      <c r="EO47">
        <v>0</v>
      </c>
      <c r="EP47" s="10">
        <v>0</v>
      </c>
      <c r="EQ47" s="10">
        <v>0</v>
      </c>
      <c r="ER47" s="10">
        <v>0</v>
      </c>
      <c r="ES47">
        <v>0</v>
      </c>
      <c r="ET47">
        <f t="shared" si="114"/>
        <v>0</v>
      </c>
      <c r="EU47">
        <v>1</v>
      </c>
      <c r="EV47">
        <f t="shared" si="115"/>
        <v>0</v>
      </c>
      <c r="EW47">
        <v>1</v>
      </c>
      <c r="EX47">
        <f t="shared" si="116"/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 s="10">
        <v>0</v>
      </c>
      <c r="FK47" s="10">
        <v>0</v>
      </c>
      <c r="FL47" s="10">
        <v>0</v>
      </c>
      <c r="FM47">
        <v>0</v>
      </c>
      <c r="FN47" s="10">
        <v>0</v>
      </c>
      <c r="FO47">
        <v>0</v>
      </c>
      <c r="FP47" s="10">
        <v>0</v>
      </c>
      <c r="FQ47">
        <v>0</v>
      </c>
      <c r="FR47" s="10">
        <v>0</v>
      </c>
      <c r="FS47">
        <v>0</v>
      </c>
    </row>
    <row r="48" spans="1:175" x14ac:dyDescent="0.3">
      <c r="A48" s="112"/>
      <c r="B48" s="3" t="s">
        <v>135</v>
      </c>
      <c r="C48" s="4" t="s">
        <v>130</v>
      </c>
      <c r="D48" s="2" t="s">
        <v>39</v>
      </c>
      <c r="E48" s="9">
        <f t="shared" si="5"/>
        <v>40</v>
      </c>
      <c r="F48" s="13">
        <v>1</v>
      </c>
      <c r="G48" s="13" t="s">
        <v>14</v>
      </c>
      <c r="H48">
        <v>0</v>
      </c>
      <c r="I48" s="24" t="str">
        <f>B33</f>
        <v>Product/Reactant3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f>9*O33</f>
        <v>180000</v>
      </c>
      <c r="P48">
        <v>8</v>
      </c>
      <c r="Q48">
        <v>8</v>
      </c>
      <c r="R48">
        <v>8</v>
      </c>
      <c r="S48">
        <v>8</v>
      </c>
      <c r="T48">
        <v>8</v>
      </c>
      <c r="U48">
        <v>8</v>
      </c>
      <c r="V48">
        <v>8</v>
      </c>
      <c r="W48">
        <v>8</v>
      </c>
      <c r="X48">
        <v>8</v>
      </c>
      <c r="Y48">
        <v>8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1</v>
      </c>
      <c r="BE48" s="14">
        <v>1</v>
      </c>
      <c r="BF48" s="14">
        <v>1</v>
      </c>
      <c r="BG48" s="14">
        <v>1</v>
      </c>
      <c r="BH48" s="14">
        <v>1</v>
      </c>
      <c r="BI48" s="14">
        <v>1</v>
      </c>
      <c r="BJ48" s="14">
        <v>1</v>
      </c>
      <c r="BK48" s="14">
        <v>1</v>
      </c>
      <c r="BL48" s="14">
        <v>1</v>
      </c>
      <c r="BM48" s="14">
        <v>1</v>
      </c>
      <c r="BN48" s="14">
        <v>1</v>
      </c>
      <c r="BO48" s="14">
        <v>1</v>
      </c>
      <c r="BP48" s="14">
        <v>1</v>
      </c>
      <c r="BQ48" s="14">
        <v>1</v>
      </c>
      <c r="BR48" s="14">
        <v>1</v>
      </c>
      <c r="BS48" s="14">
        <v>1</v>
      </c>
      <c r="BT48" s="14">
        <v>1</v>
      </c>
      <c r="BU48" s="14">
        <v>1</v>
      </c>
      <c r="BV48" s="14">
        <v>1</v>
      </c>
      <c r="BW48" s="14">
        <v>1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2.7E-2</v>
      </c>
      <c r="DM48">
        <v>0.05</v>
      </c>
      <c r="DN48">
        <v>0.15</v>
      </c>
      <c r="DO48">
        <v>2.7E-2</v>
      </c>
      <c r="DP48">
        <v>0.05</v>
      </c>
      <c r="DQ48">
        <v>0.15</v>
      </c>
      <c r="DR48">
        <v>0.05</v>
      </c>
      <c r="DS48">
        <v>2.7E-2</v>
      </c>
      <c r="DT48">
        <v>0.05</v>
      </c>
      <c r="DU48">
        <v>0.15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 s="10">
        <v>0</v>
      </c>
      <c r="EG48" s="10">
        <v>0</v>
      </c>
      <c r="EH48" s="10">
        <v>0</v>
      </c>
      <c r="EI48">
        <v>0</v>
      </c>
      <c r="EJ48">
        <f t="shared" si="117"/>
        <v>0</v>
      </c>
      <c r="EK48">
        <v>0</v>
      </c>
      <c r="EL48">
        <f t="shared" si="112"/>
        <v>0</v>
      </c>
      <c r="EM48">
        <v>0</v>
      </c>
      <c r="EN48">
        <f t="shared" si="113"/>
        <v>0</v>
      </c>
      <c r="EO48">
        <v>0</v>
      </c>
      <c r="EP48" s="10">
        <v>0</v>
      </c>
      <c r="EQ48" s="10">
        <v>0</v>
      </c>
      <c r="ER48" s="10">
        <v>0</v>
      </c>
      <c r="ES48">
        <v>0</v>
      </c>
      <c r="ET48">
        <f t="shared" si="114"/>
        <v>0</v>
      </c>
      <c r="EU48">
        <v>0</v>
      </c>
      <c r="EV48">
        <f t="shared" si="115"/>
        <v>0</v>
      </c>
      <c r="EW48">
        <v>0</v>
      </c>
      <c r="EX48">
        <f t="shared" si="116"/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x14ac:dyDescent="0.3">
      <c r="A49" s="112"/>
      <c r="B49" s="3" t="s">
        <v>15</v>
      </c>
      <c r="C49" s="11" t="s">
        <v>277</v>
      </c>
      <c r="D49" s="2" t="s">
        <v>40</v>
      </c>
      <c r="E49" s="9">
        <f t="shared" si="5"/>
        <v>41</v>
      </c>
      <c r="F49" s="13">
        <v>1</v>
      </c>
      <c r="G49" s="13" t="s">
        <v>22</v>
      </c>
      <c r="H49">
        <v>0</v>
      </c>
      <c r="I49" t="s">
        <v>12</v>
      </c>
      <c r="J49">
        <v>0</v>
      </c>
      <c r="K49">
        <v>0</v>
      </c>
      <c r="L49" s="10">
        <v>0</v>
      </c>
      <c r="M49" s="10">
        <v>-1</v>
      </c>
      <c r="N49">
        <v>0</v>
      </c>
      <c r="O49">
        <v>20000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>
        <v>0</v>
      </c>
      <c r="AU49" s="14">
        <v>0</v>
      </c>
      <c r="AV49" s="14">
        <v>0</v>
      </c>
      <c r="AW49" s="14">
        <v>0</v>
      </c>
      <c r="AX49" s="14">
        <v>0</v>
      </c>
      <c r="AY49" s="14">
        <v>0</v>
      </c>
      <c r="AZ49" s="14">
        <v>0</v>
      </c>
      <c r="BA49" s="14">
        <v>0</v>
      </c>
      <c r="BB49" s="14">
        <v>0</v>
      </c>
      <c r="BC49" s="14">
        <v>0</v>
      </c>
      <c r="BD49" s="14">
        <v>1</v>
      </c>
      <c r="BE49" s="14">
        <v>1</v>
      </c>
      <c r="BF49" s="14">
        <v>1</v>
      </c>
      <c r="BG49" s="14">
        <v>1</v>
      </c>
      <c r="BH49" s="14">
        <v>1</v>
      </c>
      <c r="BI49" s="14">
        <v>1</v>
      </c>
      <c r="BJ49" s="14">
        <v>1</v>
      </c>
      <c r="BK49" s="14">
        <v>1</v>
      </c>
      <c r="BL49" s="14">
        <v>1</v>
      </c>
      <c r="BM49" s="14">
        <v>1</v>
      </c>
      <c r="BN49" s="14">
        <v>1</v>
      </c>
      <c r="BO49" s="14">
        <v>1</v>
      </c>
      <c r="BP49" s="14">
        <v>1</v>
      </c>
      <c r="BQ49" s="14">
        <v>1</v>
      </c>
      <c r="BR49" s="14">
        <v>1</v>
      </c>
      <c r="BS49" s="14">
        <v>1</v>
      </c>
      <c r="BT49" s="14">
        <v>1</v>
      </c>
      <c r="BU49" s="14">
        <v>1</v>
      </c>
      <c r="BV49" s="14">
        <v>1</v>
      </c>
      <c r="BW49" s="14">
        <v>1</v>
      </c>
      <c r="BX49">
        <v>4</v>
      </c>
      <c r="BY49">
        <v>3.5</v>
      </c>
      <c r="BZ49">
        <v>3.5</v>
      </c>
      <c r="CA49">
        <v>3.5</v>
      </c>
      <c r="CB49">
        <v>3.5</v>
      </c>
      <c r="CC49">
        <v>3.5</v>
      </c>
      <c r="CD49">
        <v>3.5</v>
      </c>
      <c r="CE49">
        <v>3.5</v>
      </c>
      <c r="CF49">
        <v>3.5</v>
      </c>
      <c r="CG49">
        <v>3.5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f t="shared" si="117"/>
        <v>0</v>
      </c>
      <c r="EK49">
        <v>0</v>
      </c>
      <c r="EL49">
        <f t="shared" si="112"/>
        <v>0</v>
      </c>
      <c r="EM49">
        <v>0</v>
      </c>
      <c r="EN49">
        <f t="shared" si="113"/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f t="shared" si="114"/>
        <v>0</v>
      </c>
      <c r="EU49">
        <v>0</v>
      </c>
      <c r="EV49">
        <f t="shared" si="115"/>
        <v>0</v>
      </c>
      <c r="EW49">
        <v>0</v>
      </c>
      <c r="EX49">
        <f t="shared" si="116"/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x14ac:dyDescent="0.3">
      <c r="A50" s="112"/>
      <c r="B50" s="3" t="s">
        <v>16</v>
      </c>
      <c r="C50" s="11" t="s">
        <v>277</v>
      </c>
      <c r="D50" s="2" t="s">
        <v>41</v>
      </c>
      <c r="E50" s="9">
        <f t="shared" si="5"/>
        <v>42</v>
      </c>
      <c r="F50" s="13">
        <v>1</v>
      </c>
      <c r="G50" s="13" t="s">
        <v>23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1</v>
      </c>
      <c r="N50">
        <v>0</v>
      </c>
      <c r="O50">
        <f>O49</f>
        <v>20000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1</v>
      </c>
      <c r="BE50" s="14">
        <v>1</v>
      </c>
      <c r="BF50" s="14">
        <v>1</v>
      </c>
      <c r="BG50" s="14">
        <v>1</v>
      </c>
      <c r="BH50" s="14">
        <v>1</v>
      </c>
      <c r="BI50" s="14">
        <v>1</v>
      </c>
      <c r="BJ50" s="14">
        <v>1</v>
      </c>
      <c r="BK50" s="14">
        <v>1</v>
      </c>
      <c r="BL50" s="14">
        <v>1</v>
      </c>
      <c r="BM50" s="14">
        <v>1</v>
      </c>
      <c r="BN50" s="14">
        <v>1</v>
      </c>
      <c r="BO50" s="14">
        <v>1</v>
      </c>
      <c r="BP50" s="14">
        <v>1</v>
      </c>
      <c r="BQ50" s="14">
        <v>1</v>
      </c>
      <c r="BR50" s="14">
        <v>1</v>
      </c>
      <c r="BS50" s="14">
        <v>1</v>
      </c>
      <c r="BT50" s="14">
        <v>1</v>
      </c>
      <c r="BU50" s="14">
        <v>1</v>
      </c>
      <c r="BV50" s="14">
        <v>1</v>
      </c>
      <c r="BW50" s="14">
        <v>1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f t="shared" si="117"/>
        <v>0</v>
      </c>
      <c r="EK50">
        <v>0</v>
      </c>
      <c r="EL50">
        <f t="shared" si="112"/>
        <v>0</v>
      </c>
      <c r="EM50">
        <v>0</v>
      </c>
      <c r="EN50">
        <f t="shared" si="113"/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f t="shared" si="114"/>
        <v>0</v>
      </c>
      <c r="EU50">
        <v>0</v>
      </c>
      <c r="EV50">
        <f t="shared" si="115"/>
        <v>0</v>
      </c>
      <c r="EW50">
        <v>0</v>
      </c>
      <c r="EX50">
        <f t="shared" si="116"/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112"/>
      <c r="B51" s="3" t="s">
        <v>17</v>
      </c>
      <c r="C51" s="11" t="s">
        <v>277</v>
      </c>
      <c r="D51" s="6" t="s">
        <v>42</v>
      </c>
      <c r="E51" s="9">
        <f t="shared" si="5"/>
        <v>43</v>
      </c>
      <c r="F51" s="13">
        <v>1</v>
      </c>
      <c r="G51" s="13" t="s">
        <v>157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20000000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0.03</v>
      </c>
      <c r="AU51" s="14">
        <v>0.03</v>
      </c>
      <c r="AV51" s="14">
        <v>0.03</v>
      </c>
      <c r="AW51" s="14">
        <v>0.03</v>
      </c>
      <c r="AX51" s="14">
        <v>0.03</v>
      </c>
      <c r="AY51" s="14">
        <v>0.03</v>
      </c>
      <c r="AZ51" s="14">
        <v>0.03</v>
      </c>
      <c r="BA51" s="14">
        <v>0.03</v>
      </c>
      <c r="BB51" s="14">
        <v>0.03</v>
      </c>
      <c r="BC51" s="14">
        <v>0.03</v>
      </c>
      <c r="BD51" s="14">
        <v>1</v>
      </c>
      <c r="BE51" s="14">
        <v>1</v>
      </c>
      <c r="BF51" s="14">
        <v>1</v>
      </c>
      <c r="BG51" s="14">
        <v>1</v>
      </c>
      <c r="BH51" s="14">
        <v>1</v>
      </c>
      <c r="BI51" s="14">
        <v>1</v>
      </c>
      <c r="BJ51" s="14">
        <v>1</v>
      </c>
      <c r="BK51" s="14">
        <v>1</v>
      </c>
      <c r="BL51" s="14">
        <v>1</v>
      </c>
      <c r="BM51" s="14">
        <v>1</v>
      </c>
      <c r="BN51" s="14">
        <v>1</v>
      </c>
      <c r="BO51" s="14">
        <v>1</v>
      </c>
      <c r="BP51" s="14">
        <v>1</v>
      </c>
      <c r="BQ51" s="14">
        <v>1</v>
      </c>
      <c r="BR51" s="14">
        <v>1</v>
      </c>
      <c r="BS51" s="14">
        <v>1</v>
      </c>
      <c r="BT51" s="14">
        <v>1</v>
      </c>
      <c r="BU51" s="14">
        <v>1</v>
      </c>
      <c r="BV51" s="14">
        <v>1</v>
      </c>
      <c r="BW51" s="14">
        <v>1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1000</v>
      </c>
      <c r="CI51">
        <v>900</v>
      </c>
      <c r="CJ51">
        <v>900</v>
      </c>
      <c r="CK51">
        <v>800</v>
      </c>
      <c r="CL51">
        <v>800</v>
      </c>
      <c r="CM51">
        <v>800</v>
      </c>
      <c r="CN51">
        <f>(CP51+CL51)/2</f>
        <v>650</v>
      </c>
      <c r="CO51">
        <v>500</v>
      </c>
      <c r="CP51">
        <v>500</v>
      </c>
      <c r="CQ51">
        <v>500</v>
      </c>
      <c r="CR51">
        <f>CH51*0.04</f>
        <v>40</v>
      </c>
      <c r="CS51">
        <f>CI51*0.03</f>
        <v>27</v>
      </c>
      <c r="CT51">
        <f>CJ51*0.03</f>
        <v>27</v>
      </c>
      <c r="CU51">
        <v>0</v>
      </c>
      <c r="CV51">
        <f>CL51*0.03</f>
        <v>24</v>
      </c>
      <c r="CW51">
        <v>0</v>
      </c>
      <c r="CX51">
        <f>CN51*0.03</f>
        <v>19.5</v>
      </c>
      <c r="CY51">
        <v>0</v>
      </c>
      <c r="CZ51">
        <f t="shared" ref="CZ51" si="118">CP51*0.03</f>
        <v>15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6.2260740740740748E-3</v>
      </c>
      <c r="EG51">
        <v>6.2260740740740748E-3</v>
      </c>
      <c r="EH51">
        <v>6.2260740740740748E-3</v>
      </c>
      <c r="EI51">
        <v>0</v>
      </c>
      <c r="EJ51">
        <f t="shared" si="117"/>
        <v>6.2260740740740748E-3</v>
      </c>
      <c r="EK51">
        <v>0</v>
      </c>
      <c r="EL51">
        <f t="shared" si="112"/>
        <v>6.2260740740740748E-3</v>
      </c>
      <c r="EM51">
        <v>0</v>
      </c>
      <c r="EN51">
        <f t="shared" si="113"/>
        <v>6.2260740740740748E-3</v>
      </c>
      <c r="EO51">
        <v>0</v>
      </c>
      <c r="EP51">
        <v>0</v>
      </c>
      <c r="EQ51">
        <v>0</v>
      </c>
      <c r="ER51">
        <v>0</v>
      </c>
      <c r="ES51">
        <v>0</v>
      </c>
      <c r="ET51">
        <f t="shared" si="114"/>
        <v>0</v>
      </c>
      <c r="EU51">
        <v>0</v>
      </c>
      <c r="EV51">
        <f t="shared" si="115"/>
        <v>0</v>
      </c>
      <c r="EW51">
        <v>0</v>
      </c>
      <c r="EX51">
        <f t="shared" si="116"/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0.14902948869707539</v>
      </c>
      <c r="FK51">
        <v>0.14902948869707539</v>
      </c>
      <c r="FL51">
        <v>0.14902948869707539</v>
      </c>
      <c r="FM51">
        <v>0.14902948869707539</v>
      </c>
      <c r="FN51">
        <v>0.14902948869707539</v>
      </c>
      <c r="FO51">
        <v>0.14902948869707539</v>
      </c>
      <c r="FP51">
        <v>0.14902948869707539</v>
      </c>
      <c r="FQ51">
        <v>0.14902948869707539</v>
      </c>
      <c r="FR51">
        <v>0.14902948869707539</v>
      </c>
      <c r="FS51">
        <v>0.14902948869707539</v>
      </c>
    </row>
    <row r="52" spans="1:175" x14ac:dyDescent="0.3">
      <c r="A52" s="112"/>
      <c r="B52" s="3" t="s">
        <v>15</v>
      </c>
      <c r="C52" s="11" t="s">
        <v>277</v>
      </c>
      <c r="D52" s="6" t="s">
        <v>158</v>
      </c>
      <c r="E52" s="9">
        <f t="shared" si="5"/>
        <v>44</v>
      </c>
      <c r="F52" s="13">
        <v>1</v>
      </c>
      <c r="G52" s="13" t="s">
        <v>159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-1</v>
      </c>
      <c r="N52">
        <v>0</v>
      </c>
      <c r="O52">
        <v>20000</v>
      </c>
      <c r="P52" s="10">
        <v>0</v>
      </c>
      <c r="Q52" s="10">
        <v>0</v>
      </c>
      <c r="R52" s="10">
        <v>0</v>
      </c>
      <c r="S52" s="10">
        <v>0</v>
      </c>
      <c r="T52" s="10">
        <v>0</v>
      </c>
      <c r="U52" s="10">
        <v>0</v>
      </c>
      <c r="V52" s="10">
        <v>0</v>
      </c>
      <c r="W52" s="10">
        <v>0</v>
      </c>
      <c r="X52" s="10">
        <v>0</v>
      </c>
      <c r="Y52" s="10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>
        <v>0</v>
      </c>
      <c r="AU52" s="14">
        <v>0</v>
      </c>
      <c r="AV52" s="14">
        <v>0</v>
      </c>
      <c r="AW52" s="14">
        <v>0</v>
      </c>
      <c r="AX52" s="14">
        <v>0</v>
      </c>
      <c r="AY52" s="14">
        <v>0</v>
      </c>
      <c r="AZ52" s="14">
        <v>0</v>
      </c>
      <c r="BA52" s="14">
        <v>0</v>
      </c>
      <c r="BB52" s="14">
        <v>0</v>
      </c>
      <c r="BC52" s="14">
        <v>0</v>
      </c>
      <c r="BD52" s="14">
        <v>1</v>
      </c>
      <c r="BE52" s="14">
        <v>1</v>
      </c>
      <c r="BF52" s="14">
        <v>1</v>
      </c>
      <c r="BG52" s="14">
        <v>1</v>
      </c>
      <c r="BH52" s="14">
        <v>1</v>
      </c>
      <c r="BI52" s="14">
        <v>1</v>
      </c>
      <c r="BJ52" s="14">
        <v>1</v>
      </c>
      <c r="BK52" s="14">
        <v>1</v>
      </c>
      <c r="BL52" s="14">
        <v>1</v>
      </c>
      <c r="BM52" s="14">
        <v>1</v>
      </c>
      <c r="BN52" s="14">
        <v>1</v>
      </c>
      <c r="BO52" s="14">
        <v>1</v>
      </c>
      <c r="BP52" s="14">
        <v>1</v>
      </c>
      <c r="BQ52" s="14">
        <v>1</v>
      </c>
      <c r="BR52" s="14">
        <v>1</v>
      </c>
      <c r="BS52" s="14">
        <v>1</v>
      </c>
      <c r="BT52" s="14">
        <v>1</v>
      </c>
      <c r="BU52" s="14">
        <v>1</v>
      </c>
      <c r="BV52" s="14">
        <v>1</v>
      </c>
      <c r="BW52" s="14">
        <v>1</v>
      </c>
      <c r="BX52">
        <v>0.94</v>
      </c>
      <c r="BY52">
        <v>0.94</v>
      </c>
      <c r="BZ52">
        <v>0.94</v>
      </c>
      <c r="CA52">
        <v>0.94</v>
      </c>
      <c r="CB52">
        <v>0.94</v>
      </c>
      <c r="CC52">
        <v>0.94</v>
      </c>
      <c r="CD52">
        <v>0.94</v>
      </c>
      <c r="CE52">
        <v>0.94</v>
      </c>
      <c r="CF52">
        <v>0.94</v>
      </c>
      <c r="CG52">
        <v>0.94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>
        <v>0</v>
      </c>
      <c r="FA52">
        <v>0</v>
      </c>
      <c r="FB52">
        <v>0</v>
      </c>
      <c r="FC52">
        <v>0</v>
      </c>
      <c r="FD52">
        <v>0</v>
      </c>
      <c r="FE52">
        <v>0</v>
      </c>
      <c r="FF52">
        <v>0</v>
      </c>
      <c r="FG52">
        <v>0</v>
      </c>
      <c r="FH52">
        <v>0</v>
      </c>
      <c r="FI52">
        <v>0</v>
      </c>
      <c r="FJ52">
        <v>9.3678779051968114E-2</v>
      </c>
      <c r="FK52">
        <v>9.3678779051968114E-2</v>
      </c>
      <c r="FL52">
        <v>9.3678779051968114E-2</v>
      </c>
      <c r="FM52">
        <v>9.3678779051968114E-2</v>
      </c>
      <c r="FN52">
        <v>9.3678779051968114E-2</v>
      </c>
      <c r="FO52">
        <v>9.3678779051968114E-2</v>
      </c>
      <c r="FP52">
        <v>9.3678779051968114E-2</v>
      </c>
      <c r="FQ52">
        <v>9.3678779051968114E-2</v>
      </c>
      <c r="FR52">
        <v>9.3678779051968114E-2</v>
      </c>
      <c r="FS52">
        <v>9.3678779051968114E-2</v>
      </c>
    </row>
    <row r="53" spans="1:175" x14ac:dyDescent="0.3">
      <c r="A53" s="112"/>
      <c r="B53" s="3" t="s">
        <v>16</v>
      </c>
      <c r="C53" s="11" t="s">
        <v>277</v>
      </c>
      <c r="D53" s="6" t="s">
        <v>160</v>
      </c>
      <c r="E53" s="9">
        <f t="shared" si="5"/>
        <v>45</v>
      </c>
      <c r="F53" s="13">
        <v>1</v>
      </c>
      <c r="G53" s="13" t="s">
        <v>161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1</v>
      </c>
      <c r="N53">
        <v>0</v>
      </c>
      <c r="O53">
        <f>O49</f>
        <v>20000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1</v>
      </c>
      <c r="BE53" s="14">
        <v>1</v>
      </c>
      <c r="BF53" s="14">
        <v>1</v>
      </c>
      <c r="BG53" s="14">
        <v>1</v>
      </c>
      <c r="BH53" s="14">
        <v>1</v>
      </c>
      <c r="BI53" s="14">
        <v>1</v>
      </c>
      <c r="BJ53" s="14">
        <v>1</v>
      </c>
      <c r="BK53" s="14">
        <v>1</v>
      </c>
      <c r="BL53" s="14">
        <v>1</v>
      </c>
      <c r="BM53" s="14">
        <v>1</v>
      </c>
      <c r="BN53" s="14">
        <v>1</v>
      </c>
      <c r="BO53" s="14">
        <v>1</v>
      </c>
      <c r="BP53" s="14">
        <v>1</v>
      </c>
      <c r="BQ53" s="14">
        <v>1</v>
      </c>
      <c r="BR53" s="14">
        <v>1</v>
      </c>
      <c r="BS53" s="14">
        <v>1</v>
      </c>
      <c r="BT53" s="14">
        <v>1</v>
      </c>
      <c r="BU53" s="14">
        <v>1</v>
      </c>
      <c r="BV53" s="14">
        <v>1</v>
      </c>
      <c r="BW53" s="14">
        <v>1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0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>
        <v>0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x14ac:dyDescent="0.3">
      <c r="A54" s="112"/>
      <c r="B54" s="3" t="s">
        <v>17</v>
      </c>
      <c r="C54" s="11" t="s">
        <v>277</v>
      </c>
      <c r="D54" s="6" t="s">
        <v>162</v>
      </c>
      <c r="E54" s="9">
        <f t="shared" si="5"/>
        <v>46</v>
      </c>
      <c r="F54" s="13">
        <v>1</v>
      </c>
      <c r="G54" s="13" t="s">
        <v>163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20000000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0.09</v>
      </c>
      <c r="AU54" s="14">
        <v>0.09</v>
      </c>
      <c r="AV54" s="14">
        <v>0.09</v>
      </c>
      <c r="AW54" s="14">
        <v>0.09</v>
      </c>
      <c r="AX54" s="14">
        <v>0.09</v>
      </c>
      <c r="AY54" s="14">
        <v>0.09</v>
      </c>
      <c r="AZ54" s="14">
        <v>0.09</v>
      </c>
      <c r="BA54" s="14">
        <v>0.09</v>
      </c>
      <c r="BB54" s="14">
        <v>0.09</v>
      </c>
      <c r="BC54" s="14">
        <v>0.09</v>
      </c>
      <c r="BD54" s="14">
        <v>1</v>
      </c>
      <c r="BE54" s="14">
        <v>1</v>
      </c>
      <c r="BF54" s="14">
        <v>1</v>
      </c>
      <c r="BG54" s="14">
        <v>1</v>
      </c>
      <c r="BH54" s="14">
        <v>1</v>
      </c>
      <c r="BI54" s="14">
        <v>1</v>
      </c>
      <c r="BJ54" s="14">
        <v>1</v>
      </c>
      <c r="BK54" s="14">
        <v>1</v>
      </c>
      <c r="BL54" s="14">
        <v>1</v>
      </c>
      <c r="BM54" s="14">
        <v>1</v>
      </c>
      <c r="BN54" s="14">
        <v>1</v>
      </c>
      <c r="BO54" s="14">
        <v>1</v>
      </c>
      <c r="BP54" s="14">
        <v>1</v>
      </c>
      <c r="BQ54" s="14">
        <v>1</v>
      </c>
      <c r="BR54" s="14">
        <v>1</v>
      </c>
      <c r="BS54" s="14">
        <v>1</v>
      </c>
      <c r="BT54" s="14">
        <v>1</v>
      </c>
      <c r="BU54" s="14">
        <v>1</v>
      </c>
      <c r="BV54" s="14">
        <v>1</v>
      </c>
      <c r="BW54" s="14">
        <v>1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460.75542459148141</v>
      </c>
      <c r="CI54">
        <v>250</v>
      </c>
      <c r="CJ54">
        <v>250</v>
      </c>
      <c r="CK54">
        <v>250</v>
      </c>
      <c r="CL54">
        <v>250</v>
      </c>
      <c r="CM54">
        <v>250</v>
      </c>
      <c r="CN54">
        <v>250</v>
      </c>
      <c r="CO54">
        <v>250</v>
      </c>
      <c r="CP54">
        <v>250</v>
      </c>
      <c r="CQ54">
        <v>250</v>
      </c>
      <c r="CR54">
        <f>0.04*CH54</f>
        <v>18.430216983659257</v>
      </c>
      <c r="CS54">
        <f>0.03*CI54</f>
        <v>7.5</v>
      </c>
      <c r="CT54">
        <f>0.03*CJ54</f>
        <v>7.5</v>
      </c>
      <c r="CU54">
        <f t="shared" ref="CU54:DA54" si="119">0.03*CK54</f>
        <v>7.5</v>
      </c>
      <c r="CV54">
        <f t="shared" si="119"/>
        <v>7.5</v>
      </c>
      <c r="CW54">
        <f t="shared" si="119"/>
        <v>7.5</v>
      </c>
      <c r="CX54">
        <f t="shared" si="119"/>
        <v>7.5</v>
      </c>
      <c r="CY54">
        <f t="shared" si="119"/>
        <v>7.5</v>
      </c>
      <c r="CZ54">
        <f t="shared" si="119"/>
        <v>7.5</v>
      </c>
      <c r="DA54">
        <f t="shared" si="119"/>
        <v>7.5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>
        <v>0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6.2260740740740748E-3</v>
      </c>
      <c r="EG54">
        <v>6.2260740740740748E-3</v>
      </c>
      <c r="EH54">
        <v>6.2260740740740748E-3</v>
      </c>
      <c r="EI54">
        <v>0</v>
      </c>
      <c r="EJ54">
        <f t="shared" ref="EJ54:EJ68" si="120">$EG54*B$3</f>
        <v>6.2260740740740748E-3</v>
      </c>
      <c r="EK54">
        <v>0</v>
      </c>
      <c r="EL54">
        <f t="shared" ref="EL54:EL68" si="121">$EG54*C$3</f>
        <v>6.2260740740740748E-3</v>
      </c>
      <c r="EM54">
        <v>0</v>
      </c>
      <c r="EN54">
        <f t="shared" ref="EN54:EN68" si="122">$EG54*D$3</f>
        <v>6.2260740740740748E-3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 s="51">
        <v>1</v>
      </c>
      <c r="FA54" s="51">
        <v>1</v>
      </c>
      <c r="FB54" s="51">
        <v>1</v>
      </c>
      <c r="FC54">
        <v>0</v>
      </c>
      <c r="FD54" s="51">
        <v>1</v>
      </c>
      <c r="FE54">
        <v>0</v>
      </c>
      <c r="FF54" s="51">
        <v>1</v>
      </c>
      <c r="FG54">
        <v>0</v>
      </c>
      <c r="FH54" s="51">
        <v>1</v>
      </c>
      <c r="FI54">
        <v>0</v>
      </c>
      <c r="FJ54">
        <v>8.174285816161557E-2</v>
      </c>
      <c r="FK54">
        <v>8.174285816161557E-2</v>
      </c>
      <c r="FL54">
        <v>8.174285816161557E-2</v>
      </c>
      <c r="FM54">
        <v>8.174285816161557E-2</v>
      </c>
      <c r="FN54">
        <v>8.174285816161557E-2</v>
      </c>
      <c r="FO54">
        <v>8.174285816161557E-2</v>
      </c>
      <c r="FP54">
        <v>8.174285816161557E-2</v>
      </c>
      <c r="FQ54">
        <v>8.174285816161557E-2</v>
      </c>
      <c r="FR54">
        <v>8.174285816161557E-2</v>
      </c>
      <c r="FS54">
        <v>8.174285816161557E-2</v>
      </c>
    </row>
    <row r="55" spans="1:175" ht="14.55" customHeight="1" x14ac:dyDescent="0.3">
      <c r="A55" s="112" t="s">
        <v>18</v>
      </c>
      <c r="B55" s="12" t="s">
        <v>52</v>
      </c>
      <c r="C55" s="11" t="s">
        <v>277</v>
      </c>
      <c r="D55" s="6" t="s">
        <v>47</v>
      </c>
      <c r="E55" s="9">
        <f t="shared" si="5"/>
        <v>47</v>
      </c>
      <c r="F55" s="13">
        <v>1</v>
      </c>
      <c r="G55" s="13" t="s">
        <v>48</v>
      </c>
      <c r="H55">
        <v>0</v>
      </c>
      <c r="I55" t="s">
        <v>12</v>
      </c>
      <c r="J55">
        <v>1</v>
      </c>
      <c r="K55">
        <v>0</v>
      </c>
      <c r="L55" s="10">
        <v>0</v>
      </c>
      <c r="M55">
        <v>0</v>
      </c>
      <c r="N55">
        <v>0</v>
      </c>
      <c r="O55">
        <v>2000000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1</v>
      </c>
      <c r="BE55" s="14">
        <v>1</v>
      </c>
      <c r="BF55" s="14">
        <v>1</v>
      </c>
      <c r="BG55" s="14">
        <v>1</v>
      </c>
      <c r="BH55" s="14">
        <v>1</v>
      </c>
      <c r="BI55" s="14">
        <v>1</v>
      </c>
      <c r="BJ55" s="14">
        <v>1</v>
      </c>
      <c r="BK55" s="14">
        <v>1</v>
      </c>
      <c r="BL55" s="14">
        <v>1</v>
      </c>
      <c r="BM55" s="14">
        <v>1</v>
      </c>
      <c r="BN55" s="14">
        <v>1</v>
      </c>
      <c r="BO55" s="14">
        <v>1</v>
      </c>
      <c r="BP55" s="14">
        <v>1</v>
      </c>
      <c r="BQ55" s="14">
        <v>1</v>
      </c>
      <c r="BR55" s="14">
        <v>1</v>
      </c>
      <c r="BS55" s="14">
        <v>1</v>
      </c>
      <c r="BT55" s="14">
        <v>1</v>
      </c>
      <c r="BU55" s="14">
        <v>1</v>
      </c>
      <c r="BV55" s="14">
        <v>1</v>
      </c>
      <c r="BW55" s="14">
        <v>1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552.67870000000005</v>
      </c>
      <c r="CI55">
        <v>552.67870000000005</v>
      </c>
      <c r="CJ55">
        <v>552.67870000000005</v>
      </c>
      <c r="CK55">
        <v>396.26020000000005</v>
      </c>
      <c r="CL55">
        <v>396.26020000000005</v>
      </c>
      <c r="CM55">
        <v>396.26020000000005</v>
      </c>
      <c r="CN55">
        <v>344.12070000000006</v>
      </c>
      <c r="CO55">
        <v>312.83700000000005</v>
      </c>
      <c r="CP55">
        <v>312.83700000000005</v>
      </c>
      <c r="CQ55">
        <v>312.83700000000005</v>
      </c>
      <c r="CR55">
        <v>9.1244125000000018</v>
      </c>
      <c r="CS55">
        <v>9.1244125000000018</v>
      </c>
      <c r="CT55">
        <v>9.1244125000000018</v>
      </c>
      <c r="CU55">
        <v>7.5602274999999999</v>
      </c>
      <c r="CV55">
        <v>7.5602275000000008</v>
      </c>
      <c r="CW55">
        <v>7.5602275000000008</v>
      </c>
      <c r="CX55">
        <v>6.9084837500000003</v>
      </c>
      <c r="CY55">
        <v>6.5174375000000007</v>
      </c>
      <c r="CZ55">
        <v>6.5174375000000007</v>
      </c>
      <c r="DA55">
        <v>6.5174374999999998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90.584795321637415</v>
      </c>
      <c r="EG55">
        <v>90.584795321637415</v>
      </c>
      <c r="EH55">
        <v>90.584795321637415</v>
      </c>
      <c r="EI55">
        <v>0</v>
      </c>
      <c r="EJ55">
        <f t="shared" si="120"/>
        <v>90.584795321637415</v>
      </c>
      <c r="EK55">
        <v>0</v>
      </c>
      <c r="EL55">
        <f t="shared" si="121"/>
        <v>90.584795321637415</v>
      </c>
      <c r="EM55">
        <v>0</v>
      </c>
      <c r="EN55">
        <f t="shared" si="122"/>
        <v>90.584795321637415</v>
      </c>
      <c r="EO55">
        <v>0</v>
      </c>
      <c r="EP55">
        <v>0</v>
      </c>
      <c r="EQ55">
        <v>0</v>
      </c>
      <c r="ER55">
        <v>0</v>
      </c>
      <c r="ES55">
        <v>0</v>
      </c>
      <c r="ET55">
        <f t="shared" ref="ET55:ET68" si="123">$EQ55*B$3</f>
        <v>0</v>
      </c>
      <c r="EU55">
        <v>0</v>
      </c>
      <c r="EV55">
        <f t="shared" ref="EV55:EV68" si="124">$EQ55*C$3</f>
        <v>0</v>
      </c>
      <c r="EW55">
        <v>0</v>
      </c>
      <c r="EX55">
        <f t="shared" ref="EX55:EX68" si="125">$EQ55*D$3</f>
        <v>0</v>
      </c>
      <c r="EY55">
        <v>0</v>
      </c>
      <c r="EZ55">
        <v>13.75</v>
      </c>
      <c r="FA55">
        <v>13.75</v>
      </c>
      <c r="FB55">
        <v>13.75</v>
      </c>
      <c r="FC55">
        <v>0</v>
      </c>
      <c r="FD55">
        <v>12.26</v>
      </c>
      <c r="FE55">
        <v>0</v>
      </c>
      <c r="FF55">
        <v>11.51</v>
      </c>
      <c r="FG55">
        <v>0</v>
      </c>
      <c r="FH55">
        <v>10.84</v>
      </c>
      <c r="FI55">
        <v>0</v>
      </c>
      <c r="FJ55">
        <v>8.5803264560679798E-2</v>
      </c>
      <c r="FK55">
        <v>8.5803264560679798E-2</v>
      </c>
      <c r="FL55">
        <v>8.5803264560679798E-2</v>
      </c>
      <c r="FM55">
        <v>8.3860161500585326E-2</v>
      </c>
      <c r="FN55">
        <v>8.3860161500585326E-2</v>
      </c>
      <c r="FO55">
        <v>8.3860161500585326E-2</v>
      </c>
      <c r="FP55">
        <v>8.3860161500585326E-2</v>
      </c>
      <c r="FQ55">
        <v>8.3860161500585326E-2</v>
      </c>
      <c r="FR55">
        <v>8.3860161500585326E-2</v>
      </c>
      <c r="FS55">
        <v>8.3860161500585326E-2</v>
      </c>
    </row>
    <row r="56" spans="1:175" ht="14.55" customHeight="1" x14ac:dyDescent="0.3">
      <c r="A56" s="112"/>
      <c r="B56" s="12" t="s">
        <v>51</v>
      </c>
      <c r="C56" s="11" t="s">
        <v>277</v>
      </c>
      <c r="D56" s="6" t="s">
        <v>49</v>
      </c>
      <c r="E56" s="9">
        <f>ROW(D56)-ROW($E$8)</f>
        <v>48</v>
      </c>
      <c r="F56" s="13">
        <v>1</v>
      </c>
      <c r="G56" s="13" t="s">
        <v>50</v>
      </c>
      <c r="H56">
        <v>0</v>
      </c>
      <c r="I56" t="s">
        <v>12</v>
      </c>
      <c r="J56">
        <v>1</v>
      </c>
      <c r="K56">
        <v>0</v>
      </c>
      <c r="L56" s="10">
        <v>0</v>
      </c>
      <c r="M56">
        <v>0</v>
      </c>
      <c r="N56">
        <v>0</v>
      </c>
      <c r="O56">
        <f t="shared" ref="O56:O74" si="126">$O$55</f>
        <v>2000000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1</v>
      </c>
      <c r="BE56" s="14">
        <v>1</v>
      </c>
      <c r="BF56" s="14">
        <v>1</v>
      </c>
      <c r="BG56" s="14">
        <v>1</v>
      </c>
      <c r="BH56" s="14">
        <v>1</v>
      </c>
      <c r="BI56" s="14">
        <v>1</v>
      </c>
      <c r="BJ56" s="14">
        <v>1</v>
      </c>
      <c r="BK56" s="14">
        <v>1</v>
      </c>
      <c r="BL56" s="14">
        <v>1</v>
      </c>
      <c r="BM56" s="14">
        <v>1</v>
      </c>
      <c r="BN56" s="14">
        <v>1</v>
      </c>
      <c r="BO56" s="14">
        <v>1</v>
      </c>
      <c r="BP56" s="14">
        <v>1</v>
      </c>
      <c r="BQ56" s="14">
        <v>1</v>
      </c>
      <c r="BR56" s="14">
        <v>1</v>
      </c>
      <c r="BS56" s="14">
        <v>1</v>
      </c>
      <c r="BT56" s="14">
        <v>1</v>
      </c>
      <c r="BU56" s="14">
        <v>1</v>
      </c>
      <c r="BV56" s="14">
        <v>1</v>
      </c>
      <c r="BW56" s="14">
        <v>1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761.23670000000004</v>
      </c>
      <c r="CI56">
        <v>646.52980000000002</v>
      </c>
      <c r="CJ56">
        <v>583.96240000000012</v>
      </c>
      <c r="CK56">
        <v>458.82760000000007</v>
      </c>
      <c r="CL56">
        <v>458.82760000000007</v>
      </c>
      <c r="CM56">
        <v>458.82760000000007</v>
      </c>
      <c r="CN56">
        <v>406.68810000000002</v>
      </c>
      <c r="CO56">
        <v>375.40440000000001</v>
      </c>
      <c r="CP56">
        <v>375.40440000000001</v>
      </c>
      <c r="CQ56">
        <v>375.40440000000001</v>
      </c>
      <c r="CR56">
        <v>11.601038750000001</v>
      </c>
      <c r="CS56">
        <v>11.157853000000001</v>
      </c>
      <c r="CT56">
        <v>7.6905762500000012</v>
      </c>
      <c r="CU56">
        <v>9.2808309999999992</v>
      </c>
      <c r="CV56">
        <v>9.2808310000000009</v>
      </c>
      <c r="CW56">
        <v>9.2808310000000009</v>
      </c>
      <c r="CX56">
        <v>8.5508780000000009</v>
      </c>
      <c r="CY56">
        <v>8.1337620000000008</v>
      </c>
      <c r="CZ56">
        <v>8.1337620000000008</v>
      </c>
      <c r="DA56">
        <v>8.1337620000000008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90.584795321637415</v>
      </c>
      <c r="EG56">
        <v>90.584795321637415</v>
      </c>
      <c r="EH56">
        <v>90.584795321637415</v>
      </c>
      <c r="EI56">
        <v>0</v>
      </c>
      <c r="EJ56">
        <f t="shared" si="120"/>
        <v>90.584795321637415</v>
      </c>
      <c r="EK56">
        <v>0</v>
      </c>
      <c r="EL56">
        <f t="shared" si="121"/>
        <v>90.584795321637415</v>
      </c>
      <c r="EM56">
        <v>0</v>
      </c>
      <c r="EN56">
        <f t="shared" si="122"/>
        <v>90.584795321637415</v>
      </c>
      <c r="EO56">
        <v>0</v>
      </c>
      <c r="EP56">
        <v>0</v>
      </c>
      <c r="EQ56">
        <v>0</v>
      </c>
      <c r="ER56">
        <v>0</v>
      </c>
      <c r="ES56">
        <v>0</v>
      </c>
      <c r="ET56">
        <f t="shared" si="123"/>
        <v>0</v>
      </c>
      <c r="EU56">
        <v>0</v>
      </c>
      <c r="EV56">
        <f t="shared" si="124"/>
        <v>0</v>
      </c>
      <c r="EW56">
        <v>0</v>
      </c>
      <c r="EX56">
        <f t="shared" si="125"/>
        <v>0</v>
      </c>
      <c r="EY56">
        <v>0</v>
      </c>
      <c r="EZ56">
        <v>17.88</v>
      </c>
      <c r="FA56">
        <v>17.88</v>
      </c>
      <c r="FB56">
        <v>17.88</v>
      </c>
      <c r="FC56">
        <v>0</v>
      </c>
      <c r="FD56">
        <v>15.93</v>
      </c>
      <c r="FE56">
        <v>0</v>
      </c>
      <c r="FF56">
        <v>14.96</v>
      </c>
      <c r="FG56">
        <v>0</v>
      </c>
      <c r="FH56">
        <v>14.09</v>
      </c>
      <c r="FI56">
        <v>0</v>
      </c>
      <c r="FJ56">
        <v>8.5803264560679798E-2</v>
      </c>
      <c r="FK56">
        <v>8.5803264560679798E-2</v>
      </c>
      <c r="FL56">
        <v>8.5803264560679798E-2</v>
      </c>
      <c r="FM56">
        <v>8.3860161500585326E-2</v>
      </c>
      <c r="FN56">
        <v>8.3860161500585326E-2</v>
      </c>
      <c r="FO56">
        <v>8.3860161500585326E-2</v>
      </c>
      <c r="FP56">
        <v>8.3860161500585326E-2</v>
      </c>
      <c r="FQ56">
        <v>8.3860161500585326E-2</v>
      </c>
      <c r="FR56">
        <v>8.3860161500585326E-2</v>
      </c>
      <c r="FS56">
        <v>8.3860161500585326E-2</v>
      </c>
    </row>
    <row r="57" spans="1:175" x14ac:dyDescent="0.3">
      <c r="A57" s="112"/>
      <c r="B57" s="12" t="str">
        <f>CONCATENATE("RPU_"&amp;D57)</f>
        <v>RPU_ON_SP198-HH100</v>
      </c>
      <c r="C57" s="11" t="s">
        <v>277</v>
      </c>
      <c r="D57" s="2" t="s">
        <v>164</v>
      </c>
      <c r="E57" s="9">
        <f t="shared" si="5"/>
        <v>49</v>
      </c>
      <c r="F57" s="13">
        <v>1</v>
      </c>
      <c r="G57" s="13" t="s">
        <v>53</v>
      </c>
      <c r="H57">
        <v>0</v>
      </c>
      <c r="I57" t="s">
        <v>12</v>
      </c>
      <c r="J57">
        <v>1</v>
      </c>
      <c r="K57">
        <v>0</v>
      </c>
      <c r="L57" s="10">
        <v>0</v>
      </c>
      <c r="M57">
        <v>0</v>
      </c>
      <c r="N57">
        <v>0</v>
      </c>
      <c r="O57">
        <f t="shared" si="126"/>
        <v>2000000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1</v>
      </c>
      <c r="BE57" s="14">
        <v>1</v>
      </c>
      <c r="BF57" s="14">
        <v>1</v>
      </c>
      <c r="BG57" s="14">
        <v>1</v>
      </c>
      <c r="BH57" s="14">
        <v>1</v>
      </c>
      <c r="BI57" s="14">
        <v>1</v>
      </c>
      <c r="BJ57" s="14">
        <v>1</v>
      </c>
      <c r="BK57" s="14">
        <v>1</v>
      </c>
      <c r="BL57" s="14">
        <v>1</v>
      </c>
      <c r="BM57" s="14">
        <v>1</v>
      </c>
      <c r="BN57" s="14">
        <v>1</v>
      </c>
      <c r="BO57" s="14">
        <v>1</v>
      </c>
      <c r="BP57" s="14">
        <v>1</v>
      </c>
      <c r="BQ57" s="14">
        <v>1</v>
      </c>
      <c r="BR57" s="14">
        <v>1</v>
      </c>
      <c r="BS57" s="14">
        <v>1</v>
      </c>
      <c r="BT57" s="14">
        <v>1</v>
      </c>
      <c r="BU57" s="14">
        <v>1</v>
      </c>
      <c r="BV57" s="14">
        <v>1</v>
      </c>
      <c r="BW57" s="14">
        <v>1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1758.6807528485745</v>
      </c>
      <c r="CI57">
        <v>1758.6807528485745</v>
      </c>
      <c r="CJ57">
        <v>1758.6807528485745</v>
      </c>
      <c r="CK57">
        <v>1633.060699073676</v>
      </c>
      <c r="CL57">
        <v>1633.060699073676</v>
      </c>
      <c r="CM57">
        <v>1633.060699073676</v>
      </c>
      <c r="CN57">
        <v>1538.8456587425023</v>
      </c>
      <c r="CO57">
        <v>1507.4406452987776</v>
      </c>
      <c r="CP57">
        <v>1507.4406452987776</v>
      </c>
      <c r="CQ57">
        <v>1507.4406452987776</v>
      </c>
      <c r="CR57">
        <v>14.599060000000001</v>
      </c>
      <c r="CS57">
        <v>14.599060000000001</v>
      </c>
      <c r="CT57">
        <v>14.599060000000001</v>
      </c>
      <c r="CU57">
        <v>13.139154</v>
      </c>
      <c r="CV57">
        <v>13.139154000000001</v>
      </c>
      <c r="CW57">
        <v>13.139154000000001</v>
      </c>
      <c r="CX57">
        <v>12.088021680000002</v>
      </c>
      <c r="CY57">
        <v>11.8252386</v>
      </c>
      <c r="CZ57">
        <v>11.8252386</v>
      </c>
      <c r="DA57">
        <v>11.8252386</v>
      </c>
      <c r="DB57">
        <v>1.5641850000000001E-3</v>
      </c>
      <c r="DC57">
        <v>1.5641850000000001E-3</v>
      </c>
      <c r="DD57">
        <v>1.5641850000000001E-3</v>
      </c>
      <c r="DE57">
        <v>1.4077665000000001E-3</v>
      </c>
      <c r="DF57">
        <v>1.4077665000000001E-3</v>
      </c>
      <c r="DG57">
        <v>1.4077664999999999E-3</v>
      </c>
      <c r="DH57">
        <v>1.2930596E-3</v>
      </c>
      <c r="DI57">
        <v>1.2722038E-3</v>
      </c>
      <c r="DJ57">
        <v>1.2722038E-3</v>
      </c>
      <c r="DK57">
        <v>1.2722038E-3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55.12222222222222</v>
      </c>
      <c r="EG57" s="16">
        <v>55.12222222222222</v>
      </c>
      <c r="EH57" s="16">
        <v>55.12222222222222</v>
      </c>
      <c r="EI57">
        <v>0</v>
      </c>
      <c r="EJ57">
        <f t="shared" si="120"/>
        <v>55.12222222222222</v>
      </c>
      <c r="EK57">
        <v>0</v>
      </c>
      <c r="EL57">
        <f t="shared" si="121"/>
        <v>55.12222222222222</v>
      </c>
      <c r="EM57">
        <v>0</v>
      </c>
      <c r="EN57">
        <f t="shared" si="122"/>
        <v>55.12222222222222</v>
      </c>
      <c r="EO57">
        <v>0</v>
      </c>
      <c r="EP57">
        <v>0</v>
      </c>
      <c r="EQ57">
        <v>0</v>
      </c>
      <c r="ER57">
        <v>0</v>
      </c>
      <c r="ES57">
        <v>0</v>
      </c>
      <c r="ET57">
        <f t="shared" si="123"/>
        <v>0</v>
      </c>
      <c r="EU57">
        <v>0</v>
      </c>
      <c r="EV57">
        <f t="shared" si="124"/>
        <v>0</v>
      </c>
      <c r="EW57">
        <v>0</v>
      </c>
      <c r="EX57">
        <f t="shared" si="125"/>
        <v>0</v>
      </c>
      <c r="EY57">
        <v>0</v>
      </c>
      <c r="EZ57">
        <v>203.96</v>
      </c>
      <c r="FA57">
        <v>177.36</v>
      </c>
      <c r="FB57">
        <v>150.76</v>
      </c>
      <c r="FC57">
        <v>0</v>
      </c>
      <c r="FD57">
        <v>171.96</v>
      </c>
      <c r="FE57">
        <v>0</v>
      </c>
      <c r="FF57">
        <v>169.84</v>
      </c>
      <c r="FG57">
        <v>0</v>
      </c>
      <c r="FH57">
        <v>171.26</v>
      </c>
      <c r="FI57">
        <v>0</v>
      </c>
      <c r="FJ57">
        <v>9.1448096207564403E-2</v>
      </c>
      <c r="FK57">
        <v>9.1448096207564403E-2</v>
      </c>
      <c r="FL57">
        <v>9.1448096207564403E-2</v>
      </c>
      <c r="FM57">
        <v>8.8827433387272267E-2</v>
      </c>
      <c r="FN57">
        <v>8.8827433387272267E-2</v>
      </c>
      <c r="FO57">
        <v>8.8827433387272267E-2</v>
      </c>
      <c r="FP57">
        <v>8.8827433387272267E-2</v>
      </c>
      <c r="FQ57">
        <v>8.8827433387272267E-2</v>
      </c>
      <c r="FR57">
        <v>8.8827433387272267E-2</v>
      </c>
      <c r="FS57">
        <v>8.8827433387272267E-2</v>
      </c>
    </row>
    <row r="58" spans="1:175" x14ac:dyDescent="0.3">
      <c r="A58" s="112"/>
      <c r="B58" s="12" t="str">
        <f t="shared" ref="B58:B68" si="127">CONCATENATE("RPU_"&amp;D58)</f>
        <v>RPU_ON_SP198-HH150</v>
      </c>
      <c r="C58" s="11" t="s">
        <v>277</v>
      </c>
      <c r="D58" s="2" t="s">
        <v>54</v>
      </c>
      <c r="E58" s="9">
        <f t="shared" si="5"/>
        <v>50</v>
      </c>
      <c r="F58" s="13">
        <v>1</v>
      </c>
      <c r="G58" s="13" t="s">
        <v>55</v>
      </c>
      <c r="H58">
        <v>0</v>
      </c>
      <c r="I58" t="s">
        <v>12</v>
      </c>
      <c r="J58">
        <v>1</v>
      </c>
      <c r="K58">
        <v>0</v>
      </c>
      <c r="L58" s="10">
        <v>0</v>
      </c>
      <c r="M58">
        <v>0</v>
      </c>
      <c r="N58">
        <v>0</v>
      </c>
      <c r="O58">
        <f t="shared" si="126"/>
        <v>2000000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1</v>
      </c>
      <c r="BE58" s="14">
        <v>1</v>
      </c>
      <c r="BF58" s="14">
        <v>1</v>
      </c>
      <c r="BG58" s="14">
        <v>1</v>
      </c>
      <c r="BH58" s="14">
        <v>1</v>
      </c>
      <c r="BI58" s="14">
        <v>1</v>
      </c>
      <c r="BJ58" s="14">
        <v>1</v>
      </c>
      <c r="BK58" s="14">
        <v>1</v>
      </c>
      <c r="BL58" s="14">
        <v>1</v>
      </c>
      <c r="BM58" s="14">
        <v>1</v>
      </c>
      <c r="BN58" s="14">
        <v>1</v>
      </c>
      <c r="BO58" s="14">
        <v>1</v>
      </c>
      <c r="BP58" s="14">
        <v>1</v>
      </c>
      <c r="BQ58" s="14">
        <v>1</v>
      </c>
      <c r="BR58" s="14">
        <v>1</v>
      </c>
      <c r="BS58" s="14">
        <v>1</v>
      </c>
      <c r="BT58" s="14">
        <v>1</v>
      </c>
      <c r="BU58" s="14">
        <v>1</v>
      </c>
      <c r="BV58" s="14">
        <v>1</v>
      </c>
      <c r="BW58" s="14">
        <v>1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2188.7934195531479</v>
      </c>
      <c r="CI58">
        <v>2188.7934195531479</v>
      </c>
      <c r="CJ58">
        <v>2188.7934195531479</v>
      </c>
      <c r="CK58">
        <v>2032.4510324422088</v>
      </c>
      <c r="CL58">
        <v>2032.4510324422088</v>
      </c>
      <c r="CM58">
        <v>2032.4510324422088</v>
      </c>
      <c r="CN58">
        <v>1915.1942421090046</v>
      </c>
      <c r="CO58">
        <v>1876.1086453312696</v>
      </c>
      <c r="CP58">
        <v>1876.1086453312696</v>
      </c>
      <c r="CQ58">
        <v>1876.1086453312696</v>
      </c>
      <c r="CR58">
        <v>14.599060000000001</v>
      </c>
      <c r="CS58">
        <v>14.599060000000001</v>
      </c>
      <c r="CT58">
        <v>14.599060000000001</v>
      </c>
      <c r="CU58">
        <v>13.139154</v>
      </c>
      <c r="CV58">
        <v>13.139154000000001</v>
      </c>
      <c r="CW58">
        <v>13.139154000000001</v>
      </c>
      <c r="CX58">
        <v>12.088021680000002</v>
      </c>
      <c r="CY58">
        <v>11.8252386</v>
      </c>
      <c r="CZ58">
        <v>11.8252386</v>
      </c>
      <c r="DA58">
        <v>11.8252386</v>
      </c>
      <c r="DB58">
        <v>1.5641850000000001E-3</v>
      </c>
      <c r="DC58">
        <v>1.5641850000000001E-3</v>
      </c>
      <c r="DD58">
        <v>1.5641850000000001E-3</v>
      </c>
      <c r="DE58">
        <v>1.4077665000000001E-3</v>
      </c>
      <c r="DF58">
        <v>1.4077665000000001E-3</v>
      </c>
      <c r="DG58">
        <v>1.4077664999999999E-3</v>
      </c>
      <c r="DH58">
        <v>1.2930596E-3</v>
      </c>
      <c r="DI58">
        <v>1.2722038E-3</v>
      </c>
      <c r="DJ58">
        <v>1.2722038E-3</v>
      </c>
      <c r="DK58">
        <v>1.2722038E-3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55.12222222222222</v>
      </c>
      <c r="EG58" s="16">
        <v>55.12222222222222</v>
      </c>
      <c r="EH58" s="16">
        <v>55.12222222222222</v>
      </c>
      <c r="EI58">
        <v>0</v>
      </c>
      <c r="EJ58">
        <f t="shared" si="120"/>
        <v>55.12222222222222</v>
      </c>
      <c r="EK58">
        <v>0</v>
      </c>
      <c r="EL58">
        <f t="shared" si="121"/>
        <v>55.12222222222222</v>
      </c>
      <c r="EM58">
        <v>0</v>
      </c>
      <c r="EN58">
        <f t="shared" si="122"/>
        <v>55.12222222222222</v>
      </c>
      <c r="EO58">
        <v>0</v>
      </c>
      <c r="EP58">
        <v>0</v>
      </c>
      <c r="EQ58">
        <v>0</v>
      </c>
      <c r="ER58">
        <v>0</v>
      </c>
      <c r="ES58">
        <v>0</v>
      </c>
      <c r="ET58">
        <f t="shared" si="123"/>
        <v>0</v>
      </c>
      <c r="EU58">
        <v>0</v>
      </c>
      <c r="EV58">
        <f t="shared" si="124"/>
        <v>0</v>
      </c>
      <c r="EW58">
        <v>0</v>
      </c>
      <c r="EX58">
        <f t="shared" si="125"/>
        <v>0</v>
      </c>
      <c r="EY58">
        <v>0</v>
      </c>
      <c r="EZ58">
        <v>203.96</v>
      </c>
      <c r="FA58">
        <v>177.36</v>
      </c>
      <c r="FB58">
        <v>150.76</v>
      </c>
      <c r="FC58">
        <v>0</v>
      </c>
      <c r="FD58">
        <v>171.96</v>
      </c>
      <c r="FE58">
        <v>0</v>
      </c>
      <c r="FF58">
        <v>169.84</v>
      </c>
      <c r="FG58">
        <v>0</v>
      </c>
      <c r="FH58">
        <v>171.26</v>
      </c>
      <c r="FI58">
        <v>0</v>
      </c>
      <c r="FJ58">
        <v>9.1448096207564403E-2</v>
      </c>
      <c r="FK58">
        <v>9.1448096207564403E-2</v>
      </c>
      <c r="FL58">
        <v>9.1448096207564403E-2</v>
      </c>
      <c r="FM58">
        <v>8.8827433387272267E-2</v>
      </c>
      <c r="FN58">
        <v>8.8827433387272267E-2</v>
      </c>
      <c r="FO58">
        <v>8.8827433387272267E-2</v>
      </c>
      <c r="FP58">
        <v>8.8827433387272267E-2</v>
      </c>
      <c r="FQ58">
        <v>8.8827433387272267E-2</v>
      </c>
      <c r="FR58">
        <v>8.8827433387272267E-2</v>
      </c>
      <c r="FS58">
        <v>8.8827433387272267E-2</v>
      </c>
    </row>
    <row r="59" spans="1:175" x14ac:dyDescent="0.3">
      <c r="A59" s="112"/>
      <c r="B59" s="12" t="str">
        <f t="shared" si="127"/>
        <v>RPU_ON_SP237-HH100</v>
      </c>
      <c r="C59" s="11" t="s">
        <v>277</v>
      </c>
      <c r="D59" s="2" t="s">
        <v>56</v>
      </c>
      <c r="E59" s="9">
        <f t="shared" si="5"/>
        <v>51</v>
      </c>
      <c r="F59" s="13">
        <v>1</v>
      </c>
      <c r="G59" s="13" t="s">
        <v>57</v>
      </c>
      <c r="H59">
        <v>0</v>
      </c>
      <c r="I59" t="s">
        <v>12</v>
      </c>
      <c r="J59">
        <v>1</v>
      </c>
      <c r="K59">
        <v>0</v>
      </c>
      <c r="L59" s="10">
        <v>0</v>
      </c>
      <c r="M59">
        <v>0</v>
      </c>
      <c r="N59">
        <v>0</v>
      </c>
      <c r="O59">
        <f t="shared" si="126"/>
        <v>2000000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1</v>
      </c>
      <c r="BE59" s="14">
        <v>1</v>
      </c>
      <c r="BF59" s="14">
        <v>1</v>
      </c>
      <c r="BG59" s="14">
        <v>1</v>
      </c>
      <c r="BH59" s="14">
        <v>1</v>
      </c>
      <c r="BI59" s="14">
        <v>1</v>
      </c>
      <c r="BJ59" s="14">
        <v>1</v>
      </c>
      <c r="BK59" s="14">
        <v>1</v>
      </c>
      <c r="BL59" s="14">
        <v>1</v>
      </c>
      <c r="BM59" s="14">
        <v>1</v>
      </c>
      <c r="BN59" s="14">
        <v>1</v>
      </c>
      <c r="BO59" s="14">
        <v>1</v>
      </c>
      <c r="BP59" s="14">
        <v>1</v>
      </c>
      <c r="BQ59" s="14">
        <v>1</v>
      </c>
      <c r="BR59" s="14">
        <v>1</v>
      </c>
      <c r="BS59" s="14">
        <v>1</v>
      </c>
      <c r="BT59" s="14">
        <v>1</v>
      </c>
      <c r="BU59" s="14">
        <v>1</v>
      </c>
      <c r="BV59" s="14">
        <v>1</v>
      </c>
      <c r="BW59" s="14">
        <v>1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1554.7627916706663</v>
      </c>
      <c r="CI59">
        <v>1554.7627916706663</v>
      </c>
      <c r="CJ59">
        <v>1554.7627916706663</v>
      </c>
      <c r="CK59">
        <v>1443.7083065513327</v>
      </c>
      <c r="CL59">
        <v>1443.7083065513327</v>
      </c>
      <c r="CM59">
        <v>1443.7083065513327</v>
      </c>
      <c r="CN59">
        <v>1360.4174427118328</v>
      </c>
      <c r="CO59">
        <v>1332.6538214319989</v>
      </c>
      <c r="CP59">
        <v>1332.6538214319989</v>
      </c>
      <c r="CQ59">
        <v>1332.6538214319989</v>
      </c>
      <c r="CR59">
        <v>14.599060000000001</v>
      </c>
      <c r="CS59">
        <v>14.599060000000001</v>
      </c>
      <c r="CT59">
        <v>14.599060000000001</v>
      </c>
      <c r="CU59">
        <v>13.139154</v>
      </c>
      <c r="CV59">
        <v>13.139154000000001</v>
      </c>
      <c r="CW59">
        <v>13.139154000000001</v>
      </c>
      <c r="CX59">
        <v>12.088021680000002</v>
      </c>
      <c r="CY59">
        <v>11.8252386</v>
      </c>
      <c r="CZ59">
        <v>11.8252386</v>
      </c>
      <c r="DA59">
        <v>11.8252386</v>
      </c>
      <c r="DB59">
        <v>1.5641850000000001E-3</v>
      </c>
      <c r="DC59">
        <v>1.5641850000000001E-3</v>
      </c>
      <c r="DD59">
        <v>1.5641850000000001E-3</v>
      </c>
      <c r="DE59">
        <v>1.4077665000000001E-3</v>
      </c>
      <c r="DF59">
        <v>1.4077665000000001E-3</v>
      </c>
      <c r="DG59">
        <v>1.4077664999999999E-3</v>
      </c>
      <c r="DH59">
        <v>1.2930596E-3</v>
      </c>
      <c r="DI59">
        <v>1.2722038E-3</v>
      </c>
      <c r="DJ59">
        <v>1.2722038E-3</v>
      </c>
      <c r="DK59">
        <v>1.2722038E-3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 s="16">
        <v>55.12222222222222</v>
      </c>
      <c r="EG59" s="16">
        <v>55.12222222222222</v>
      </c>
      <c r="EH59" s="16">
        <v>55.12222222222222</v>
      </c>
      <c r="EI59">
        <v>0</v>
      </c>
      <c r="EJ59">
        <f t="shared" si="120"/>
        <v>55.12222222222222</v>
      </c>
      <c r="EK59">
        <v>0</v>
      </c>
      <c r="EL59">
        <f t="shared" si="121"/>
        <v>55.12222222222222</v>
      </c>
      <c r="EM59">
        <v>0</v>
      </c>
      <c r="EN59">
        <f t="shared" si="122"/>
        <v>55.12222222222222</v>
      </c>
      <c r="EO59">
        <v>0</v>
      </c>
      <c r="EP59">
        <v>0</v>
      </c>
      <c r="EQ59">
        <v>0</v>
      </c>
      <c r="ER59">
        <v>0</v>
      </c>
      <c r="ES59">
        <v>0</v>
      </c>
      <c r="ET59">
        <f t="shared" si="123"/>
        <v>0</v>
      </c>
      <c r="EU59">
        <v>0</v>
      </c>
      <c r="EV59">
        <f t="shared" si="124"/>
        <v>0</v>
      </c>
      <c r="EW59">
        <v>0</v>
      </c>
      <c r="EX59">
        <f t="shared" si="125"/>
        <v>0</v>
      </c>
      <c r="EY59">
        <v>0</v>
      </c>
      <c r="EZ59">
        <v>203.96</v>
      </c>
      <c r="FA59">
        <v>177.36</v>
      </c>
      <c r="FB59">
        <v>150.76</v>
      </c>
      <c r="FC59">
        <v>0</v>
      </c>
      <c r="FD59">
        <v>171.96</v>
      </c>
      <c r="FE59">
        <v>0</v>
      </c>
      <c r="FF59">
        <v>169.84</v>
      </c>
      <c r="FG59">
        <v>0</v>
      </c>
      <c r="FH59">
        <v>171.26</v>
      </c>
      <c r="FI59">
        <v>0</v>
      </c>
      <c r="FJ59">
        <v>9.1448096207564403E-2</v>
      </c>
      <c r="FK59">
        <v>9.1448096207564403E-2</v>
      </c>
      <c r="FL59">
        <v>9.1448096207564403E-2</v>
      </c>
      <c r="FM59">
        <v>8.8827433387272267E-2</v>
      </c>
      <c r="FN59">
        <v>8.8827433387272267E-2</v>
      </c>
      <c r="FO59">
        <v>8.8827433387272267E-2</v>
      </c>
      <c r="FP59">
        <v>8.8827433387272267E-2</v>
      </c>
      <c r="FQ59">
        <v>8.8827433387272267E-2</v>
      </c>
      <c r="FR59">
        <v>8.8827433387272267E-2</v>
      </c>
      <c r="FS59">
        <v>8.8827433387272267E-2</v>
      </c>
    </row>
    <row r="60" spans="1:175" x14ac:dyDescent="0.3">
      <c r="A60" s="112"/>
      <c r="B60" s="12" t="str">
        <f t="shared" si="127"/>
        <v>RPU_ON_SP237-HH150</v>
      </c>
      <c r="C60" s="11" t="s">
        <v>277</v>
      </c>
      <c r="D60" s="2" t="s">
        <v>58</v>
      </c>
      <c r="E60" s="9">
        <f t="shared" si="5"/>
        <v>52</v>
      </c>
      <c r="F60" s="13">
        <v>1</v>
      </c>
      <c r="G60" s="13" t="s">
        <v>59</v>
      </c>
      <c r="H60">
        <v>0</v>
      </c>
      <c r="I60" t="s">
        <v>12</v>
      </c>
      <c r="J60">
        <v>1</v>
      </c>
      <c r="K60">
        <v>0</v>
      </c>
      <c r="L60" s="10">
        <v>0</v>
      </c>
      <c r="M60">
        <v>0</v>
      </c>
      <c r="N60">
        <v>0</v>
      </c>
      <c r="O60">
        <f t="shared" si="126"/>
        <v>2000000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1</v>
      </c>
      <c r="BE60" s="14">
        <v>1</v>
      </c>
      <c r="BF60" s="14">
        <v>1</v>
      </c>
      <c r="BG60" s="14">
        <v>1</v>
      </c>
      <c r="BH60" s="14">
        <v>1</v>
      </c>
      <c r="BI60" s="14">
        <v>1</v>
      </c>
      <c r="BJ60" s="14">
        <v>1</v>
      </c>
      <c r="BK60" s="14">
        <v>1</v>
      </c>
      <c r="BL60" s="14">
        <v>1</v>
      </c>
      <c r="BM60" s="14">
        <v>1</v>
      </c>
      <c r="BN60" s="14">
        <v>1</v>
      </c>
      <c r="BO60" s="14">
        <v>1</v>
      </c>
      <c r="BP60" s="14">
        <v>1</v>
      </c>
      <c r="BQ60" s="14">
        <v>1</v>
      </c>
      <c r="BR60" s="14">
        <v>1</v>
      </c>
      <c r="BS60" s="14">
        <v>1</v>
      </c>
      <c r="BT60" s="14">
        <v>1</v>
      </c>
      <c r="BU60" s="14">
        <v>1</v>
      </c>
      <c r="BV60" s="14">
        <v>1</v>
      </c>
      <c r="BW60" s="14">
        <v>1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1947.4738868244795</v>
      </c>
      <c r="CI60">
        <v>1947.4738868244795</v>
      </c>
      <c r="CJ60">
        <v>1947.4738868244795</v>
      </c>
      <c r="CK60">
        <v>1808.3686091941595</v>
      </c>
      <c r="CL60">
        <v>1808.3686091941595</v>
      </c>
      <c r="CM60">
        <v>1808.3686091941595</v>
      </c>
      <c r="CN60">
        <v>1704.0396509714192</v>
      </c>
      <c r="CO60">
        <v>1669.2633315638391</v>
      </c>
      <c r="CP60">
        <v>1669.2633315638391</v>
      </c>
      <c r="CQ60">
        <v>1669.2633315638391</v>
      </c>
      <c r="CR60">
        <v>14.599060000000001</v>
      </c>
      <c r="CS60">
        <v>14.599060000000001</v>
      </c>
      <c r="CT60">
        <v>14.599060000000001</v>
      </c>
      <c r="CU60">
        <v>13.139154</v>
      </c>
      <c r="CV60">
        <v>13.139154000000001</v>
      </c>
      <c r="CW60">
        <v>13.139154000000001</v>
      </c>
      <c r="CX60">
        <v>12.088021680000002</v>
      </c>
      <c r="CY60">
        <v>11.8252386</v>
      </c>
      <c r="CZ60">
        <v>11.8252386</v>
      </c>
      <c r="DA60">
        <v>11.8252386</v>
      </c>
      <c r="DB60">
        <v>1.5641850000000001E-3</v>
      </c>
      <c r="DC60">
        <v>1.5641850000000001E-3</v>
      </c>
      <c r="DD60">
        <v>1.5641850000000001E-3</v>
      </c>
      <c r="DE60">
        <v>1.4077665000000001E-3</v>
      </c>
      <c r="DF60">
        <v>1.4077665000000001E-3</v>
      </c>
      <c r="DG60">
        <v>1.4077664999999999E-3</v>
      </c>
      <c r="DH60">
        <v>1.2930596E-3</v>
      </c>
      <c r="DI60">
        <v>1.2722038E-3</v>
      </c>
      <c r="DJ60">
        <v>1.2722038E-3</v>
      </c>
      <c r="DK60">
        <v>1.2722038E-3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 s="16">
        <v>55.12222222222222</v>
      </c>
      <c r="EG60" s="16">
        <v>55.12222222222222</v>
      </c>
      <c r="EH60" s="16">
        <v>55.12222222222222</v>
      </c>
      <c r="EI60">
        <v>0</v>
      </c>
      <c r="EJ60">
        <f t="shared" si="120"/>
        <v>55.12222222222222</v>
      </c>
      <c r="EK60">
        <v>0</v>
      </c>
      <c r="EL60">
        <f t="shared" si="121"/>
        <v>55.12222222222222</v>
      </c>
      <c r="EM60">
        <v>0</v>
      </c>
      <c r="EN60">
        <f t="shared" si="122"/>
        <v>55.12222222222222</v>
      </c>
      <c r="EO60">
        <v>0</v>
      </c>
      <c r="EP60">
        <v>0</v>
      </c>
      <c r="EQ60">
        <v>0</v>
      </c>
      <c r="ER60">
        <v>0</v>
      </c>
      <c r="ES60">
        <v>0</v>
      </c>
      <c r="ET60">
        <f t="shared" si="123"/>
        <v>0</v>
      </c>
      <c r="EU60">
        <v>0</v>
      </c>
      <c r="EV60">
        <f t="shared" si="124"/>
        <v>0</v>
      </c>
      <c r="EW60">
        <v>0</v>
      </c>
      <c r="EX60">
        <f t="shared" si="125"/>
        <v>0</v>
      </c>
      <c r="EY60">
        <v>0</v>
      </c>
      <c r="EZ60">
        <v>203.96</v>
      </c>
      <c r="FA60">
        <v>177.36</v>
      </c>
      <c r="FB60">
        <v>150.76</v>
      </c>
      <c r="FC60">
        <v>0</v>
      </c>
      <c r="FD60">
        <v>171.96</v>
      </c>
      <c r="FE60">
        <v>0</v>
      </c>
      <c r="FF60">
        <v>169.84</v>
      </c>
      <c r="FG60">
        <v>0</v>
      </c>
      <c r="FH60">
        <v>171.26</v>
      </c>
      <c r="FI60">
        <v>0</v>
      </c>
      <c r="FJ60">
        <v>9.1448096207564403E-2</v>
      </c>
      <c r="FK60">
        <v>9.1448096207564403E-2</v>
      </c>
      <c r="FL60">
        <v>9.1448096207564403E-2</v>
      </c>
      <c r="FM60">
        <v>8.8827433387272267E-2</v>
      </c>
      <c r="FN60">
        <v>8.8827433387272267E-2</v>
      </c>
      <c r="FO60">
        <v>8.8827433387272267E-2</v>
      </c>
      <c r="FP60">
        <v>8.8827433387272267E-2</v>
      </c>
      <c r="FQ60">
        <v>8.8827433387272267E-2</v>
      </c>
      <c r="FR60">
        <v>8.8827433387272267E-2</v>
      </c>
      <c r="FS60">
        <v>8.8827433387272267E-2</v>
      </c>
    </row>
    <row r="61" spans="1:175" x14ac:dyDescent="0.3">
      <c r="A61" s="112"/>
      <c r="B61" s="12" t="str">
        <f t="shared" si="127"/>
        <v>RPU_ON_SP277-HH100</v>
      </c>
      <c r="C61" s="11" t="s">
        <v>277</v>
      </c>
      <c r="D61" s="2" t="s">
        <v>60</v>
      </c>
      <c r="E61" s="9">
        <f t="shared" si="5"/>
        <v>53</v>
      </c>
      <c r="F61" s="13">
        <v>1</v>
      </c>
      <c r="G61" s="13" t="s">
        <v>61</v>
      </c>
      <c r="H61">
        <v>0</v>
      </c>
      <c r="I61" t="s">
        <v>12</v>
      </c>
      <c r="J61">
        <v>1</v>
      </c>
      <c r="K61">
        <v>0</v>
      </c>
      <c r="L61" s="10">
        <v>0</v>
      </c>
      <c r="M61">
        <v>0</v>
      </c>
      <c r="N61">
        <v>0</v>
      </c>
      <c r="O61">
        <f t="shared" si="126"/>
        <v>2000000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1</v>
      </c>
      <c r="BE61" s="14">
        <v>1</v>
      </c>
      <c r="BF61" s="14">
        <v>1</v>
      </c>
      <c r="BG61" s="14">
        <v>1</v>
      </c>
      <c r="BH61" s="14">
        <v>1</v>
      </c>
      <c r="BI61" s="14">
        <v>1</v>
      </c>
      <c r="BJ61" s="14">
        <v>1</v>
      </c>
      <c r="BK61" s="14">
        <v>1</v>
      </c>
      <c r="BL61" s="14">
        <v>1</v>
      </c>
      <c r="BM61" s="14">
        <v>1</v>
      </c>
      <c r="BN61" s="14">
        <v>1</v>
      </c>
      <c r="BO61" s="14">
        <v>1</v>
      </c>
      <c r="BP61" s="14">
        <v>1</v>
      </c>
      <c r="BQ61" s="14">
        <v>1</v>
      </c>
      <c r="BR61" s="14">
        <v>1</v>
      </c>
      <c r="BS61" s="14">
        <v>1</v>
      </c>
      <c r="BT61" s="14">
        <v>1</v>
      </c>
      <c r="BU61" s="14">
        <v>1</v>
      </c>
      <c r="BV61" s="14">
        <v>1</v>
      </c>
      <c r="BW61" s="14">
        <v>1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1414.9828559823698</v>
      </c>
      <c r="CI61">
        <v>1414.9828559823698</v>
      </c>
      <c r="CJ61">
        <v>1414.9828559823698</v>
      </c>
      <c r="CK61">
        <v>1313.9126519836288</v>
      </c>
      <c r="CL61">
        <v>1313.9126519836288</v>
      </c>
      <c r="CM61">
        <v>1313.9126519836288</v>
      </c>
      <c r="CN61">
        <v>1238.1099989845734</v>
      </c>
      <c r="CO61">
        <v>1212.8424479848879</v>
      </c>
      <c r="CP61">
        <v>1212.8424479848879</v>
      </c>
      <c r="CQ61">
        <v>1212.8424479848879</v>
      </c>
      <c r="CR61">
        <v>14.599060000000001</v>
      </c>
      <c r="CS61">
        <v>14.599060000000001</v>
      </c>
      <c r="CT61">
        <v>14.599060000000001</v>
      </c>
      <c r="CU61">
        <v>13.139154</v>
      </c>
      <c r="CV61">
        <v>13.139154000000001</v>
      </c>
      <c r="CW61">
        <v>13.139154000000001</v>
      </c>
      <c r="CX61">
        <v>12.088021680000002</v>
      </c>
      <c r="CY61">
        <v>11.8252386</v>
      </c>
      <c r="CZ61">
        <v>11.8252386</v>
      </c>
      <c r="DA61">
        <v>11.8252386</v>
      </c>
      <c r="DB61">
        <v>1.5641850000000001E-3</v>
      </c>
      <c r="DC61">
        <v>1.5641850000000001E-3</v>
      </c>
      <c r="DD61">
        <v>1.5641850000000001E-3</v>
      </c>
      <c r="DE61">
        <v>1.4077665000000001E-3</v>
      </c>
      <c r="DF61">
        <v>1.4077665000000001E-3</v>
      </c>
      <c r="DG61">
        <v>1.4077664999999999E-3</v>
      </c>
      <c r="DH61">
        <v>1.2930596E-3</v>
      </c>
      <c r="DI61">
        <v>1.2722038E-3</v>
      </c>
      <c r="DJ61">
        <v>1.2722038E-3</v>
      </c>
      <c r="DK61">
        <v>1.2722038E-3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 s="16">
        <v>55.12222222222222</v>
      </c>
      <c r="EG61" s="16">
        <v>55.12222222222222</v>
      </c>
      <c r="EH61" s="16">
        <v>55.12222222222222</v>
      </c>
      <c r="EI61">
        <v>0</v>
      </c>
      <c r="EJ61">
        <f t="shared" si="120"/>
        <v>55.12222222222222</v>
      </c>
      <c r="EK61">
        <v>0</v>
      </c>
      <c r="EL61">
        <f t="shared" si="121"/>
        <v>55.12222222222222</v>
      </c>
      <c r="EM61">
        <v>0</v>
      </c>
      <c r="EN61">
        <f t="shared" si="122"/>
        <v>55.12222222222222</v>
      </c>
      <c r="EO61">
        <v>0</v>
      </c>
      <c r="EP61">
        <v>0</v>
      </c>
      <c r="EQ61">
        <v>0</v>
      </c>
      <c r="ER61">
        <v>0</v>
      </c>
      <c r="ES61">
        <v>0</v>
      </c>
      <c r="ET61">
        <f t="shared" si="123"/>
        <v>0</v>
      </c>
      <c r="EU61">
        <v>0</v>
      </c>
      <c r="EV61">
        <f t="shared" si="124"/>
        <v>0</v>
      </c>
      <c r="EW61">
        <v>0</v>
      </c>
      <c r="EX61">
        <f t="shared" si="125"/>
        <v>0</v>
      </c>
      <c r="EY61">
        <v>0</v>
      </c>
      <c r="EZ61">
        <v>203.96</v>
      </c>
      <c r="FA61">
        <v>177.36</v>
      </c>
      <c r="FB61">
        <v>150.76</v>
      </c>
      <c r="FC61">
        <v>0</v>
      </c>
      <c r="FD61">
        <v>171.96</v>
      </c>
      <c r="FE61">
        <v>0</v>
      </c>
      <c r="FF61">
        <v>169.84</v>
      </c>
      <c r="FG61">
        <v>0</v>
      </c>
      <c r="FH61">
        <v>171.26</v>
      </c>
      <c r="FI61">
        <v>0</v>
      </c>
      <c r="FJ61">
        <v>9.1448096207564403E-2</v>
      </c>
      <c r="FK61">
        <v>9.1448096207564403E-2</v>
      </c>
      <c r="FL61">
        <v>9.1448096207564403E-2</v>
      </c>
      <c r="FM61">
        <v>8.8827433387272267E-2</v>
      </c>
      <c r="FN61">
        <v>8.8827433387272267E-2</v>
      </c>
      <c r="FO61">
        <v>8.8827433387272267E-2</v>
      </c>
      <c r="FP61">
        <v>8.8827433387272267E-2</v>
      </c>
      <c r="FQ61">
        <v>8.8827433387272267E-2</v>
      </c>
      <c r="FR61">
        <v>8.8827433387272267E-2</v>
      </c>
      <c r="FS61">
        <v>8.8827433387272267E-2</v>
      </c>
    </row>
    <row r="62" spans="1:175" x14ac:dyDescent="0.3">
      <c r="A62" s="112"/>
      <c r="B62" s="12" t="str">
        <f t="shared" si="127"/>
        <v>RPU_ON_SP277-HH150</v>
      </c>
      <c r="C62" s="11" t="s">
        <v>277</v>
      </c>
      <c r="D62" s="2" t="s">
        <v>62</v>
      </c>
      <c r="E62" s="9">
        <f t="shared" si="5"/>
        <v>54</v>
      </c>
      <c r="F62" s="13">
        <v>1</v>
      </c>
      <c r="G62" s="13" t="s">
        <v>63</v>
      </c>
      <c r="H62">
        <v>0</v>
      </c>
      <c r="I62" t="s">
        <v>12</v>
      </c>
      <c r="J62">
        <v>1</v>
      </c>
      <c r="K62">
        <v>0</v>
      </c>
      <c r="L62" s="10">
        <v>0</v>
      </c>
      <c r="M62">
        <v>0</v>
      </c>
      <c r="N62">
        <v>0</v>
      </c>
      <c r="O62">
        <f t="shared" si="126"/>
        <v>2000000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1</v>
      </c>
      <c r="BE62" s="14">
        <v>1</v>
      </c>
      <c r="BF62" s="14">
        <v>1</v>
      </c>
      <c r="BG62" s="14">
        <v>1</v>
      </c>
      <c r="BH62" s="14">
        <v>1</v>
      </c>
      <c r="BI62" s="14">
        <v>1</v>
      </c>
      <c r="BJ62" s="14">
        <v>1</v>
      </c>
      <c r="BK62" s="14">
        <v>1</v>
      </c>
      <c r="BL62" s="14">
        <v>1</v>
      </c>
      <c r="BM62" s="14">
        <v>1</v>
      </c>
      <c r="BN62" s="14">
        <v>1</v>
      </c>
      <c r="BO62" s="14">
        <v>1</v>
      </c>
      <c r="BP62" s="14">
        <v>1</v>
      </c>
      <c r="BQ62" s="14">
        <v>1</v>
      </c>
      <c r="BR62" s="14">
        <v>1</v>
      </c>
      <c r="BS62" s="14">
        <v>1</v>
      </c>
      <c r="BT62" s="14">
        <v>1</v>
      </c>
      <c r="BU62" s="14">
        <v>1</v>
      </c>
      <c r="BV62" s="14">
        <v>1</v>
      </c>
      <c r="BW62" s="14">
        <v>1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1807.6939511361822</v>
      </c>
      <c r="CI62">
        <v>1807.6939511361822</v>
      </c>
      <c r="CJ62">
        <v>1807.6939511361822</v>
      </c>
      <c r="CK62">
        <v>1678.5729546264547</v>
      </c>
      <c r="CL62">
        <v>1678.5729546264547</v>
      </c>
      <c r="CM62">
        <v>1678.5729546264547</v>
      </c>
      <c r="CN62">
        <v>1581.7322072441593</v>
      </c>
      <c r="CO62">
        <v>1549.4519581167272</v>
      </c>
      <c r="CP62">
        <v>1549.4519581167272</v>
      </c>
      <c r="CQ62">
        <v>1549.4519581167272</v>
      </c>
      <c r="CR62">
        <v>14.599060000000001</v>
      </c>
      <c r="CS62">
        <v>14.599060000000001</v>
      </c>
      <c r="CT62">
        <v>14.599060000000001</v>
      </c>
      <c r="CU62">
        <v>13.139154</v>
      </c>
      <c r="CV62">
        <v>13.139154000000001</v>
      </c>
      <c r="CW62">
        <v>13.139154000000001</v>
      </c>
      <c r="CX62">
        <v>12.088021680000002</v>
      </c>
      <c r="CY62">
        <v>11.8252386</v>
      </c>
      <c r="CZ62">
        <v>11.8252386</v>
      </c>
      <c r="DA62">
        <v>11.8252386</v>
      </c>
      <c r="DB62">
        <v>1.5641850000000001E-3</v>
      </c>
      <c r="DC62">
        <v>1.5641850000000001E-3</v>
      </c>
      <c r="DD62">
        <v>1.5641850000000001E-3</v>
      </c>
      <c r="DE62">
        <v>1.4077665000000001E-3</v>
      </c>
      <c r="DF62">
        <v>1.4077665000000001E-3</v>
      </c>
      <c r="DG62">
        <v>1.4077664999999999E-3</v>
      </c>
      <c r="DH62">
        <v>1.2930596E-3</v>
      </c>
      <c r="DI62">
        <v>1.2722038E-3</v>
      </c>
      <c r="DJ62">
        <v>1.2722038E-3</v>
      </c>
      <c r="DK62">
        <v>1.2722038E-3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 s="16">
        <v>55.12222222222222</v>
      </c>
      <c r="EG62" s="16">
        <v>55.12222222222222</v>
      </c>
      <c r="EH62" s="16">
        <v>55.12222222222222</v>
      </c>
      <c r="EI62">
        <v>0</v>
      </c>
      <c r="EJ62">
        <f t="shared" si="120"/>
        <v>55.12222222222222</v>
      </c>
      <c r="EK62">
        <v>0</v>
      </c>
      <c r="EL62">
        <f t="shared" si="121"/>
        <v>55.12222222222222</v>
      </c>
      <c r="EM62">
        <v>0</v>
      </c>
      <c r="EN62">
        <f t="shared" si="122"/>
        <v>55.12222222222222</v>
      </c>
      <c r="EO62">
        <v>0</v>
      </c>
      <c r="EP62">
        <v>0</v>
      </c>
      <c r="EQ62">
        <v>0</v>
      </c>
      <c r="ER62">
        <v>0</v>
      </c>
      <c r="ES62">
        <v>0</v>
      </c>
      <c r="ET62">
        <f t="shared" si="123"/>
        <v>0</v>
      </c>
      <c r="EU62">
        <v>0</v>
      </c>
      <c r="EV62">
        <f t="shared" si="124"/>
        <v>0</v>
      </c>
      <c r="EW62">
        <v>0</v>
      </c>
      <c r="EX62">
        <f t="shared" si="125"/>
        <v>0</v>
      </c>
      <c r="EY62">
        <v>0</v>
      </c>
      <c r="EZ62">
        <v>203.96</v>
      </c>
      <c r="FA62">
        <v>177.36</v>
      </c>
      <c r="FB62">
        <v>150.76</v>
      </c>
      <c r="FC62">
        <v>0</v>
      </c>
      <c r="FD62">
        <v>171.96</v>
      </c>
      <c r="FE62">
        <v>0</v>
      </c>
      <c r="FF62">
        <v>169.84</v>
      </c>
      <c r="FG62">
        <v>0</v>
      </c>
      <c r="FH62">
        <v>171.26</v>
      </c>
      <c r="FI62">
        <v>0</v>
      </c>
      <c r="FJ62">
        <v>9.1448096207564403E-2</v>
      </c>
      <c r="FK62">
        <v>9.1448096207564403E-2</v>
      </c>
      <c r="FL62">
        <v>9.1448096207564403E-2</v>
      </c>
      <c r="FM62">
        <v>8.8827433387272267E-2</v>
      </c>
      <c r="FN62">
        <v>8.8827433387272267E-2</v>
      </c>
      <c r="FO62">
        <v>8.8827433387272267E-2</v>
      </c>
      <c r="FP62">
        <v>8.8827433387272267E-2</v>
      </c>
      <c r="FQ62">
        <v>8.8827433387272267E-2</v>
      </c>
      <c r="FR62">
        <v>8.8827433387272267E-2</v>
      </c>
      <c r="FS62">
        <v>8.8827433387272267E-2</v>
      </c>
    </row>
    <row r="63" spans="1:175" x14ac:dyDescent="0.3">
      <c r="A63" s="112"/>
      <c r="B63" s="12" t="str">
        <f t="shared" si="127"/>
        <v>RPU_ON_SP321-HH100</v>
      </c>
      <c r="C63" s="11" t="s">
        <v>277</v>
      </c>
      <c r="D63" s="2" t="s">
        <v>64</v>
      </c>
      <c r="E63" s="9">
        <f t="shared" si="5"/>
        <v>55</v>
      </c>
      <c r="F63" s="13">
        <v>1</v>
      </c>
      <c r="G63" s="13" t="s">
        <v>65</v>
      </c>
      <c r="H63">
        <v>0</v>
      </c>
      <c r="I63" t="s">
        <v>12</v>
      </c>
      <c r="J63">
        <v>1</v>
      </c>
      <c r="K63">
        <v>0</v>
      </c>
      <c r="L63" s="10">
        <v>0</v>
      </c>
      <c r="M63">
        <v>0</v>
      </c>
      <c r="N63">
        <v>0</v>
      </c>
      <c r="O63">
        <f t="shared" si="126"/>
        <v>2000000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1</v>
      </c>
      <c r="BE63" s="14">
        <v>1</v>
      </c>
      <c r="BF63" s="14">
        <v>1</v>
      </c>
      <c r="BG63" s="14">
        <v>1</v>
      </c>
      <c r="BH63" s="14">
        <v>1</v>
      </c>
      <c r="BI63" s="14">
        <v>1</v>
      </c>
      <c r="BJ63" s="14">
        <v>1</v>
      </c>
      <c r="BK63" s="14">
        <v>1</v>
      </c>
      <c r="BL63" s="14">
        <v>1</v>
      </c>
      <c r="BM63" s="14">
        <v>1</v>
      </c>
      <c r="BN63" s="14">
        <v>1</v>
      </c>
      <c r="BO63" s="14">
        <v>1</v>
      </c>
      <c r="BP63" s="14">
        <v>1</v>
      </c>
      <c r="BQ63" s="14">
        <v>1</v>
      </c>
      <c r="BR63" s="14">
        <v>1</v>
      </c>
      <c r="BS63" s="14">
        <v>1</v>
      </c>
      <c r="BT63" s="14">
        <v>1</v>
      </c>
      <c r="BU63" s="14">
        <v>1</v>
      </c>
      <c r="BV63" s="14">
        <v>1</v>
      </c>
      <c r="BW63" s="14">
        <v>1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1301.2947800734096</v>
      </c>
      <c r="CI63">
        <v>1301.2947800734096</v>
      </c>
      <c r="CJ63">
        <v>1301.2947800734096</v>
      </c>
      <c r="CK63">
        <v>1208.3451529253089</v>
      </c>
      <c r="CL63">
        <v>1208.3451529253089</v>
      </c>
      <c r="CM63">
        <v>1208.3451529253089</v>
      </c>
      <c r="CN63">
        <v>1138.6329325642334</v>
      </c>
      <c r="CO63">
        <v>1115.3955257772077</v>
      </c>
      <c r="CP63">
        <v>1115.3955257772077</v>
      </c>
      <c r="CQ63">
        <v>1115.3955257772077</v>
      </c>
      <c r="CR63">
        <v>14.599060000000001</v>
      </c>
      <c r="CS63">
        <v>14.599060000000001</v>
      </c>
      <c r="CT63">
        <v>14.599060000000001</v>
      </c>
      <c r="CU63">
        <v>13.139154</v>
      </c>
      <c r="CV63">
        <v>13.139154000000001</v>
      </c>
      <c r="CW63">
        <v>13.139154000000001</v>
      </c>
      <c r="CX63">
        <v>12.088021680000002</v>
      </c>
      <c r="CY63">
        <v>11.8252386</v>
      </c>
      <c r="CZ63">
        <v>11.8252386</v>
      </c>
      <c r="DA63">
        <v>11.8252386</v>
      </c>
      <c r="DB63">
        <v>1.5641850000000001E-3</v>
      </c>
      <c r="DC63">
        <v>1.5641850000000001E-3</v>
      </c>
      <c r="DD63">
        <v>1.5641850000000001E-3</v>
      </c>
      <c r="DE63">
        <v>1.4077665000000001E-3</v>
      </c>
      <c r="DF63">
        <v>1.4077665000000001E-3</v>
      </c>
      <c r="DG63">
        <v>1.4077664999999999E-3</v>
      </c>
      <c r="DH63">
        <v>1.2930596E-3</v>
      </c>
      <c r="DI63">
        <v>1.2722038E-3</v>
      </c>
      <c r="DJ63">
        <v>1.2722038E-3</v>
      </c>
      <c r="DK63">
        <v>1.2722038E-3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 s="16">
        <v>55.12222222222222</v>
      </c>
      <c r="EG63" s="16">
        <v>55.12222222222222</v>
      </c>
      <c r="EH63" s="16">
        <v>55.12222222222222</v>
      </c>
      <c r="EI63">
        <v>0</v>
      </c>
      <c r="EJ63">
        <f t="shared" si="120"/>
        <v>55.12222222222222</v>
      </c>
      <c r="EK63">
        <v>0</v>
      </c>
      <c r="EL63">
        <f t="shared" si="121"/>
        <v>55.12222222222222</v>
      </c>
      <c r="EM63">
        <v>0</v>
      </c>
      <c r="EN63">
        <f t="shared" si="122"/>
        <v>55.12222222222222</v>
      </c>
      <c r="EO63">
        <v>0</v>
      </c>
      <c r="EP63">
        <v>0</v>
      </c>
      <c r="EQ63">
        <v>0</v>
      </c>
      <c r="ER63">
        <v>0</v>
      </c>
      <c r="ES63">
        <v>0</v>
      </c>
      <c r="ET63">
        <f t="shared" si="123"/>
        <v>0</v>
      </c>
      <c r="EU63">
        <v>0</v>
      </c>
      <c r="EV63">
        <f t="shared" si="124"/>
        <v>0</v>
      </c>
      <c r="EW63">
        <v>0</v>
      </c>
      <c r="EX63">
        <f t="shared" si="125"/>
        <v>0</v>
      </c>
      <c r="EY63">
        <v>0</v>
      </c>
      <c r="EZ63">
        <v>203.96</v>
      </c>
      <c r="FA63">
        <v>177.36</v>
      </c>
      <c r="FB63">
        <v>150.76</v>
      </c>
      <c r="FC63">
        <v>0</v>
      </c>
      <c r="FD63">
        <v>171.96</v>
      </c>
      <c r="FE63">
        <v>0</v>
      </c>
      <c r="FF63">
        <v>169.84</v>
      </c>
      <c r="FG63">
        <v>0</v>
      </c>
      <c r="FH63">
        <v>171.26</v>
      </c>
      <c r="FI63">
        <v>0</v>
      </c>
      <c r="FJ63">
        <v>9.1448096207564403E-2</v>
      </c>
      <c r="FK63">
        <v>9.1448096207564403E-2</v>
      </c>
      <c r="FL63">
        <v>9.1448096207564403E-2</v>
      </c>
      <c r="FM63">
        <v>8.8827433387272267E-2</v>
      </c>
      <c r="FN63">
        <v>8.8827433387272267E-2</v>
      </c>
      <c r="FO63">
        <v>8.8827433387272267E-2</v>
      </c>
      <c r="FP63">
        <v>8.8827433387272267E-2</v>
      </c>
      <c r="FQ63">
        <v>8.8827433387272267E-2</v>
      </c>
      <c r="FR63">
        <v>8.8827433387272267E-2</v>
      </c>
      <c r="FS63">
        <v>8.8827433387272267E-2</v>
      </c>
    </row>
    <row r="64" spans="1:175" x14ac:dyDescent="0.3">
      <c r="A64" s="112"/>
      <c r="B64" s="12" t="str">
        <f t="shared" si="127"/>
        <v>RPU_ON_SP321-HH150</v>
      </c>
      <c r="C64" s="11" t="s">
        <v>277</v>
      </c>
      <c r="D64" s="2" t="s">
        <v>66</v>
      </c>
      <c r="E64" s="9">
        <f t="shared" si="5"/>
        <v>56</v>
      </c>
      <c r="F64" s="13">
        <v>1</v>
      </c>
      <c r="G64" s="13" t="s">
        <v>67</v>
      </c>
      <c r="H64">
        <v>0</v>
      </c>
      <c r="I64" t="s">
        <v>12</v>
      </c>
      <c r="J64">
        <v>1</v>
      </c>
      <c r="K64">
        <v>0</v>
      </c>
      <c r="L64" s="10">
        <v>0</v>
      </c>
      <c r="M64">
        <v>0</v>
      </c>
      <c r="N64">
        <v>0</v>
      </c>
      <c r="O64">
        <f t="shared" si="126"/>
        <v>2000000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1</v>
      </c>
      <c r="BE64" s="14">
        <v>1</v>
      </c>
      <c r="BF64" s="14">
        <v>1</v>
      </c>
      <c r="BG64" s="14">
        <v>1</v>
      </c>
      <c r="BH64" s="14">
        <v>1</v>
      </c>
      <c r="BI64" s="14">
        <v>1</v>
      </c>
      <c r="BJ64" s="14">
        <v>1</v>
      </c>
      <c r="BK64" s="14">
        <v>1</v>
      </c>
      <c r="BL64" s="14">
        <v>1</v>
      </c>
      <c r="BM64" s="14">
        <v>1</v>
      </c>
      <c r="BN64" s="14">
        <v>1</v>
      </c>
      <c r="BO64" s="14">
        <v>1</v>
      </c>
      <c r="BP64" s="14">
        <v>1</v>
      </c>
      <c r="BQ64" s="14">
        <v>1</v>
      </c>
      <c r="BR64" s="14">
        <v>1</v>
      </c>
      <c r="BS64" s="14">
        <v>1</v>
      </c>
      <c r="BT64" s="14">
        <v>1</v>
      </c>
      <c r="BU64" s="14">
        <v>1</v>
      </c>
      <c r="BV64" s="14">
        <v>1</v>
      </c>
      <c r="BW64" s="14">
        <v>1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1694.0063453254108</v>
      </c>
      <c r="CI64">
        <v>1694.0063453254108</v>
      </c>
      <c r="CJ64">
        <v>1694.0063453254108</v>
      </c>
      <c r="CK64">
        <v>1573.0058920878812</v>
      </c>
      <c r="CL64">
        <v>1573.0058920878812</v>
      </c>
      <c r="CM64">
        <v>1573.0058920878812</v>
      </c>
      <c r="CN64">
        <v>1482.2555521597342</v>
      </c>
      <c r="CO64">
        <v>1452.0054388503518</v>
      </c>
      <c r="CP64">
        <v>1452.0054388503518</v>
      </c>
      <c r="CQ64">
        <v>1452.0054388503518</v>
      </c>
      <c r="CR64">
        <v>14.599060000000001</v>
      </c>
      <c r="CS64">
        <v>14.599060000000001</v>
      </c>
      <c r="CT64">
        <v>14.599060000000001</v>
      </c>
      <c r="CU64">
        <v>13.139154</v>
      </c>
      <c r="CV64">
        <v>13.139154000000001</v>
      </c>
      <c r="CW64">
        <v>13.139154000000001</v>
      </c>
      <c r="CX64">
        <v>12.088021680000002</v>
      </c>
      <c r="CY64">
        <v>11.8252386</v>
      </c>
      <c r="CZ64">
        <v>11.8252386</v>
      </c>
      <c r="DA64">
        <v>11.8252386</v>
      </c>
      <c r="DB64">
        <v>1.5641850000000001E-3</v>
      </c>
      <c r="DC64">
        <v>1.5641850000000001E-3</v>
      </c>
      <c r="DD64">
        <v>1.5641850000000001E-3</v>
      </c>
      <c r="DE64">
        <v>1.4077665000000001E-3</v>
      </c>
      <c r="DF64">
        <v>1.4077665000000001E-3</v>
      </c>
      <c r="DG64">
        <v>1.4077664999999999E-3</v>
      </c>
      <c r="DH64">
        <v>1.2930596E-3</v>
      </c>
      <c r="DI64">
        <v>1.2722038E-3</v>
      </c>
      <c r="DJ64">
        <v>1.2722038E-3</v>
      </c>
      <c r="DK64">
        <v>1.2722038E-3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 s="16">
        <v>55.12222222222222</v>
      </c>
      <c r="EG64" s="16">
        <v>55.12222222222222</v>
      </c>
      <c r="EH64" s="16">
        <v>55.12222222222222</v>
      </c>
      <c r="EI64">
        <v>0</v>
      </c>
      <c r="EJ64">
        <f t="shared" si="120"/>
        <v>55.12222222222222</v>
      </c>
      <c r="EK64">
        <v>0</v>
      </c>
      <c r="EL64">
        <f t="shared" si="121"/>
        <v>55.12222222222222</v>
      </c>
      <c r="EM64">
        <v>0</v>
      </c>
      <c r="EN64">
        <f t="shared" si="122"/>
        <v>55.12222222222222</v>
      </c>
      <c r="EO64">
        <v>0</v>
      </c>
      <c r="EP64">
        <v>0</v>
      </c>
      <c r="EQ64">
        <v>0</v>
      </c>
      <c r="ER64">
        <v>0</v>
      </c>
      <c r="ES64">
        <v>0</v>
      </c>
      <c r="ET64">
        <f t="shared" si="123"/>
        <v>0</v>
      </c>
      <c r="EU64">
        <v>0</v>
      </c>
      <c r="EV64">
        <f t="shared" si="124"/>
        <v>0</v>
      </c>
      <c r="EW64">
        <v>0</v>
      </c>
      <c r="EX64">
        <f t="shared" si="125"/>
        <v>0</v>
      </c>
      <c r="EY64">
        <v>0</v>
      </c>
      <c r="EZ64">
        <v>203.96</v>
      </c>
      <c r="FA64">
        <v>177.36</v>
      </c>
      <c r="FB64">
        <v>150.76</v>
      </c>
      <c r="FC64">
        <v>0</v>
      </c>
      <c r="FD64">
        <v>171.96</v>
      </c>
      <c r="FE64">
        <v>0</v>
      </c>
      <c r="FF64">
        <v>169.84</v>
      </c>
      <c r="FG64">
        <v>0</v>
      </c>
      <c r="FH64">
        <v>171.26</v>
      </c>
      <c r="FI64">
        <v>0</v>
      </c>
      <c r="FJ64">
        <v>9.1448096207564403E-2</v>
      </c>
      <c r="FK64">
        <v>9.1448096207564403E-2</v>
      </c>
      <c r="FL64">
        <v>9.1448096207564403E-2</v>
      </c>
      <c r="FM64">
        <v>8.8827433387272267E-2</v>
      </c>
      <c r="FN64">
        <v>8.8827433387272267E-2</v>
      </c>
      <c r="FO64">
        <v>8.8827433387272267E-2</v>
      </c>
      <c r="FP64">
        <v>8.8827433387272267E-2</v>
      </c>
      <c r="FQ64">
        <v>8.8827433387272267E-2</v>
      </c>
      <c r="FR64">
        <v>8.8827433387272267E-2</v>
      </c>
      <c r="FS64">
        <v>8.8827433387272267E-2</v>
      </c>
    </row>
    <row r="65" spans="1:175" x14ac:dyDescent="0.3">
      <c r="A65" s="112"/>
      <c r="B65" s="12" t="str">
        <f t="shared" si="127"/>
        <v>RPU_OFF_SP379-HH100</v>
      </c>
      <c r="C65" s="11" t="s">
        <v>277</v>
      </c>
      <c r="D65" s="2" t="s">
        <v>68</v>
      </c>
      <c r="E65" s="9">
        <f t="shared" si="5"/>
        <v>57</v>
      </c>
      <c r="F65" s="13">
        <v>1</v>
      </c>
      <c r="G65" s="13" t="s">
        <v>69</v>
      </c>
      <c r="H65">
        <v>0</v>
      </c>
      <c r="I65" t="s">
        <v>12</v>
      </c>
      <c r="J65">
        <v>1</v>
      </c>
      <c r="K65">
        <v>0</v>
      </c>
      <c r="L65" s="10">
        <v>0</v>
      </c>
      <c r="M65">
        <v>0</v>
      </c>
      <c r="N65">
        <v>0</v>
      </c>
      <c r="O65">
        <f t="shared" si="126"/>
        <v>2000000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1</v>
      </c>
      <c r="BE65" s="14">
        <v>1</v>
      </c>
      <c r="BF65" s="14">
        <v>1</v>
      </c>
      <c r="BG65" s="14">
        <v>1</v>
      </c>
      <c r="BH65" s="14">
        <v>1</v>
      </c>
      <c r="BI65" s="14">
        <v>1</v>
      </c>
      <c r="BJ65" s="14">
        <v>1</v>
      </c>
      <c r="BK65" s="14">
        <v>1</v>
      </c>
      <c r="BL65" s="14">
        <v>1</v>
      </c>
      <c r="BM65" s="14">
        <v>1</v>
      </c>
      <c r="BN65" s="14">
        <v>1</v>
      </c>
      <c r="BO65" s="14">
        <v>1</v>
      </c>
      <c r="BP65" s="14">
        <v>1</v>
      </c>
      <c r="BQ65" s="14">
        <v>1</v>
      </c>
      <c r="BR65" s="14">
        <v>1</v>
      </c>
      <c r="BS65" s="14">
        <v>1</v>
      </c>
      <c r="BT65" s="14">
        <v>1</v>
      </c>
      <c r="BU65" s="14">
        <v>1</v>
      </c>
      <c r="BV65" s="14">
        <v>1</v>
      </c>
      <c r="BW65" s="14">
        <v>1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2205.1904479084506</v>
      </c>
      <c r="CI65">
        <v>2205.1904479084506</v>
      </c>
      <c r="CJ65">
        <v>2205.1904479084506</v>
      </c>
      <c r="CK65">
        <v>1998.1303119546053</v>
      </c>
      <c r="CL65">
        <v>1998.1303119546053</v>
      </c>
      <c r="CM65">
        <v>1998.1303119546053</v>
      </c>
      <c r="CN65">
        <v>1873.8942303822985</v>
      </c>
      <c r="CO65">
        <v>1842.8352099892215</v>
      </c>
      <c r="CP65">
        <v>1842.8352099892215</v>
      </c>
      <c r="CQ65">
        <v>1842.8352099892215</v>
      </c>
      <c r="CR65">
        <v>41.773124610000004</v>
      </c>
      <c r="CS65">
        <v>41.773124610000004</v>
      </c>
      <c r="CT65">
        <v>41.773124610000004</v>
      </c>
      <c r="CU65">
        <v>37.595707869999998</v>
      </c>
      <c r="CV65">
        <v>37.595707870000005</v>
      </c>
      <c r="CW65">
        <v>37.595707870000005</v>
      </c>
      <c r="CX65">
        <v>34.588301510000008</v>
      </c>
      <c r="CY65">
        <v>33.836449920000007</v>
      </c>
      <c r="CZ65">
        <v>33.836449920000007</v>
      </c>
      <c r="DA65">
        <v>33.83644992</v>
      </c>
      <c r="DB65">
        <v>3.1283700000000001E-3</v>
      </c>
      <c r="DC65">
        <v>3.1283700000000001E-3</v>
      </c>
      <c r="DD65">
        <v>3.1283700000000001E-3</v>
      </c>
      <c r="DE65">
        <v>2.8155330000000003E-3</v>
      </c>
      <c r="DF65">
        <v>2.8155330000000003E-3</v>
      </c>
      <c r="DG65">
        <v>2.8155329999999998E-3</v>
      </c>
      <c r="DH65">
        <v>2.6069750000000001E-3</v>
      </c>
      <c r="DI65">
        <v>2.5026960000000004E-3</v>
      </c>
      <c r="DJ65">
        <v>2.5026960000000004E-3</v>
      </c>
      <c r="DK65">
        <v>2.502696E-3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53.529999999999994</v>
      </c>
      <c r="EG65">
        <v>53.53</v>
      </c>
      <c r="EH65">
        <v>53.529999999999994</v>
      </c>
      <c r="EI65">
        <v>0</v>
      </c>
      <c r="EJ65">
        <f t="shared" si="120"/>
        <v>53.53</v>
      </c>
      <c r="EK65">
        <v>0</v>
      </c>
      <c r="EL65">
        <f t="shared" si="121"/>
        <v>53.53</v>
      </c>
      <c r="EM65">
        <v>0</v>
      </c>
      <c r="EN65">
        <f t="shared" si="122"/>
        <v>53.53</v>
      </c>
      <c r="EO65">
        <v>0</v>
      </c>
      <c r="EP65">
        <v>0</v>
      </c>
      <c r="EQ65">
        <v>0</v>
      </c>
      <c r="ER65">
        <v>0</v>
      </c>
      <c r="ES65">
        <v>0</v>
      </c>
      <c r="ET65">
        <f t="shared" si="123"/>
        <v>0</v>
      </c>
      <c r="EU65">
        <v>0</v>
      </c>
      <c r="EV65">
        <f t="shared" si="124"/>
        <v>0</v>
      </c>
      <c r="EW65">
        <v>0</v>
      </c>
      <c r="EX65">
        <f t="shared" si="125"/>
        <v>0</v>
      </c>
      <c r="EY65">
        <v>0</v>
      </c>
      <c r="EZ65">
        <v>203.96</v>
      </c>
      <c r="FA65">
        <v>177.36</v>
      </c>
      <c r="FB65">
        <v>150.76</v>
      </c>
      <c r="FC65">
        <v>0</v>
      </c>
      <c r="FD65">
        <v>171.96</v>
      </c>
      <c r="FE65">
        <v>0</v>
      </c>
      <c r="FF65">
        <v>169.84</v>
      </c>
      <c r="FG65">
        <v>0</v>
      </c>
      <c r="FH65">
        <v>171.26</v>
      </c>
      <c r="FI65">
        <v>0</v>
      </c>
      <c r="FJ65">
        <v>9.1448096207564403E-2</v>
      </c>
      <c r="FK65">
        <v>9.1448096207564403E-2</v>
      </c>
      <c r="FL65">
        <v>9.1448096207564403E-2</v>
      </c>
      <c r="FM65">
        <v>8.8827433387272267E-2</v>
      </c>
      <c r="FN65">
        <v>8.8827433387272267E-2</v>
      </c>
      <c r="FO65">
        <v>8.8827433387272267E-2</v>
      </c>
      <c r="FP65">
        <v>8.8827433387272267E-2</v>
      </c>
      <c r="FQ65">
        <v>8.8827433387272267E-2</v>
      </c>
      <c r="FR65">
        <v>8.8827433387272267E-2</v>
      </c>
      <c r="FS65">
        <v>8.8827433387272267E-2</v>
      </c>
    </row>
    <row r="66" spans="1:175" x14ac:dyDescent="0.3">
      <c r="A66" s="112"/>
      <c r="B66" s="12" t="str">
        <f t="shared" si="127"/>
        <v>RPU_OFF_SP379-HH150</v>
      </c>
      <c r="C66" s="11" t="s">
        <v>277</v>
      </c>
      <c r="D66" s="2" t="s">
        <v>70</v>
      </c>
      <c r="E66" s="9">
        <f t="shared" si="5"/>
        <v>58</v>
      </c>
      <c r="F66" s="13">
        <v>1</v>
      </c>
      <c r="G66" s="13" t="s">
        <v>71</v>
      </c>
      <c r="H66">
        <v>0</v>
      </c>
      <c r="I66" t="s">
        <v>12</v>
      </c>
      <c r="J66">
        <v>1</v>
      </c>
      <c r="K66">
        <v>0</v>
      </c>
      <c r="L66" s="10">
        <v>0</v>
      </c>
      <c r="M66">
        <v>0</v>
      </c>
      <c r="N66">
        <v>0</v>
      </c>
      <c r="O66">
        <f t="shared" si="126"/>
        <v>2000000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1</v>
      </c>
      <c r="BE66" s="14">
        <v>1</v>
      </c>
      <c r="BF66" s="14">
        <v>1</v>
      </c>
      <c r="BG66" s="14">
        <v>1</v>
      </c>
      <c r="BH66" s="14">
        <v>1</v>
      </c>
      <c r="BI66" s="14">
        <v>1</v>
      </c>
      <c r="BJ66" s="14">
        <v>1</v>
      </c>
      <c r="BK66" s="14">
        <v>1</v>
      </c>
      <c r="BL66" s="14">
        <v>1</v>
      </c>
      <c r="BM66" s="14">
        <v>1</v>
      </c>
      <c r="BN66" s="14">
        <v>1</v>
      </c>
      <c r="BO66" s="14">
        <v>1</v>
      </c>
      <c r="BP66" s="14">
        <v>1</v>
      </c>
      <c r="BQ66" s="14">
        <v>1</v>
      </c>
      <c r="BR66" s="14">
        <v>1</v>
      </c>
      <c r="BS66" s="14">
        <v>1</v>
      </c>
      <c r="BT66" s="14">
        <v>1</v>
      </c>
      <c r="BU66" s="14">
        <v>1</v>
      </c>
      <c r="BV66" s="14">
        <v>1</v>
      </c>
      <c r="BW66" s="14">
        <v>1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2534.6071744804217</v>
      </c>
      <c r="CI66">
        <v>2534.6071744804217</v>
      </c>
      <c r="CJ66">
        <v>2534.6071744804217</v>
      </c>
      <c r="CK66">
        <v>2296.6158904916497</v>
      </c>
      <c r="CL66">
        <v>2296.6158904916497</v>
      </c>
      <c r="CM66">
        <v>2296.6158904916497</v>
      </c>
      <c r="CN66">
        <v>2153.8211200983869</v>
      </c>
      <c r="CO66">
        <v>2118.1224275000709</v>
      </c>
      <c r="CP66">
        <v>2118.1224275000709</v>
      </c>
      <c r="CQ66">
        <v>2118.1224275000709</v>
      </c>
      <c r="CR66">
        <v>41.773124610000004</v>
      </c>
      <c r="CS66">
        <v>41.773124610000004</v>
      </c>
      <c r="CT66">
        <v>41.773124610000004</v>
      </c>
      <c r="CU66">
        <v>37.595707869999998</v>
      </c>
      <c r="CV66">
        <v>37.595707870000005</v>
      </c>
      <c r="CW66">
        <v>37.595707870000005</v>
      </c>
      <c r="CX66">
        <v>34.588301510000008</v>
      </c>
      <c r="CY66">
        <v>33.836449920000007</v>
      </c>
      <c r="CZ66">
        <v>33.836449920000007</v>
      </c>
      <c r="DA66">
        <v>33.83644992</v>
      </c>
      <c r="DB66">
        <v>3.1283700000000001E-3</v>
      </c>
      <c r="DC66">
        <v>3.1283700000000001E-3</v>
      </c>
      <c r="DD66">
        <v>3.1283700000000001E-3</v>
      </c>
      <c r="DE66">
        <v>2.8155330000000003E-3</v>
      </c>
      <c r="DF66">
        <v>2.8155330000000003E-3</v>
      </c>
      <c r="DG66">
        <v>2.8155329999999998E-3</v>
      </c>
      <c r="DH66">
        <v>2.6069750000000001E-3</v>
      </c>
      <c r="DI66">
        <v>2.5026960000000004E-3</v>
      </c>
      <c r="DJ66">
        <v>2.5026960000000004E-3</v>
      </c>
      <c r="DK66">
        <v>2.502696E-3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53.529999999999994</v>
      </c>
      <c r="EG66">
        <v>53.529999999999994</v>
      </c>
      <c r="EH66">
        <v>53.529999999999994</v>
      </c>
      <c r="EI66">
        <v>0</v>
      </c>
      <c r="EJ66">
        <f t="shared" si="120"/>
        <v>53.529999999999994</v>
      </c>
      <c r="EK66">
        <v>0</v>
      </c>
      <c r="EL66">
        <f t="shared" si="121"/>
        <v>53.529999999999994</v>
      </c>
      <c r="EM66">
        <v>0</v>
      </c>
      <c r="EN66">
        <f t="shared" si="122"/>
        <v>53.529999999999994</v>
      </c>
      <c r="EO66">
        <v>0</v>
      </c>
      <c r="EP66">
        <v>0</v>
      </c>
      <c r="EQ66">
        <v>0</v>
      </c>
      <c r="ER66">
        <v>0</v>
      </c>
      <c r="ES66">
        <v>0</v>
      </c>
      <c r="ET66">
        <f t="shared" si="123"/>
        <v>0</v>
      </c>
      <c r="EU66">
        <v>0</v>
      </c>
      <c r="EV66">
        <f t="shared" si="124"/>
        <v>0</v>
      </c>
      <c r="EW66">
        <v>0</v>
      </c>
      <c r="EX66">
        <f t="shared" si="125"/>
        <v>0</v>
      </c>
      <c r="EY66">
        <v>0</v>
      </c>
      <c r="EZ66">
        <v>203.96</v>
      </c>
      <c r="FA66">
        <v>177.36</v>
      </c>
      <c r="FB66">
        <v>150.76</v>
      </c>
      <c r="FC66">
        <v>0</v>
      </c>
      <c r="FD66">
        <v>171.96</v>
      </c>
      <c r="FE66">
        <v>0</v>
      </c>
      <c r="FF66">
        <v>169.84</v>
      </c>
      <c r="FG66">
        <v>0</v>
      </c>
      <c r="FH66">
        <v>171.26</v>
      </c>
      <c r="FI66">
        <v>0</v>
      </c>
      <c r="FJ66">
        <v>9.1448096207564403E-2</v>
      </c>
      <c r="FK66">
        <v>9.1448096207564403E-2</v>
      </c>
      <c r="FL66">
        <v>9.1448096207564403E-2</v>
      </c>
      <c r="FM66">
        <v>8.8827433387272267E-2</v>
      </c>
      <c r="FN66">
        <v>8.8827433387272267E-2</v>
      </c>
      <c r="FO66">
        <v>8.8827433387272267E-2</v>
      </c>
      <c r="FP66">
        <v>8.8827433387272267E-2</v>
      </c>
      <c r="FQ66">
        <v>8.8827433387272267E-2</v>
      </c>
      <c r="FR66">
        <v>8.8827433387272267E-2</v>
      </c>
      <c r="FS66">
        <v>8.8827433387272267E-2</v>
      </c>
    </row>
    <row r="67" spans="1:175" x14ac:dyDescent="0.3">
      <c r="A67" s="112"/>
      <c r="B67" s="12" t="str">
        <f t="shared" si="127"/>
        <v>RPU_OFF_SP450-HH100</v>
      </c>
      <c r="C67" s="11" t="s">
        <v>277</v>
      </c>
      <c r="D67" s="2" t="s">
        <v>72</v>
      </c>
      <c r="E67" s="9">
        <f t="shared" si="5"/>
        <v>59</v>
      </c>
      <c r="F67" s="13">
        <v>1</v>
      </c>
      <c r="G67" s="13" t="s">
        <v>73</v>
      </c>
      <c r="H67">
        <v>0</v>
      </c>
      <c r="I67" t="s">
        <v>12</v>
      </c>
      <c r="J67">
        <v>1</v>
      </c>
      <c r="K67">
        <v>0</v>
      </c>
      <c r="L67" s="10">
        <v>0</v>
      </c>
      <c r="M67">
        <v>0</v>
      </c>
      <c r="N67">
        <v>0</v>
      </c>
      <c r="O67">
        <f t="shared" si="126"/>
        <v>2000000</v>
      </c>
      <c r="P67" s="10">
        <v>0</v>
      </c>
      <c r="Q67" s="10">
        <v>0</v>
      </c>
      <c r="R67" s="10">
        <v>0</v>
      </c>
      <c r="S67" s="10">
        <v>0</v>
      </c>
      <c r="T67" s="10">
        <v>0</v>
      </c>
      <c r="U67" s="10">
        <v>0</v>
      </c>
      <c r="V67" s="10">
        <v>0</v>
      </c>
      <c r="W67" s="10">
        <v>0</v>
      </c>
      <c r="X67" s="10">
        <v>0</v>
      </c>
      <c r="Y67" s="10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14">
        <v>0</v>
      </c>
      <c r="AU67" s="14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14">
        <v>1</v>
      </c>
      <c r="BE67" s="14">
        <v>1</v>
      </c>
      <c r="BF67" s="14">
        <v>1</v>
      </c>
      <c r="BG67" s="14">
        <v>1</v>
      </c>
      <c r="BH67" s="14">
        <v>1</v>
      </c>
      <c r="BI67" s="14">
        <v>1</v>
      </c>
      <c r="BJ67" s="14">
        <v>1</v>
      </c>
      <c r="BK67" s="14">
        <v>1</v>
      </c>
      <c r="BL67" s="14">
        <v>1</v>
      </c>
      <c r="BM67" s="14">
        <v>1</v>
      </c>
      <c r="BN67" s="14">
        <v>1</v>
      </c>
      <c r="BO67" s="14">
        <v>1</v>
      </c>
      <c r="BP67" s="14">
        <v>1</v>
      </c>
      <c r="BQ67" s="14">
        <v>1</v>
      </c>
      <c r="BR67" s="14">
        <v>1</v>
      </c>
      <c r="BS67" s="14">
        <v>1</v>
      </c>
      <c r="BT67" s="14">
        <v>1</v>
      </c>
      <c r="BU67" s="14">
        <v>1</v>
      </c>
      <c r="BV67" s="14">
        <v>1</v>
      </c>
      <c r="BW67" s="14">
        <v>1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1988.1234836201065</v>
      </c>
      <c r="CI67">
        <v>1988.1234836201065</v>
      </c>
      <c r="CJ67">
        <v>1988.1234836201065</v>
      </c>
      <c r="CK67">
        <v>1801.4452222473265</v>
      </c>
      <c r="CL67">
        <v>1801.4452222473265</v>
      </c>
      <c r="CM67">
        <v>1801.4452222473265</v>
      </c>
      <c r="CN67">
        <v>1689.4382654236588</v>
      </c>
      <c r="CO67">
        <v>1661.4365262177421</v>
      </c>
      <c r="CP67">
        <v>1661.4365262177421</v>
      </c>
      <c r="CQ67">
        <v>1661.4365262177421</v>
      </c>
      <c r="CR67">
        <v>41.773124610000004</v>
      </c>
      <c r="CS67">
        <v>41.773124610000004</v>
      </c>
      <c r="CT67">
        <v>41.773124610000004</v>
      </c>
      <c r="CU67">
        <v>37.595707869999998</v>
      </c>
      <c r="CV67">
        <v>37.595707870000005</v>
      </c>
      <c r="CW67">
        <v>37.595707870000005</v>
      </c>
      <c r="CX67">
        <v>34.588301510000008</v>
      </c>
      <c r="CY67">
        <v>33.836449920000007</v>
      </c>
      <c r="CZ67">
        <v>33.836449920000007</v>
      </c>
      <c r="DA67">
        <v>33.83644992</v>
      </c>
      <c r="DB67">
        <v>3.1283700000000001E-3</v>
      </c>
      <c r="DC67">
        <v>3.1283700000000001E-3</v>
      </c>
      <c r="DD67">
        <v>3.1283700000000001E-3</v>
      </c>
      <c r="DE67">
        <v>2.8155330000000003E-3</v>
      </c>
      <c r="DF67">
        <v>2.8155330000000003E-3</v>
      </c>
      <c r="DG67">
        <v>2.8155329999999998E-3</v>
      </c>
      <c r="DH67">
        <v>2.6069750000000001E-3</v>
      </c>
      <c r="DI67">
        <v>2.5026960000000004E-3</v>
      </c>
      <c r="DJ67">
        <v>2.5026960000000004E-3</v>
      </c>
      <c r="DK67">
        <v>2.502696E-3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53.529999999999994</v>
      </c>
      <c r="EG67">
        <v>53.529999999999994</v>
      </c>
      <c r="EH67">
        <v>53.529999999999994</v>
      </c>
      <c r="EI67">
        <v>0</v>
      </c>
      <c r="EJ67">
        <f t="shared" si="120"/>
        <v>53.529999999999994</v>
      </c>
      <c r="EK67">
        <v>0</v>
      </c>
      <c r="EL67">
        <f t="shared" si="121"/>
        <v>53.529999999999994</v>
      </c>
      <c r="EM67">
        <v>0</v>
      </c>
      <c r="EN67">
        <f t="shared" si="122"/>
        <v>53.529999999999994</v>
      </c>
      <c r="EO67">
        <v>0</v>
      </c>
      <c r="EP67">
        <v>0</v>
      </c>
      <c r="EQ67">
        <v>0</v>
      </c>
      <c r="ER67">
        <v>0</v>
      </c>
      <c r="ES67">
        <v>0</v>
      </c>
      <c r="ET67">
        <f t="shared" si="123"/>
        <v>0</v>
      </c>
      <c r="EU67">
        <v>0</v>
      </c>
      <c r="EV67">
        <f t="shared" si="124"/>
        <v>0</v>
      </c>
      <c r="EW67">
        <v>0</v>
      </c>
      <c r="EX67">
        <f t="shared" si="125"/>
        <v>0</v>
      </c>
      <c r="EY67">
        <v>0</v>
      </c>
      <c r="EZ67">
        <v>203.96</v>
      </c>
      <c r="FA67">
        <v>177.36</v>
      </c>
      <c r="FB67">
        <v>150.76</v>
      </c>
      <c r="FC67">
        <v>0</v>
      </c>
      <c r="FD67">
        <v>171.96</v>
      </c>
      <c r="FE67">
        <v>0</v>
      </c>
      <c r="FF67">
        <v>169.84</v>
      </c>
      <c r="FG67">
        <v>0</v>
      </c>
      <c r="FH67">
        <v>171.26</v>
      </c>
      <c r="FI67">
        <v>0</v>
      </c>
      <c r="FJ67">
        <v>9.1448096207564403E-2</v>
      </c>
      <c r="FK67">
        <v>9.1448096207564403E-2</v>
      </c>
      <c r="FL67">
        <v>9.1448096207564403E-2</v>
      </c>
      <c r="FM67">
        <v>8.8827433387272267E-2</v>
      </c>
      <c r="FN67">
        <v>8.8827433387272267E-2</v>
      </c>
      <c r="FO67">
        <v>8.8827433387272267E-2</v>
      </c>
      <c r="FP67">
        <v>8.8827433387272267E-2</v>
      </c>
      <c r="FQ67">
        <v>8.8827433387272267E-2</v>
      </c>
      <c r="FR67">
        <v>8.8827433387272267E-2</v>
      </c>
      <c r="FS67">
        <v>8.8827433387272267E-2</v>
      </c>
    </row>
    <row r="68" spans="1:175" x14ac:dyDescent="0.3">
      <c r="A68" s="112"/>
      <c r="B68" s="12" t="str">
        <f t="shared" si="127"/>
        <v>RPU_OFF_SP450-HH150</v>
      </c>
      <c r="C68" s="11" t="s">
        <v>277</v>
      </c>
      <c r="D68" s="2" t="s">
        <v>165</v>
      </c>
      <c r="E68" s="9">
        <f t="shared" si="5"/>
        <v>60</v>
      </c>
      <c r="F68" s="13">
        <v>1</v>
      </c>
      <c r="G68" s="13" t="s">
        <v>74</v>
      </c>
      <c r="H68">
        <v>0</v>
      </c>
      <c r="I68" t="s">
        <v>12</v>
      </c>
      <c r="J68">
        <v>1</v>
      </c>
      <c r="K68">
        <v>0</v>
      </c>
      <c r="L68" s="10">
        <v>0</v>
      </c>
      <c r="M68">
        <v>0</v>
      </c>
      <c r="N68">
        <v>0</v>
      </c>
      <c r="O68">
        <f t="shared" si="126"/>
        <v>2000000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14">
        <v>0</v>
      </c>
      <c r="AU68" s="14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14">
        <v>1</v>
      </c>
      <c r="BE68" s="14">
        <v>1</v>
      </c>
      <c r="BF68" s="14">
        <v>1</v>
      </c>
      <c r="BG68" s="14">
        <v>1</v>
      </c>
      <c r="BH68" s="14">
        <v>1</v>
      </c>
      <c r="BI68" s="14">
        <v>1</v>
      </c>
      <c r="BJ68" s="14">
        <v>1</v>
      </c>
      <c r="BK68" s="14">
        <v>1</v>
      </c>
      <c r="BL68" s="14">
        <v>1</v>
      </c>
      <c r="BM68" s="14">
        <v>1</v>
      </c>
      <c r="BN68" s="14">
        <v>1</v>
      </c>
      <c r="BO68" s="14">
        <v>1</v>
      </c>
      <c r="BP68" s="14">
        <v>1</v>
      </c>
      <c r="BQ68" s="14">
        <v>1</v>
      </c>
      <c r="BR68" s="14">
        <v>1</v>
      </c>
      <c r="BS68" s="14">
        <v>1</v>
      </c>
      <c r="BT68" s="14">
        <v>1</v>
      </c>
      <c r="BU68" s="14">
        <v>1</v>
      </c>
      <c r="BV68" s="14">
        <v>1</v>
      </c>
      <c r="BW68" s="14">
        <v>1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2265.5270428386079</v>
      </c>
      <c r="CI68">
        <v>2265.5270428386079</v>
      </c>
      <c r="CJ68">
        <v>2265.5270428386079</v>
      </c>
      <c r="CK68">
        <v>2052.8014989101002</v>
      </c>
      <c r="CL68">
        <v>2052.8014989101002</v>
      </c>
      <c r="CM68">
        <v>2052.8014989101002</v>
      </c>
      <c r="CN68">
        <v>1925.1661725529959</v>
      </c>
      <c r="CO68">
        <v>1893.2573409637196</v>
      </c>
      <c r="CP68">
        <v>1893.2573409637196</v>
      </c>
      <c r="CQ68">
        <v>1893.2573409637196</v>
      </c>
      <c r="CR68">
        <v>41.773124610000004</v>
      </c>
      <c r="CS68">
        <v>41.773124610000004</v>
      </c>
      <c r="CT68">
        <v>41.773124610000004</v>
      </c>
      <c r="CU68">
        <v>37.595707869999998</v>
      </c>
      <c r="CV68">
        <v>37.595707870000005</v>
      </c>
      <c r="CW68">
        <v>37.595707870000005</v>
      </c>
      <c r="CX68">
        <v>34.588301510000008</v>
      </c>
      <c r="CY68">
        <v>33.836449920000007</v>
      </c>
      <c r="CZ68">
        <v>33.836449920000007</v>
      </c>
      <c r="DA68">
        <v>33.83644992</v>
      </c>
      <c r="DB68">
        <v>3.1283700000000001E-3</v>
      </c>
      <c r="DC68">
        <v>3.1283700000000001E-3</v>
      </c>
      <c r="DD68">
        <v>3.1283700000000001E-3</v>
      </c>
      <c r="DE68">
        <v>2.8155330000000003E-3</v>
      </c>
      <c r="DF68">
        <v>2.8155330000000003E-3</v>
      </c>
      <c r="DG68">
        <v>2.8155329999999998E-3</v>
      </c>
      <c r="DH68">
        <v>2.6069750000000001E-3</v>
      </c>
      <c r="DI68">
        <v>2.5026960000000004E-3</v>
      </c>
      <c r="DJ68">
        <v>2.5026960000000004E-3</v>
      </c>
      <c r="DK68">
        <v>2.502696E-3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53.529999999999994</v>
      </c>
      <c r="EG68">
        <v>53.529999999999994</v>
      </c>
      <c r="EH68">
        <v>53.529999999999994</v>
      </c>
      <c r="EI68">
        <v>0</v>
      </c>
      <c r="EJ68">
        <f t="shared" si="120"/>
        <v>53.529999999999994</v>
      </c>
      <c r="EK68">
        <v>0</v>
      </c>
      <c r="EL68">
        <f t="shared" si="121"/>
        <v>53.529999999999994</v>
      </c>
      <c r="EM68">
        <v>0</v>
      </c>
      <c r="EN68">
        <f t="shared" si="122"/>
        <v>53.529999999999994</v>
      </c>
      <c r="EO68">
        <v>0</v>
      </c>
      <c r="EP68">
        <v>0</v>
      </c>
      <c r="EQ68">
        <v>0</v>
      </c>
      <c r="ER68">
        <v>0</v>
      </c>
      <c r="ES68">
        <v>0</v>
      </c>
      <c r="ET68">
        <f t="shared" si="123"/>
        <v>0</v>
      </c>
      <c r="EU68">
        <v>0</v>
      </c>
      <c r="EV68">
        <f t="shared" si="124"/>
        <v>0</v>
      </c>
      <c r="EW68">
        <v>0</v>
      </c>
      <c r="EX68">
        <f t="shared" si="125"/>
        <v>0</v>
      </c>
      <c r="EY68">
        <v>0</v>
      </c>
      <c r="EZ68">
        <v>203.96</v>
      </c>
      <c r="FA68">
        <v>177.36</v>
      </c>
      <c r="FB68">
        <v>150.76</v>
      </c>
      <c r="FC68">
        <v>0</v>
      </c>
      <c r="FD68">
        <v>171.96</v>
      </c>
      <c r="FE68">
        <v>0</v>
      </c>
      <c r="FF68">
        <v>169.84</v>
      </c>
      <c r="FG68">
        <v>0</v>
      </c>
      <c r="FH68">
        <v>171.26</v>
      </c>
      <c r="FI68">
        <v>0</v>
      </c>
      <c r="FJ68">
        <v>9.1448096207564403E-2</v>
      </c>
      <c r="FK68">
        <v>9.1448096207564403E-2</v>
      </c>
      <c r="FL68">
        <v>9.1448096207564403E-2</v>
      </c>
      <c r="FM68">
        <v>8.8827433387272267E-2</v>
      </c>
      <c r="FN68">
        <v>8.8827433387272267E-2</v>
      </c>
      <c r="FO68">
        <v>8.8827433387272267E-2</v>
      </c>
      <c r="FP68">
        <v>8.8827433387272267E-2</v>
      </c>
      <c r="FQ68">
        <v>8.8827433387272267E-2</v>
      </c>
      <c r="FR68">
        <v>8.8827433387272267E-2</v>
      </c>
      <c r="FS68">
        <v>8.8827433387272267E-2</v>
      </c>
    </row>
    <row r="69" spans="1:175" x14ac:dyDescent="0.3">
      <c r="A69" s="112"/>
      <c r="B69" s="12" t="s">
        <v>236</v>
      </c>
      <c r="C69" s="11" t="s">
        <v>277</v>
      </c>
      <c r="D69" s="2" t="s">
        <v>237</v>
      </c>
      <c r="E69" s="9">
        <f t="shared" si="5"/>
        <v>61</v>
      </c>
      <c r="F69" s="13">
        <v>1</v>
      </c>
      <c r="G69" s="13" t="s">
        <v>237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1</v>
      </c>
      <c r="O69">
        <f t="shared" si="126"/>
        <v>2000000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60">
        <v>0</v>
      </c>
      <c r="AU69" s="60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60">
        <v>1</v>
      </c>
      <c r="BE69" s="60">
        <v>1</v>
      </c>
      <c r="BF69" s="60">
        <v>1</v>
      </c>
      <c r="BG69" s="60">
        <v>1</v>
      </c>
      <c r="BH69" s="60">
        <v>1</v>
      </c>
      <c r="BI69" s="60">
        <v>1</v>
      </c>
      <c r="BJ69" s="60">
        <v>1</v>
      </c>
      <c r="BK69" s="60">
        <v>1</v>
      </c>
      <c r="BL69" s="60">
        <v>1</v>
      </c>
      <c r="BM69" s="60">
        <v>1</v>
      </c>
      <c r="BN69" s="60">
        <v>1</v>
      </c>
      <c r="BO69" s="60">
        <v>1</v>
      </c>
      <c r="BP69" s="60">
        <v>1</v>
      </c>
      <c r="BQ69" s="60">
        <v>1</v>
      </c>
      <c r="BR69" s="60">
        <v>1</v>
      </c>
      <c r="BS69" s="60">
        <v>1</v>
      </c>
      <c r="BT69" s="60">
        <v>1</v>
      </c>
      <c r="BU69" s="60">
        <v>1</v>
      </c>
      <c r="BV69" s="60">
        <v>1</v>
      </c>
      <c r="BW69" s="60">
        <v>1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3662.1</v>
      </c>
      <c r="CI69">
        <v>3662.1</v>
      </c>
      <c r="CJ69">
        <v>3662.1</v>
      </c>
      <c r="CK69">
        <v>3662.1</v>
      </c>
      <c r="CL69">
        <v>3662.1</v>
      </c>
      <c r="CM69">
        <v>3662.1</v>
      </c>
      <c r="CN69">
        <v>3662.1</v>
      </c>
      <c r="CO69">
        <v>3662.1</v>
      </c>
      <c r="CP69">
        <v>3662.1</v>
      </c>
      <c r="CQ69">
        <v>3662.1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f>8.77/1000</f>
        <v>8.77E-3</v>
      </c>
      <c r="DC69">
        <f t="shared" ref="DC69:DK69" si="128">8.77/1000</f>
        <v>8.77E-3</v>
      </c>
      <c r="DD69">
        <f t="shared" si="128"/>
        <v>8.77E-3</v>
      </c>
      <c r="DE69">
        <f t="shared" si="128"/>
        <v>8.77E-3</v>
      </c>
      <c r="DF69">
        <f t="shared" si="128"/>
        <v>8.77E-3</v>
      </c>
      <c r="DG69">
        <f t="shared" si="128"/>
        <v>8.77E-3</v>
      </c>
      <c r="DH69">
        <f t="shared" si="128"/>
        <v>8.77E-3</v>
      </c>
      <c r="DI69">
        <f t="shared" si="128"/>
        <v>8.77E-3</v>
      </c>
      <c r="DJ69">
        <f t="shared" si="128"/>
        <v>8.77E-3</v>
      </c>
      <c r="DK69">
        <f t="shared" si="128"/>
        <v>8.77E-3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f>((6.78*10^7)/(20*10^3))/30</f>
        <v>113</v>
      </c>
      <c r="EG69">
        <f t="shared" ref="EG69:EN69" si="129">((6.78*10^7)/(20*10^3))/30</f>
        <v>113</v>
      </c>
      <c r="EH69">
        <f t="shared" si="129"/>
        <v>113</v>
      </c>
      <c r="EI69">
        <v>0</v>
      </c>
      <c r="EJ69">
        <f t="shared" si="129"/>
        <v>113</v>
      </c>
      <c r="EK69">
        <v>0</v>
      </c>
      <c r="EL69">
        <f t="shared" si="129"/>
        <v>113</v>
      </c>
      <c r="EM69">
        <v>0</v>
      </c>
      <c r="EN69">
        <f t="shared" si="129"/>
        <v>113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 s="32">
        <v>8.0586403511111196E-2</v>
      </c>
      <c r="FK69" s="32">
        <v>8.0586403511111196E-2</v>
      </c>
      <c r="FL69" s="32">
        <v>8.0586403511111196E-2</v>
      </c>
      <c r="FM69" s="32">
        <v>8.0586403511111196E-2</v>
      </c>
      <c r="FN69" s="32">
        <v>8.0586403511111196E-2</v>
      </c>
      <c r="FO69" s="32">
        <v>8.0586403511111196E-2</v>
      </c>
      <c r="FP69" s="32">
        <v>8.0586403511111196E-2</v>
      </c>
      <c r="FQ69" s="32">
        <v>8.0586403511111196E-2</v>
      </c>
      <c r="FR69" s="32">
        <v>8.0586403511111196E-2</v>
      </c>
      <c r="FS69" s="32">
        <v>8.0586403511111196E-2</v>
      </c>
    </row>
    <row r="70" spans="1:175" x14ac:dyDescent="0.3">
      <c r="A70" s="112"/>
      <c r="B70" s="12" t="s">
        <v>15</v>
      </c>
      <c r="C70" s="11" t="s">
        <v>277</v>
      </c>
      <c r="D70" s="2" t="s">
        <v>271</v>
      </c>
      <c r="E70" s="9">
        <f t="shared" si="5"/>
        <v>62</v>
      </c>
      <c r="F70" s="13">
        <v>1</v>
      </c>
      <c r="G70" s="13" t="s">
        <v>274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-1</v>
      </c>
      <c r="O70">
        <f t="shared" si="126"/>
        <v>2000000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60">
        <v>0</v>
      </c>
      <c r="AU70" s="60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60">
        <v>1</v>
      </c>
      <c r="BE70" s="60">
        <v>1</v>
      </c>
      <c r="BF70" s="60">
        <v>1</v>
      </c>
      <c r="BG70" s="60">
        <v>1</v>
      </c>
      <c r="BH70" s="60">
        <v>1</v>
      </c>
      <c r="BI70" s="60">
        <v>1</v>
      </c>
      <c r="BJ70" s="60">
        <v>1</v>
      </c>
      <c r="BK70" s="60">
        <v>1</v>
      </c>
      <c r="BL70" s="60">
        <v>1</v>
      </c>
      <c r="BM70" s="60">
        <v>1</v>
      </c>
      <c r="BN70" s="60">
        <v>1</v>
      </c>
      <c r="BO70" s="60">
        <v>1</v>
      </c>
      <c r="BP70" s="60">
        <v>1</v>
      </c>
      <c r="BQ70" s="60">
        <v>1</v>
      </c>
      <c r="BR70" s="60">
        <v>1</v>
      </c>
      <c r="BS70" s="60">
        <v>1</v>
      </c>
      <c r="BT70" s="60">
        <v>1</v>
      </c>
      <c r="BU70" s="60">
        <v>1</v>
      </c>
      <c r="BV70" s="60">
        <v>1</v>
      </c>
      <c r="BW70" s="60">
        <v>1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>
        <v>0</v>
      </c>
      <c r="FK70">
        <v>0</v>
      </c>
      <c r="FL70">
        <v>0</v>
      </c>
      <c r="FM70">
        <v>0</v>
      </c>
      <c r="FN70">
        <v>0</v>
      </c>
      <c r="FO70">
        <v>0</v>
      </c>
      <c r="FP70">
        <v>0</v>
      </c>
      <c r="FQ70">
        <v>0</v>
      </c>
      <c r="FR70">
        <v>0</v>
      </c>
      <c r="FS70">
        <v>0</v>
      </c>
    </row>
    <row r="71" spans="1:175" x14ac:dyDescent="0.3">
      <c r="A71" s="112"/>
      <c r="B71" s="12" t="s">
        <v>16</v>
      </c>
      <c r="C71" s="11" t="s">
        <v>277</v>
      </c>
      <c r="D71" s="2" t="s">
        <v>272</v>
      </c>
      <c r="E71" s="9">
        <f t="shared" si="5"/>
        <v>63</v>
      </c>
      <c r="F71" s="13">
        <v>1</v>
      </c>
      <c r="G71" s="13" t="s">
        <v>275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1</v>
      </c>
      <c r="O71">
        <f t="shared" si="126"/>
        <v>2000000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60">
        <v>0</v>
      </c>
      <c r="AU71" s="60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60">
        <v>1</v>
      </c>
      <c r="BE71" s="60">
        <v>1</v>
      </c>
      <c r="BF71" s="60">
        <v>1</v>
      </c>
      <c r="BG71" s="60">
        <v>1</v>
      </c>
      <c r="BH71" s="60">
        <v>1</v>
      </c>
      <c r="BI71" s="60">
        <v>1</v>
      </c>
      <c r="BJ71" s="60">
        <v>1</v>
      </c>
      <c r="BK71" s="60">
        <v>1</v>
      </c>
      <c r="BL71" s="60">
        <v>1</v>
      </c>
      <c r="BM71" s="60">
        <v>1</v>
      </c>
      <c r="BN71" s="60">
        <v>1</v>
      </c>
      <c r="BO71" s="60">
        <v>1</v>
      </c>
      <c r="BP71" s="60">
        <v>1</v>
      </c>
      <c r="BQ71" s="60">
        <v>1</v>
      </c>
      <c r="BR71" s="60">
        <v>1</v>
      </c>
      <c r="BS71" s="60">
        <v>1</v>
      </c>
      <c r="BT71" s="60">
        <v>1</v>
      </c>
      <c r="BU71" s="60">
        <v>1</v>
      </c>
      <c r="BV71" s="60">
        <v>1</v>
      </c>
      <c r="BW71" s="60">
        <v>1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112"/>
      <c r="B72" s="12" t="s">
        <v>17</v>
      </c>
      <c r="C72" s="11" t="s">
        <v>277</v>
      </c>
      <c r="D72" s="2" t="s">
        <v>273</v>
      </c>
      <c r="E72" s="9">
        <f t="shared" si="5"/>
        <v>64</v>
      </c>
      <c r="F72" s="13">
        <v>1</v>
      </c>
      <c r="G72" s="13" t="s">
        <v>273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f t="shared" si="126"/>
        <v>2000000</v>
      </c>
      <c r="P72" s="57">
        <v>0</v>
      </c>
      <c r="Q72" s="57">
        <v>0</v>
      </c>
      <c r="R72" s="57">
        <v>0</v>
      </c>
      <c r="S72" s="57">
        <v>0</v>
      </c>
      <c r="T72" s="57">
        <v>0</v>
      </c>
      <c r="U72" s="57">
        <v>0</v>
      </c>
      <c r="V72" s="57">
        <v>0</v>
      </c>
      <c r="W72" s="57">
        <v>0</v>
      </c>
      <c r="X72" s="57">
        <v>0</v>
      </c>
      <c r="Y72" s="57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60">
        <v>0</v>
      </c>
      <c r="AU72" s="60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60">
        <v>1</v>
      </c>
      <c r="BE72" s="60">
        <v>1</v>
      </c>
      <c r="BF72" s="60">
        <v>1</v>
      </c>
      <c r="BG72" s="60">
        <v>1</v>
      </c>
      <c r="BH72" s="60">
        <v>1</v>
      </c>
      <c r="BI72" s="60">
        <v>1</v>
      </c>
      <c r="BJ72" s="60">
        <v>1</v>
      </c>
      <c r="BK72" s="60">
        <v>1</v>
      </c>
      <c r="BL72" s="60">
        <v>1</v>
      </c>
      <c r="BM72" s="60">
        <v>1</v>
      </c>
      <c r="BN72" s="60">
        <v>1</v>
      </c>
      <c r="BO72" s="60">
        <v>1</v>
      </c>
      <c r="BP72" s="60">
        <v>1</v>
      </c>
      <c r="BQ72" s="60">
        <v>1</v>
      </c>
      <c r="BR72" s="60">
        <v>1</v>
      </c>
      <c r="BS72" s="60">
        <v>1</v>
      </c>
      <c r="BT72" s="60">
        <v>1</v>
      </c>
      <c r="BU72" s="60">
        <v>1</v>
      </c>
      <c r="BV72" s="60">
        <v>1</v>
      </c>
      <c r="BW72" s="60">
        <v>1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41</v>
      </c>
      <c r="CI72">
        <v>41</v>
      </c>
      <c r="CJ72">
        <v>41</v>
      </c>
      <c r="CK72">
        <v>0</v>
      </c>
      <c r="CL72">
        <f>41</f>
        <v>41</v>
      </c>
      <c r="CM72">
        <v>0</v>
      </c>
      <c r="CN72">
        <v>41</v>
      </c>
      <c r="CO72">
        <v>0</v>
      </c>
      <c r="CP72">
        <v>41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 s="32">
        <v>9.3678779051968114E-2</v>
      </c>
      <c r="FK72" s="32">
        <v>8.0586403511111196E-2</v>
      </c>
      <c r="FL72" s="32">
        <v>8.0586403511111196E-2</v>
      </c>
      <c r="FM72" s="32">
        <v>8.0586403511111196E-2</v>
      </c>
      <c r="FN72" s="32">
        <v>8.0586403511111196E-2</v>
      </c>
      <c r="FO72" s="32">
        <v>8.0586403511111196E-2</v>
      </c>
      <c r="FP72" s="32">
        <v>8.0586403511111196E-2</v>
      </c>
      <c r="FQ72" s="32">
        <v>8.0586403511111196E-2</v>
      </c>
      <c r="FR72" s="32">
        <v>8.0586403511111196E-2</v>
      </c>
      <c r="FS72" s="32">
        <v>8.0586403511111196E-2</v>
      </c>
    </row>
    <row r="73" spans="1:175" x14ac:dyDescent="0.3">
      <c r="A73" s="112"/>
      <c r="B73" s="61" t="s">
        <v>277</v>
      </c>
      <c r="C73" s="11" t="s">
        <v>277</v>
      </c>
      <c r="D73" s="2" t="s">
        <v>278</v>
      </c>
      <c r="E73" s="9">
        <f t="shared" si="5"/>
        <v>65</v>
      </c>
      <c r="F73" s="13">
        <v>1</v>
      </c>
      <c r="G73" s="13" t="s">
        <v>278</v>
      </c>
      <c r="H73">
        <v>0</v>
      </c>
      <c r="I73" t="s">
        <v>12</v>
      </c>
      <c r="J73">
        <v>1</v>
      </c>
      <c r="K73">
        <v>0</v>
      </c>
      <c r="L73" s="10">
        <v>0</v>
      </c>
      <c r="M73">
        <v>0</v>
      </c>
      <c r="N73">
        <v>-1</v>
      </c>
      <c r="O73">
        <f t="shared" si="126"/>
        <v>2000000</v>
      </c>
      <c r="P73" s="57">
        <v>0</v>
      </c>
      <c r="Q73" s="57">
        <v>0</v>
      </c>
      <c r="R73" s="57">
        <v>0</v>
      </c>
      <c r="S73" s="57">
        <v>0</v>
      </c>
      <c r="T73" s="57">
        <v>0</v>
      </c>
      <c r="U73" s="57">
        <v>0</v>
      </c>
      <c r="V73" s="57">
        <v>0</v>
      </c>
      <c r="W73" s="57">
        <v>0</v>
      </c>
      <c r="X73" s="57">
        <v>0</v>
      </c>
      <c r="Y73" s="57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60">
        <v>0</v>
      </c>
      <c r="AU73" s="60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60">
        <v>1</v>
      </c>
      <c r="BE73" s="60">
        <v>1</v>
      </c>
      <c r="BF73" s="60">
        <v>1</v>
      </c>
      <c r="BG73" s="60">
        <v>1</v>
      </c>
      <c r="BH73" s="60">
        <v>1</v>
      </c>
      <c r="BI73" s="60">
        <v>1</v>
      </c>
      <c r="BJ73" s="60">
        <v>1</v>
      </c>
      <c r="BK73" s="60">
        <v>1</v>
      </c>
      <c r="BL73" s="60">
        <v>1</v>
      </c>
      <c r="BM73" s="60">
        <v>1</v>
      </c>
      <c r="BN73" s="60">
        <v>1</v>
      </c>
      <c r="BO73" s="60">
        <v>1</v>
      </c>
      <c r="BP73" s="60">
        <v>1</v>
      </c>
      <c r="BQ73" s="60">
        <v>1</v>
      </c>
      <c r="BR73" s="60">
        <v>1</v>
      </c>
      <c r="BS73" s="60">
        <v>1</v>
      </c>
      <c r="BT73" s="60">
        <v>1</v>
      </c>
      <c r="BU73" s="60">
        <v>1</v>
      </c>
      <c r="BV73" s="60">
        <v>1</v>
      </c>
      <c r="BW73" s="60">
        <v>1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5" x14ac:dyDescent="0.3">
      <c r="A74" s="112"/>
      <c r="B74" s="12" t="s">
        <v>28</v>
      </c>
      <c r="C74" s="4" t="s">
        <v>33</v>
      </c>
      <c r="D74" s="6" t="s">
        <v>43</v>
      </c>
      <c r="E74" s="9">
        <f t="shared" si="5"/>
        <v>66</v>
      </c>
      <c r="F74" s="13">
        <v>0</v>
      </c>
      <c r="G74" s="13" t="s">
        <v>24</v>
      </c>
      <c r="H74">
        <v>0</v>
      </c>
      <c r="I74" t="s">
        <v>12</v>
      </c>
      <c r="J74">
        <v>1</v>
      </c>
      <c r="K74">
        <v>0</v>
      </c>
      <c r="L74" s="10">
        <v>0</v>
      </c>
      <c r="M74">
        <v>0</v>
      </c>
      <c r="N74">
        <v>0</v>
      </c>
      <c r="O74">
        <f t="shared" si="126"/>
        <v>2000000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 s="14">
        <v>0</v>
      </c>
      <c r="AU74" s="1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14">
        <v>1</v>
      </c>
      <c r="BE74" s="14">
        <v>1</v>
      </c>
      <c r="BF74" s="14">
        <v>1</v>
      </c>
      <c r="BG74" s="14">
        <v>1</v>
      </c>
      <c r="BH74" s="14">
        <v>1</v>
      </c>
      <c r="BI74" s="14">
        <v>1</v>
      </c>
      <c r="BJ74" s="14">
        <v>1</v>
      </c>
      <c r="BK74" s="14">
        <v>1</v>
      </c>
      <c r="BL74" s="14">
        <v>1</v>
      </c>
      <c r="BM74" s="14">
        <v>1</v>
      </c>
      <c r="BN74" s="14">
        <v>1</v>
      </c>
      <c r="BO74" s="14">
        <v>1</v>
      </c>
      <c r="BP74" s="14">
        <v>1</v>
      </c>
      <c r="BQ74" s="14">
        <v>1</v>
      </c>
      <c r="BR74" s="14">
        <v>1</v>
      </c>
      <c r="BS74" s="14">
        <v>1</v>
      </c>
      <c r="BT74" s="14">
        <v>1</v>
      </c>
      <c r="BU74" s="14">
        <v>1</v>
      </c>
      <c r="BV74" s="14">
        <v>1</v>
      </c>
      <c r="BW74" s="14">
        <v>1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180</v>
      </c>
      <c r="CI74">
        <v>180</v>
      </c>
      <c r="CJ74">
        <v>180</v>
      </c>
      <c r="CK74">
        <v>180</v>
      </c>
      <c r="CL74">
        <v>180</v>
      </c>
      <c r="CM74">
        <v>180</v>
      </c>
      <c r="CN74">
        <v>180</v>
      </c>
      <c r="CO74">
        <v>180</v>
      </c>
      <c r="CP74">
        <v>180</v>
      </c>
      <c r="CQ74">
        <v>180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1.6649999999999998E-2</v>
      </c>
      <c r="DW74">
        <v>1.6649999999999998E-2</v>
      </c>
      <c r="DX74">
        <v>1.6649999999999998E-2</v>
      </c>
      <c r="DY74">
        <v>1.6649999999999998E-2</v>
      </c>
      <c r="DZ74">
        <v>1.6649999999999998E-2</v>
      </c>
      <c r="EA74">
        <v>1.6649999999999998E-2</v>
      </c>
      <c r="EB74">
        <v>1.6649999999999998E-2</v>
      </c>
      <c r="EC74">
        <v>1.6649999999999998E-2</v>
      </c>
      <c r="ED74">
        <v>1.6649999999999998E-2</v>
      </c>
      <c r="EE74">
        <v>1.6649999999999998E-2</v>
      </c>
      <c r="EF74">
        <v>0</v>
      </c>
      <c r="EG74">
        <v>0</v>
      </c>
      <c r="EH74">
        <v>0</v>
      </c>
      <c r="EI74">
        <v>0</v>
      </c>
      <c r="EJ74">
        <f>$EG74*B$3</f>
        <v>0</v>
      </c>
      <c r="EK74">
        <v>0</v>
      </c>
      <c r="EL74">
        <f>$EG74*C$3</f>
        <v>0</v>
      </c>
      <c r="EM74">
        <v>0</v>
      </c>
      <c r="EN74">
        <f>$EG74*D$3</f>
        <v>0</v>
      </c>
      <c r="EO74">
        <v>0</v>
      </c>
      <c r="EP74">
        <f>0.520716756485048*B1</f>
        <v>0</v>
      </c>
      <c r="EQ74">
        <f>0.520716756485048*B1</f>
        <v>0</v>
      </c>
      <c r="ER74">
        <f>0.520716756485048*B1</f>
        <v>0</v>
      </c>
      <c r="ES74">
        <v>0</v>
      </c>
      <c r="ET74">
        <f>0.187143584625145*B1</f>
        <v>0</v>
      </c>
      <c r="EU74">
        <v>0</v>
      </c>
      <c r="EV74">
        <f>0.0198475609303731*B1</f>
        <v>0</v>
      </c>
      <c r="EW74">
        <v>0</v>
      </c>
      <c r="EX74">
        <f>0.0028336085303343*B1</f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 s="32">
        <v>8.8827433387272267E-2</v>
      </c>
      <c r="FK74" s="32">
        <v>8.8827433387272267E-2</v>
      </c>
      <c r="FL74" s="32">
        <v>8.8827433387272267E-2</v>
      </c>
      <c r="FM74" s="32">
        <v>8.8827433387272267E-2</v>
      </c>
      <c r="FN74" s="32">
        <v>8.8827433387272267E-2</v>
      </c>
      <c r="FO74" s="32">
        <v>8.8827433387272267E-2</v>
      </c>
      <c r="FP74" s="32">
        <v>8.8827433387272267E-2</v>
      </c>
      <c r="FQ74" s="32">
        <v>8.8827433387272267E-2</v>
      </c>
      <c r="FR74" s="32">
        <v>8.8827433387272267E-2</v>
      </c>
      <c r="FS74" s="32">
        <v>8.8827433387272267E-2</v>
      </c>
    </row>
    <row r="75" spans="1:175" x14ac:dyDescent="0.3">
      <c r="A75" s="112"/>
      <c r="B75" s="12" t="s">
        <v>217</v>
      </c>
      <c r="C75" s="4" t="s">
        <v>34</v>
      </c>
      <c r="D75" s="6" t="s">
        <v>279</v>
      </c>
      <c r="E75" s="9">
        <f t="shared" si="5"/>
        <v>67</v>
      </c>
      <c r="F75" s="13">
        <v>1</v>
      </c>
      <c r="G75" s="13" t="s">
        <v>279</v>
      </c>
      <c r="H75">
        <v>0</v>
      </c>
      <c r="I75" t="s">
        <v>12</v>
      </c>
      <c r="J75">
        <v>-1</v>
      </c>
      <c r="K75">
        <v>0</v>
      </c>
      <c r="L75" s="10">
        <v>0</v>
      </c>
      <c r="M75">
        <v>0</v>
      </c>
      <c r="N75">
        <v>0</v>
      </c>
      <c r="O75">
        <v>24000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1</v>
      </c>
      <c r="BE75" s="14">
        <v>1</v>
      </c>
      <c r="BF75" s="14">
        <v>1</v>
      </c>
      <c r="BG75" s="14">
        <v>1</v>
      </c>
      <c r="BH75" s="14">
        <v>1</v>
      </c>
      <c r="BI75" s="14">
        <v>1</v>
      </c>
      <c r="BJ75" s="14">
        <v>1</v>
      </c>
      <c r="BK75" s="14">
        <v>1</v>
      </c>
      <c r="BL75" s="14">
        <v>1</v>
      </c>
      <c r="BM75" s="14">
        <v>1</v>
      </c>
      <c r="BN75" s="14">
        <v>1</v>
      </c>
      <c r="BO75" s="14">
        <v>1</v>
      </c>
      <c r="BP75" s="14">
        <v>1</v>
      </c>
      <c r="BQ75" s="14">
        <v>1</v>
      </c>
      <c r="BR75" s="14">
        <v>1</v>
      </c>
      <c r="BS75" s="14">
        <v>1</v>
      </c>
      <c r="BT75" s="14">
        <v>1</v>
      </c>
      <c r="BU75" s="14">
        <v>1</v>
      </c>
      <c r="BV75" s="14">
        <v>1</v>
      </c>
      <c r="BW75" s="14">
        <v>1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f>$EG75*B$3</f>
        <v>0</v>
      </c>
      <c r="EK75">
        <v>0</v>
      </c>
      <c r="EL75">
        <f>$EG75*C$3</f>
        <v>0</v>
      </c>
      <c r="EM75">
        <v>0</v>
      </c>
      <c r="EN75">
        <f>$EG75*D$3</f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f>$EQ75*B$3</f>
        <v>0</v>
      </c>
      <c r="EU75">
        <v>0</v>
      </c>
      <c r="EV75">
        <f>$EQ75*C$3</f>
        <v>0</v>
      </c>
      <c r="EW75">
        <v>0</v>
      </c>
      <c r="EX75">
        <f>$EQ75*D$3</f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</row>
    <row r="76" spans="1:175" x14ac:dyDescent="0.3">
      <c r="A76" s="112"/>
      <c r="B76" s="12" t="s">
        <v>218</v>
      </c>
      <c r="C76" s="11" t="s">
        <v>277</v>
      </c>
      <c r="D76" s="6" t="s">
        <v>176</v>
      </c>
      <c r="E76" s="9">
        <f t="shared" si="5"/>
        <v>68</v>
      </c>
      <c r="F76" s="13">
        <v>1</v>
      </c>
      <c r="G76" s="13" t="s">
        <v>177</v>
      </c>
      <c r="H76">
        <v>0</v>
      </c>
      <c r="I76" t="s">
        <v>12</v>
      </c>
      <c r="J76">
        <v>1</v>
      </c>
      <c r="K76">
        <v>0</v>
      </c>
      <c r="L76" s="10">
        <v>0</v>
      </c>
      <c r="M76">
        <v>0</v>
      </c>
      <c r="N76">
        <v>0</v>
      </c>
      <c r="O76">
        <v>20000000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s="34">
        <v>0</v>
      </c>
      <c r="AU76" s="3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34">
        <v>1</v>
      </c>
      <c r="BE76" s="34">
        <v>1</v>
      </c>
      <c r="BF76" s="34">
        <v>1</v>
      </c>
      <c r="BG76" s="34">
        <v>1</v>
      </c>
      <c r="BH76" s="34">
        <v>1</v>
      </c>
      <c r="BI76" s="34">
        <v>1</v>
      </c>
      <c r="BJ76" s="34">
        <v>1</v>
      </c>
      <c r="BK76" s="34">
        <v>1</v>
      </c>
      <c r="BL76" s="34">
        <v>1</v>
      </c>
      <c r="BM76" s="34">
        <v>1</v>
      </c>
      <c r="BN76" s="34">
        <v>1</v>
      </c>
      <c r="BO76" s="34">
        <v>1</v>
      </c>
      <c r="BP76" s="34">
        <v>1</v>
      </c>
      <c r="BQ76" s="34">
        <v>1</v>
      </c>
      <c r="BR76" s="34">
        <v>1</v>
      </c>
      <c r="BS76" s="34">
        <v>1</v>
      </c>
      <c r="BT76" s="34">
        <v>1</v>
      </c>
      <c r="BU76" s="34">
        <v>1</v>
      </c>
      <c r="BV76" s="34">
        <v>1</v>
      </c>
      <c r="BW76" s="34">
        <v>1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f>343</f>
        <v>343</v>
      </c>
      <c r="CI76">
        <f>343</f>
        <v>343</v>
      </c>
      <c r="CJ76">
        <f>343</f>
        <v>343</v>
      </c>
      <c r="CK76">
        <f>343</f>
        <v>343</v>
      </c>
      <c r="CL76">
        <f>343</f>
        <v>343</v>
      </c>
      <c r="CM76">
        <f>343</f>
        <v>343</v>
      </c>
      <c r="CN76">
        <f>343</f>
        <v>343</v>
      </c>
      <c r="CO76">
        <f>343</f>
        <v>343</v>
      </c>
      <c r="CP76">
        <f>343</f>
        <v>343</v>
      </c>
      <c r="CQ76">
        <f>343</f>
        <v>343</v>
      </c>
      <c r="CR76">
        <v>8.8000000000000007</v>
      </c>
      <c r="CS76">
        <v>8.8000000000000007</v>
      </c>
      <c r="CT76">
        <v>8.8000000000000007</v>
      </c>
      <c r="CU76">
        <v>8.8000000000000007</v>
      </c>
      <c r="CV76">
        <v>8.8000000000000007</v>
      </c>
      <c r="CW76">
        <v>8.8000000000000007</v>
      </c>
      <c r="CX76">
        <v>8.8000000000000007</v>
      </c>
      <c r="CY76">
        <v>8.8000000000000007</v>
      </c>
      <c r="CZ76">
        <v>8.8000000000000007</v>
      </c>
      <c r="DA76">
        <v>8.8000000000000007</v>
      </c>
      <c r="DB76">
        <f t="shared" ref="DB76:DK76" si="130">6/(10^3)</f>
        <v>6.0000000000000001E-3</v>
      </c>
      <c r="DC76">
        <f t="shared" si="130"/>
        <v>6.0000000000000001E-3</v>
      </c>
      <c r="DD76">
        <f t="shared" si="130"/>
        <v>6.0000000000000001E-3</v>
      </c>
      <c r="DE76">
        <f t="shared" si="130"/>
        <v>6.0000000000000001E-3</v>
      </c>
      <c r="DF76">
        <f t="shared" si="130"/>
        <v>6.0000000000000001E-3</v>
      </c>
      <c r="DG76">
        <f t="shared" si="130"/>
        <v>6.0000000000000001E-3</v>
      </c>
      <c r="DH76">
        <f t="shared" si="130"/>
        <v>6.0000000000000001E-3</v>
      </c>
      <c r="DI76">
        <f t="shared" si="130"/>
        <v>6.0000000000000001E-3</v>
      </c>
      <c r="DJ76">
        <f t="shared" si="130"/>
        <v>6.0000000000000001E-3</v>
      </c>
      <c r="DK76">
        <f t="shared" si="130"/>
        <v>6.0000000000000001E-3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f t="shared" ref="DV76:EE76" si="131">0.3</f>
        <v>0.3</v>
      </c>
      <c r="DW76">
        <f t="shared" si="131"/>
        <v>0.3</v>
      </c>
      <c r="DX76">
        <f t="shared" si="131"/>
        <v>0.3</v>
      </c>
      <c r="DY76">
        <f t="shared" si="131"/>
        <v>0.3</v>
      </c>
      <c r="DZ76">
        <f t="shared" si="131"/>
        <v>0.3</v>
      </c>
      <c r="EA76">
        <f t="shared" si="131"/>
        <v>0.3</v>
      </c>
      <c r="EB76">
        <f t="shared" si="131"/>
        <v>0.3</v>
      </c>
      <c r="EC76">
        <f t="shared" si="131"/>
        <v>0.3</v>
      </c>
      <c r="ED76">
        <f t="shared" si="131"/>
        <v>0.3</v>
      </c>
      <c r="EE76">
        <f t="shared" si="131"/>
        <v>0.3</v>
      </c>
      <c r="EF76">
        <f>66</f>
        <v>66</v>
      </c>
      <c r="EG76">
        <f>66</f>
        <v>66</v>
      </c>
      <c r="EH76">
        <f>66</f>
        <v>66</v>
      </c>
      <c r="EI76">
        <v>0</v>
      </c>
      <c r="EJ76">
        <f>66</f>
        <v>66</v>
      </c>
      <c r="EK76">
        <v>0</v>
      </c>
      <c r="EL76">
        <f>66</f>
        <v>66</v>
      </c>
      <c r="EM76">
        <v>0</v>
      </c>
      <c r="EN76">
        <f>66</f>
        <v>66</v>
      </c>
      <c r="EO76">
        <v>0</v>
      </c>
      <c r="EP76">
        <v>0.73950000000000005</v>
      </c>
      <c r="EQ76">
        <v>0.73950000000000005</v>
      </c>
      <c r="ER76">
        <v>0.73950000000000005</v>
      </c>
      <c r="ES76">
        <v>0</v>
      </c>
      <c r="ET76">
        <v>0.73950000000000005</v>
      </c>
      <c r="EU76">
        <v>0</v>
      </c>
      <c r="EV76">
        <v>0.73950000000000005</v>
      </c>
      <c r="EW76">
        <v>0</v>
      </c>
      <c r="EX76">
        <v>0.73950000000000005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0.09</v>
      </c>
      <c r="FK76">
        <v>0.09</v>
      </c>
      <c r="FL76">
        <v>0.09</v>
      </c>
      <c r="FM76">
        <v>0.09</v>
      </c>
      <c r="FN76">
        <v>0.09</v>
      </c>
      <c r="FO76">
        <v>0.09</v>
      </c>
      <c r="FP76">
        <v>0.09</v>
      </c>
      <c r="FQ76">
        <v>0.09</v>
      </c>
      <c r="FR76">
        <v>0.09</v>
      </c>
      <c r="FS76">
        <v>0.09</v>
      </c>
    </row>
    <row r="77" spans="1:175" x14ac:dyDescent="0.3">
      <c r="A77" s="112"/>
      <c r="B77" s="12" t="s">
        <v>15</v>
      </c>
      <c r="C77" s="11" t="s">
        <v>277</v>
      </c>
      <c r="D77" s="6" t="s">
        <v>44</v>
      </c>
      <c r="E77" s="9">
        <f t="shared" si="5"/>
        <v>69</v>
      </c>
      <c r="F77" s="13">
        <v>1</v>
      </c>
      <c r="G77" s="13" t="s">
        <v>25</v>
      </c>
      <c r="H77">
        <v>0</v>
      </c>
      <c r="I77" t="s">
        <v>12</v>
      </c>
      <c r="J77">
        <v>-1</v>
      </c>
      <c r="K77">
        <v>0</v>
      </c>
      <c r="L77" s="10">
        <v>0</v>
      </c>
      <c r="M77">
        <v>0</v>
      </c>
      <c r="N77">
        <v>0</v>
      </c>
      <c r="O77">
        <f>O79/2</f>
        <v>10000000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s="14">
        <v>0</v>
      </c>
      <c r="AU77" s="14">
        <v>0</v>
      </c>
      <c r="AV77" s="14">
        <v>0</v>
      </c>
      <c r="AW77" s="14">
        <v>0</v>
      </c>
      <c r="AX77" s="14">
        <v>0</v>
      </c>
      <c r="AY77" s="14">
        <v>0</v>
      </c>
      <c r="AZ77" s="14">
        <v>0</v>
      </c>
      <c r="BA77" s="14">
        <v>0</v>
      </c>
      <c r="BB77" s="14">
        <v>0</v>
      </c>
      <c r="BC77" s="14">
        <v>0</v>
      </c>
      <c r="BD77" s="14">
        <v>1</v>
      </c>
      <c r="BE77" s="14">
        <v>1</v>
      </c>
      <c r="BF77" s="14">
        <v>1</v>
      </c>
      <c r="BG77" s="14">
        <v>1</v>
      </c>
      <c r="BH77" s="14">
        <v>1</v>
      </c>
      <c r="BI77" s="14">
        <v>1</v>
      </c>
      <c r="BJ77" s="14">
        <v>1</v>
      </c>
      <c r="BK77" s="14">
        <v>1</v>
      </c>
      <c r="BL77" s="14">
        <v>1</v>
      </c>
      <c r="BM77" s="14">
        <v>1</v>
      </c>
      <c r="BN77" s="14">
        <v>1</v>
      </c>
      <c r="BO77" s="14">
        <v>1</v>
      </c>
      <c r="BP77" s="14">
        <v>1</v>
      </c>
      <c r="BQ77" s="14">
        <v>1</v>
      </c>
      <c r="BR77" s="14">
        <v>1</v>
      </c>
      <c r="BS77" s="14">
        <v>1</v>
      </c>
      <c r="BT77" s="14">
        <v>1</v>
      </c>
      <c r="BU77" s="14">
        <v>1</v>
      </c>
      <c r="BV77" s="14">
        <v>1</v>
      </c>
      <c r="BW77" s="14">
        <v>1</v>
      </c>
      <c r="BX77">
        <v>0.06</v>
      </c>
      <c r="BY77">
        <v>0.06</v>
      </c>
      <c r="BZ77">
        <v>3.5000000000000003E-2</v>
      </c>
      <c r="CA77">
        <v>0.05</v>
      </c>
      <c r="CB77">
        <v>0.05</v>
      </c>
      <c r="CC77">
        <v>0.05</v>
      </c>
      <c r="CD77">
        <f>(CB77+CF77)/2</f>
        <v>3.7500000000000006E-2</v>
      </c>
      <c r="CE77">
        <v>2.5000000000000001E-2</v>
      </c>
      <c r="CF77">
        <v>2.5000000000000001E-2</v>
      </c>
      <c r="CG77">
        <v>2.5000000000000001E-2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f>$EG77*B$3</f>
        <v>0</v>
      </c>
      <c r="EK77">
        <v>0</v>
      </c>
      <c r="EL77">
        <f>$EG77*C$3</f>
        <v>0</v>
      </c>
      <c r="EM77">
        <v>0</v>
      </c>
      <c r="EN77">
        <f>$EG77*D$3</f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f>$EQ77*B$3</f>
        <v>0</v>
      </c>
      <c r="EU77">
        <v>0</v>
      </c>
      <c r="EV77">
        <f>$EQ77*C$3</f>
        <v>0</v>
      </c>
      <c r="EW77">
        <v>0</v>
      </c>
      <c r="EX77">
        <f>$EQ77*D$3</f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>
        <v>0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</row>
    <row r="78" spans="1:175" x14ac:dyDescent="0.3">
      <c r="A78" s="112"/>
      <c r="B78" s="12" t="s">
        <v>16</v>
      </c>
      <c r="C78" s="11" t="s">
        <v>277</v>
      </c>
      <c r="D78" s="6" t="s">
        <v>45</v>
      </c>
      <c r="E78" s="9">
        <f t="shared" si="5"/>
        <v>70</v>
      </c>
      <c r="F78" s="13">
        <v>1</v>
      </c>
      <c r="G78" s="13" t="s">
        <v>26</v>
      </c>
      <c r="H78">
        <v>0</v>
      </c>
      <c r="I78" t="s">
        <v>12</v>
      </c>
      <c r="J78">
        <v>1</v>
      </c>
      <c r="K78">
        <v>0</v>
      </c>
      <c r="L78" s="10">
        <v>0</v>
      </c>
      <c r="M78">
        <v>0</v>
      </c>
      <c r="N78">
        <v>0</v>
      </c>
      <c r="O78">
        <f>3*O79</f>
        <v>60000000</v>
      </c>
      <c r="P78" s="10">
        <v>0</v>
      </c>
      <c r="Q78" s="10">
        <v>0</v>
      </c>
      <c r="R78" s="10">
        <v>0</v>
      </c>
      <c r="S78" s="10">
        <v>0</v>
      </c>
      <c r="T78" s="10">
        <v>0</v>
      </c>
      <c r="U78" s="10">
        <v>0</v>
      </c>
      <c r="V78" s="10">
        <v>0</v>
      </c>
      <c r="W78" s="10">
        <v>0</v>
      </c>
      <c r="X78" s="10">
        <v>0</v>
      </c>
      <c r="Y78" s="10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 s="14">
        <v>0</v>
      </c>
      <c r="AU78" s="14">
        <v>0</v>
      </c>
      <c r="AV78" s="14">
        <v>0</v>
      </c>
      <c r="AW78" s="14">
        <v>0</v>
      </c>
      <c r="AX78" s="14">
        <v>0</v>
      </c>
      <c r="AY78" s="14">
        <v>0</v>
      </c>
      <c r="AZ78" s="14">
        <v>0</v>
      </c>
      <c r="BA78" s="14">
        <v>0</v>
      </c>
      <c r="BB78" s="14">
        <v>0</v>
      </c>
      <c r="BC78" s="14">
        <v>0</v>
      </c>
      <c r="BD78" s="14">
        <v>1</v>
      </c>
      <c r="BE78" s="14">
        <v>1</v>
      </c>
      <c r="BF78" s="14">
        <v>1</v>
      </c>
      <c r="BG78" s="14">
        <v>1</v>
      </c>
      <c r="BH78" s="14">
        <v>1</v>
      </c>
      <c r="BI78" s="14">
        <v>1</v>
      </c>
      <c r="BJ78" s="14">
        <v>1</v>
      </c>
      <c r="BK78" s="14">
        <v>1</v>
      </c>
      <c r="BL78" s="14">
        <v>1</v>
      </c>
      <c r="BM78" s="14">
        <v>1</v>
      </c>
      <c r="BN78" s="14">
        <v>1</v>
      </c>
      <c r="BO78" s="14">
        <v>1</v>
      </c>
      <c r="BP78" s="14">
        <v>1</v>
      </c>
      <c r="BQ78" s="14">
        <v>1</v>
      </c>
      <c r="BR78" s="14">
        <v>1</v>
      </c>
      <c r="BS78" s="14">
        <v>1</v>
      </c>
      <c r="BT78" s="14">
        <v>1</v>
      </c>
      <c r="BU78" s="14">
        <v>1</v>
      </c>
      <c r="BV78" s="14">
        <v>1</v>
      </c>
      <c r="BW78" s="14">
        <v>1</v>
      </c>
      <c r="BX78">
        <v>0.06</v>
      </c>
      <c r="BY78">
        <v>0.06</v>
      </c>
      <c r="BZ78">
        <v>0.04</v>
      </c>
      <c r="CA78">
        <v>0.05</v>
      </c>
      <c r="CB78">
        <v>0.05</v>
      </c>
      <c r="CC78">
        <v>0.05</v>
      </c>
      <c r="CD78">
        <f>(CB78+CF78)/2</f>
        <v>3.7500000000000006E-2</v>
      </c>
      <c r="CE78">
        <v>2.5000000000000001E-2</v>
      </c>
      <c r="CF78">
        <v>2.5000000000000001E-2</v>
      </c>
      <c r="CG78">
        <v>2.5000000000000001E-2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0</v>
      </c>
      <c r="DJ78">
        <v>0</v>
      </c>
      <c r="DK78">
        <v>0</v>
      </c>
      <c r="DL78">
        <v>0</v>
      </c>
      <c r="DM78">
        <v>0</v>
      </c>
      <c r="DN78">
        <v>0</v>
      </c>
      <c r="DO78">
        <v>0</v>
      </c>
      <c r="DP78">
        <v>0</v>
      </c>
      <c r="DQ78">
        <v>0</v>
      </c>
      <c r="DR78">
        <v>0</v>
      </c>
      <c r="DS78">
        <v>0</v>
      </c>
      <c r="DT78">
        <v>0</v>
      </c>
      <c r="DU78">
        <v>0</v>
      </c>
      <c r="DV78">
        <v>0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f>$EG78*B$3</f>
        <v>0</v>
      </c>
      <c r="EK78">
        <v>0</v>
      </c>
      <c r="EL78">
        <f>$EG78*C$3</f>
        <v>0</v>
      </c>
      <c r="EM78">
        <v>0</v>
      </c>
      <c r="EN78">
        <f>$EG78*D$3</f>
        <v>0</v>
      </c>
      <c r="EO78">
        <v>0</v>
      </c>
      <c r="EP78">
        <v>0</v>
      </c>
      <c r="EQ78">
        <v>0</v>
      </c>
      <c r="ER78">
        <v>0</v>
      </c>
      <c r="ES78">
        <v>0</v>
      </c>
      <c r="ET78">
        <f>$EQ78*B$3</f>
        <v>0</v>
      </c>
      <c r="EU78">
        <v>0</v>
      </c>
      <c r="EV78">
        <f>$EQ78*C$3</f>
        <v>0</v>
      </c>
      <c r="EW78">
        <v>0</v>
      </c>
      <c r="EX78">
        <f>$EQ78*D$3</f>
        <v>0</v>
      </c>
      <c r="EY78">
        <v>0</v>
      </c>
      <c r="EZ78">
        <v>0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</row>
    <row r="79" spans="1:175" x14ac:dyDescent="0.3">
      <c r="A79" s="112"/>
      <c r="B79" s="12" t="s">
        <v>17</v>
      </c>
      <c r="C79" s="11" t="s">
        <v>277</v>
      </c>
      <c r="D79" s="2" t="s">
        <v>46</v>
      </c>
      <c r="E79" s="9">
        <f t="shared" si="5"/>
        <v>71</v>
      </c>
      <c r="F79" s="13">
        <v>1</v>
      </c>
      <c r="G79" s="13" t="s">
        <v>27</v>
      </c>
      <c r="H79">
        <v>0</v>
      </c>
      <c r="I79" t="s">
        <v>12</v>
      </c>
      <c r="J79">
        <v>0</v>
      </c>
      <c r="K79">
        <v>0</v>
      </c>
      <c r="L79" s="10">
        <v>0</v>
      </c>
      <c r="M79">
        <v>0</v>
      </c>
      <c r="N79">
        <v>0</v>
      </c>
      <c r="O79">
        <v>20000000</v>
      </c>
      <c r="P79" s="10">
        <v>0</v>
      </c>
      <c r="Q79" s="10">
        <v>0</v>
      </c>
      <c r="R79" s="10">
        <v>0</v>
      </c>
      <c r="S79" s="10">
        <v>0</v>
      </c>
      <c r="T79" s="10">
        <v>0</v>
      </c>
      <c r="U79" s="10">
        <v>0</v>
      </c>
      <c r="V79" s="10">
        <v>0</v>
      </c>
      <c r="W79" s="10">
        <v>0</v>
      </c>
      <c r="X79" s="10">
        <v>0</v>
      </c>
      <c r="Y79" s="10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 s="14">
        <v>0.2</v>
      </c>
      <c r="AU79" s="14">
        <v>0.1</v>
      </c>
      <c r="AV79" s="14">
        <v>0.1</v>
      </c>
      <c r="AW79" s="14">
        <v>0</v>
      </c>
      <c r="AX79" s="14">
        <v>0</v>
      </c>
      <c r="AY79" s="14">
        <v>0</v>
      </c>
      <c r="AZ79" s="14">
        <v>0</v>
      </c>
      <c r="BA79" s="14">
        <v>0</v>
      </c>
      <c r="BB79" s="14">
        <v>0</v>
      </c>
      <c r="BC79" s="14">
        <v>0</v>
      </c>
      <c r="BD79" s="14">
        <v>1</v>
      </c>
      <c r="BE79" s="14">
        <v>1</v>
      </c>
      <c r="BF79" s="14">
        <v>1</v>
      </c>
      <c r="BG79" s="14">
        <v>1</v>
      </c>
      <c r="BH79" s="14">
        <v>1</v>
      </c>
      <c r="BI79" s="14">
        <v>1</v>
      </c>
      <c r="BJ79" s="14">
        <v>1</v>
      </c>
      <c r="BK79" s="14">
        <v>1</v>
      </c>
      <c r="BL79" s="14">
        <v>1</v>
      </c>
      <c r="BM79" s="14">
        <v>1</v>
      </c>
      <c r="BN79" s="14">
        <v>1</v>
      </c>
      <c r="BO79" s="14">
        <v>1</v>
      </c>
      <c r="BP79" s="14">
        <v>1</v>
      </c>
      <c r="BQ79" s="14">
        <v>1</v>
      </c>
      <c r="BR79" s="14">
        <v>1</v>
      </c>
      <c r="BS79" s="14">
        <v>1</v>
      </c>
      <c r="BT79" s="14">
        <v>1</v>
      </c>
      <c r="BU79" s="14">
        <v>1</v>
      </c>
      <c r="BV79" s="14">
        <v>1</v>
      </c>
      <c r="BW79" s="14">
        <v>1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750</v>
      </c>
      <c r="CI79">
        <v>550</v>
      </c>
      <c r="CJ79">
        <v>300</v>
      </c>
      <c r="CK79">
        <v>648.61538000000007</v>
      </c>
      <c r="CL79">
        <v>180</v>
      </c>
      <c r="CM79">
        <v>148</v>
      </c>
      <c r="CN79">
        <f>(CL79+CQ79)/2</f>
        <v>164</v>
      </c>
      <c r="CO79">
        <v>265.91145</v>
      </c>
      <c r="CP79">
        <v>180</v>
      </c>
      <c r="CQ79">
        <v>148</v>
      </c>
      <c r="CR79">
        <f>CH79*0.02</f>
        <v>15</v>
      </c>
      <c r="CS79">
        <f>CI79*0.015</f>
        <v>8.25</v>
      </c>
      <c r="CT79">
        <f>CJ79*0.015</f>
        <v>4.5</v>
      </c>
      <c r="CU79">
        <f>CK79*0.015</f>
        <v>9.7292307000000005</v>
      </c>
      <c r="CV79">
        <f>CL79*0.015</f>
        <v>2.6999999999999997</v>
      </c>
      <c r="CW79">
        <f>CM79*0.01</f>
        <v>1.48</v>
      </c>
      <c r="CX79">
        <f>CN79*0.015</f>
        <v>2.46</v>
      </c>
      <c r="CY79">
        <f>CO79*0.015</f>
        <v>3.98867175</v>
      </c>
      <c r="CZ79">
        <f>CP79*0.015</f>
        <v>2.6999999999999997</v>
      </c>
      <c r="DA79">
        <f>CQ79*0.01</f>
        <v>1.48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>
        <v>0</v>
      </c>
      <c r="DL79">
        <v>0</v>
      </c>
      <c r="DM79">
        <v>0</v>
      </c>
      <c r="DN79">
        <v>0</v>
      </c>
      <c r="DO79">
        <v>0</v>
      </c>
      <c r="DP79">
        <v>0</v>
      </c>
      <c r="DQ79">
        <v>0</v>
      </c>
      <c r="DR79">
        <v>0</v>
      </c>
      <c r="DS79">
        <v>0</v>
      </c>
      <c r="DT79">
        <v>0</v>
      </c>
      <c r="DU79">
        <v>0</v>
      </c>
      <c r="DV79">
        <v>0</v>
      </c>
      <c r="DW79">
        <v>0</v>
      </c>
      <c r="DX79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11.908571428571429</v>
      </c>
      <c r="EG79">
        <v>2.6463492063492065</v>
      </c>
      <c r="EH79">
        <v>1.8503884572697002</v>
      </c>
      <c r="EI79">
        <v>0</v>
      </c>
      <c r="EJ79">
        <v>1.5728301886792453</v>
      </c>
      <c r="EK79">
        <v>0</v>
      </c>
      <c r="EL79">
        <v>1.3106918238993712</v>
      </c>
      <c r="EM79">
        <v>0</v>
      </c>
      <c r="EN79">
        <v>1.0485534591194969</v>
      </c>
      <c r="EO79">
        <v>0</v>
      </c>
      <c r="EP79">
        <v>0</v>
      </c>
      <c r="EQ79">
        <v>0</v>
      </c>
      <c r="ER79">
        <v>0</v>
      </c>
      <c r="ES79">
        <v>0</v>
      </c>
      <c r="ET79">
        <f>$EQ79*B$3</f>
        <v>0</v>
      </c>
      <c r="EU79">
        <v>0</v>
      </c>
      <c r="EV79">
        <f>$EQ79*C$3</f>
        <v>0</v>
      </c>
      <c r="EW79">
        <v>0</v>
      </c>
      <c r="EX79">
        <f>$EQ79*D$3</f>
        <v>0</v>
      </c>
      <c r="EY79">
        <v>0</v>
      </c>
      <c r="EZ79">
        <v>2.5999999999999999E-2</v>
      </c>
      <c r="FA79">
        <v>1.7333333333333333E-2</v>
      </c>
      <c r="FB79">
        <v>1.0399999999999998E-2</v>
      </c>
      <c r="FC79">
        <v>0</v>
      </c>
      <c r="FD79">
        <v>1.7333333333333333E-2</v>
      </c>
      <c r="FE79">
        <v>0</v>
      </c>
      <c r="FF79">
        <v>1.7333333333333333E-2</v>
      </c>
      <c r="FG79">
        <v>0</v>
      </c>
      <c r="FH79">
        <v>1.7333333333333333E-2</v>
      </c>
      <c r="FI79">
        <v>0</v>
      </c>
      <c r="FJ79">
        <v>0.19207240142841048</v>
      </c>
      <c r="FK79">
        <v>0.11682954493601999</v>
      </c>
      <c r="FL79">
        <v>0.1096294314987091</v>
      </c>
      <c r="FM79" s="51">
        <v>0.10185220882315059</v>
      </c>
      <c r="FN79" s="51">
        <v>0.10185220882315059</v>
      </c>
      <c r="FO79" s="51">
        <v>0.10185220882315059</v>
      </c>
      <c r="FP79">
        <f>(FN79+FR79)/2</f>
        <v>9.5339821105211428E-2</v>
      </c>
      <c r="FQ79">
        <v>8.8827433387272267E-2</v>
      </c>
      <c r="FR79">
        <v>8.8827433387272267E-2</v>
      </c>
      <c r="FS79">
        <v>8.8827433387272267E-2</v>
      </c>
    </row>
  </sheetData>
  <mergeCells count="22">
    <mergeCell ref="P4:Y4"/>
    <mergeCell ref="A9:A54"/>
    <mergeCell ref="A55:A79"/>
    <mergeCell ref="A4:C4"/>
    <mergeCell ref="D5:D8"/>
    <mergeCell ref="B5:B8"/>
    <mergeCell ref="C5:C8"/>
    <mergeCell ref="AJ4:AS4"/>
    <mergeCell ref="Z4:AI4"/>
    <mergeCell ref="CR4:CZ4"/>
    <mergeCell ref="FJ4:FS4"/>
    <mergeCell ref="DB4:DJ4"/>
    <mergeCell ref="DL4:DT4"/>
    <mergeCell ref="DV4:ED4"/>
    <mergeCell ref="EF4:EN4"/>
    <mergeCell ref="EP4:EX4"/>
    <mergeCell ref="EZ4:FH4"/>
    <mergeCell ref="AT4:BB4"/>
    <mergeCell ref="BD4:BL4"/>
    <mergeCell ref="BN4:BV4"/>
    <mergeCell ref="BX4:CF4"/>
    <mergeCell ref="CH4:CP4"/>
  </mergeCells>
  <conditionalFormatting sqref="A2">
    <cfRule type="cellIs" dxfId="13" priority="3" operator="equal">
      <formula>TRUE</formula>
    </cfRule>
    <cfRule type="cellIs" dxfId="12" priority="4" operator="equal">
      <formula>FALSE</formula>
    </cfRule>
  </conditionalFormatting>
  <conditionalFormatting sqref="B2">
    <cfRule type="cellIs" dxfId="11" priority="1" operator="equal">
      <formula>FALSE</formula>
    </cfRule>
    <cfRule type="cellIs" dxfId="10" priority="2" operator="equal">
      <formula>TRUE</formula>
    </cfRule>
  </conditionalFormatting>
  <pageMargins left="0.7" right="0.7" top="0.75" bottom="0.75" header="0.3" footer="0.3"/>
  <pageSetup paperSize="9" orientation="portrait" horizontalDpi="429496729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V76"/>
  <sheetViews>
    <sheetView tabSelected="1" topLeftCell="A37" workbookViewId="0">
      <pane xSplit="2" topLeftCell="E1" activePane="topRight" state="frozen"/>
      <selection activeCell="A4" sqref="A4"/>
      <selection pane="topRight" activeCell="K62" sqref="K62"/>
    </sheetView>
  </sheetViews>
  <sheetFormatPr defaultColWidth="8.77734375" defaultRowHeight="14.4" x14ac:dyDescent="0.3"/>
  <cols>
    <col min="1" max="1" width="27.33203125" customWidth="1"/>
    <col min="2" max="2" width="33.21875" customWidth="1"/>
    <col min="3" max="3" width="20.33203125" bestFit="1" customWidth="1"/>
    <col min="4" max="4" width="21.5546875" bestFit="1" customWidth="1"/>
    <col min="5" max="6" width="21.5546875" customWidth="1"/>
    <col min="7" max="7" width="14.21875" bestFit="1" customWidth="1"/>
    <col min="8" max="8" width="15.21875" bestFit="1" customWidth="1"/>
    <col min="9" max="9" width="15.21875" customWidth="1"/>
    <col min="10" max="10" width="15.109375" bestFit="1" customWidth="1"/>
    <col min="11" max="11" width="16.21875" bestFit="1" customWidth="1"/>
    <col min="12" max="12" width="16.21875" customWidth="1"/>
    <col min="13" max="13" width="13.44140625" bestFit="1" customWidth="1"/>
    <col min="14" max="14" width="14.5546875" bestFit="1" customWidth="1"/>
    <col min="19" max="19" width="15.44140625" customWidth="1"/>
    <col min="20" max="20" width="14.109375" customWidth="1"/>
    <col min="21" max="21" width="17.77734375" customWidth="1"/>
    <col min="22" max="22" width="15.44140625" customWidth="1"/>
  </cols>
  <sheetData>
    <row r="1" spans="1:22" x14ac:dyDescent="0.3">
      <c r="A1" s="17" t="s">
        <v>234</v>
      </c>
      <c r="B1" s="5" t="s">
        <v>170</v>
      </c>
      <c r="C1" t="s">
        <v>418</v>
      </c>
      <c r="D1" t="s">
        <v>419</v>
      </c>
      <c r="E1" t="s">
        <v>420</v>
      </c>
      <c r="F1" t="s">
        <v>421</v>
      </c>
      <c r="G1" t="s">
        <v>120</v>
      </c>
      <c r="H1" t="s">
        <v>120</v>
      </c>
      <c r="I1" t="s">
        <v>120</v>
      </c>
      <c r="J1" t="s">
        <v>103</v>
      </c>
      <c r="K1" t="s">
        <v>103</v>
      </c>
      <c r="L1" t="s">
        <v>103</v>
      </c>
      <c r="M1" t="s">
        <v>103</v>
      </c>
      <c r="N1" t="s">
        <v>103</v>
      </c>
      <c r="O1" t="s">
        <v>103</v>
      </c>
      <c r="P1" t="s">
        <v>249</v>
      </c>
      <c r="Q1" t="s">
        <v>249</v>
      </c>
      <c r="R1" t="s">
        <v>249</v>
      </c>
      <c r="S1" t="s">
        <v>103</v>
      </c>
      <c r="T1" t="s">
        <v>103</v>
      </c>
      <c r="U1" t="s">
        <v>103</v>
      </c>
      <c r="V1" t="s">
        <v>103</v>
      </c>
    </row>
    <row r="2" spans="1:22" x14ac:dyDescent="0.3">
      <c r="A2" s="53" t="str">
        <f>B28</f>
        <v>Waste water plant</v>
      </c>
      <c r="B2" s="5" t="s">
        <v>153</v>
      </c>
      <c r="C2" s="33">
        <v>28.8</v>
      </c>
      <c r="D2" s="33">
        <v>28.8</v>
      </c>
      <c r="E2" s="33">
        <v>28.8</v>
      </c>
      <c r="F2" s="33">
        <v>28.8</v>
      </c>
      <c r="G2" s="33">
        <v>18.600000000000001</v>
      </c>
      <c r="H2" s="33">
        <v>18.600000000000001</v>
      </c>
      <c r="I2" s="33">
        <v>18.600000000000001</v>
      </c>
      <c r="J2" s="33">
        <v>19.899999999999999</v>
      </c>
      <c r="K2" s="33">
        <v>19.899999999999999</v>
      </c>
      <c r="L2" s="33">
        <v>19.899999999999999</v>
      </c>
      <c r="M2" s="33">
        <v>19.899999999999999</v>
      </c>
      <c r="N2" s="33">
        <v>19.899999999999999</v>
      </c>
      <c r="O2" s="33">
        <v>19.899999999999999</v>
      </c>
      <c r="P2" s="33">
        <v>120</v>
      </c>
      <c r="Q2" s="33">
        <v>120</v>
      </c>
      <c r="R2" s="33">
        <v>120</v>
      </c>
      <c r="S2" s="33">
        <v>19.899999999999999</v>
      </c>
      <c r="T2" s="33">
        <v>19.899999999999999</v>
      </c>
      <c r="U2" s="33">
        <v>19.899999999999999</v>
      </c>
      <c r="V2" s="33">
        <v>19.899999999999999</v>
      </c>
    </row>
    <row r="3" spans="1:22" x14ac:dyDescent="0.3">
      <c r="A3" s="17" t="s">
        <v>235</v>
      </c>
      <c r="B3" t="s">
        <v>107</v>
      </c>
      <c r="C3" t="s">
        <v>104</v>
      </c>
      <c r="D3" t="s">
        <v>104</v>
      </c>
      <c r="E3" t="s">
        <v>104</v>
      </c>
      <c r="F3" t="s">
        <v>104</v>
      </c>
      <c r="G3" t="s">
        <v>87</v>
      </c>
      <c r="H3" t="s">
        <v>104</v>
      </c>
      <c r="I3" t="s">
        <v>233</v>
      </c>
      <c r="J3" t="s">
        <v>87</v>
      </c>
      <c r="K3" t="s">
        <v>104</v>
      </c>
      <c r="L3" t="s">
        <v>233</v>
      </c>
      <c r="M3" t="s">
        <v>87</v>
      </c>
      <c r="N3" t="s">
        <v>104</v>
      </c>
      <c r="O3" t="s">
        <v>233</v>
      </c>
      <c r="P3" t="s">
        <v>87</v>
      </c>
      <c r="Q3" t="s">
        <v>104</v>
      </c>
      <c r="R3" t="s">
        <v>233</v>
      </c>
      <c r="S3" t="s">
        <v>104</v>
      </c>
      <c r="T3" t="s">
        <v>87</v>
      </c>
      <c r="U3" t="s">
        <v>122</v>
      </c>
      <c r="V3" t="s">
        <v>104</v>
      </c>
    </row>
    <row r="4" spans="1:22" x14ac:dyDescent="0.3">
      <c r="A4" s="53" t="s">
        <v>162</v>
      </c>
      <c r="B4" t="s">
        <v>123</v>
      </c>
      <c r="C4" t="s">
        <v>122</v>
      </c>
      <c r="D4" t="s">
        <v>122</v>
      </c>
      <c r="E4" t="s">
        <v>122</v>
      </c>
      <c r="F4" t="s">
        <v>122</v>
      </c>
      <c r="G4" t="s">
        <v>122</v>
      </c>
      <c r="H4" t="s">
        <v>122</v>
      </c>
      <c r="I4" t="s">
        <v>122</v>
      </c>
      <c r="J4" t="s">
        <v>93</v>
      </c>
      <c r="K4" t="s">
        <v>93</v>
      </c>
      <c r="L4" t="s">
        <v>93</v>
      </c>
      <c r="M4" t="s">
        <v>124</v>
      </c>
      <c r="N4" t="s">
        <v>124</v>
      </c>
      <c r="O4" t="s">
        <v>124</v>
      </c>
      <c r="P4" t="s">
        <v>122</v>
      </c>
      <c r="Q4" t="s">
        <v>122</v>
      </c>
      <c r="R4" t="s">
        <v>122</v>
      </c>
      <c r="S4" t="s">
        <v>122</v>
      </c>
      <c r="T4" t="s">
        <v>122</v>
      </c>
      <c r="U4" t="s">
        <v>122</v>
      </c>
      <c r="V4" t="s">
        <v>476</v>
      </c>
    </row>
    <row r="5" spans="1:22" x14ac:dyDescent="0.3">
      <c r="A5" s="3"/>
      <c r="B5" s="5" t="s">
        <v>125</v>
      </c>
      <c r="C5" t="str">
        <f t="shared" ref="C5:U5" si="0">C1&amp;"_"&amp;C3&amp;"_"&amp;C4</f>
        <v>DME-B2_SOEC_None</v>
      </c>
      <c r="D5" t="str">
        <f t="shared" si="0"/>
        <v>DME-B1_SOEC_None</v>
      </c>
      <c r="E5" t="str">
        <f t="shared" si="0"/>
        <v>DME-W2_SOEC_None</v>
      </c>
      <c r="F5" t="str">
        <f t="shared" si="0"/>
        <v>DME-W1_SOEC_None</v>
      </c>
      <c r="G5" t="str">
        <f t="shared" si="0"/>
        <v>NH3_AEC_None</v>
      </c>
      <c r="H5" t="str">
        <f t="shared" si="0"/>
        <v>NH3_SOEC_None</v>
      </c>
      <c r="I5" t="str">
        <f t="shared" si="0"/>
        <v>NH3_Mix_None</v>
      </c>
      <c r="J5" t="str">
        <f t="shared" si="0"/>
        <v>MeOH_AEC_DAC</v>
      </c>
      <c r="K5" t="str">
        <f t="shared" si="0"/>
        <v>MeOH_SOEC_DAC</v>
      </c>
      <c r="L5" t="str">
        <f t="shared" si="0"/>
        <v>MeOH_Mix_DAC</v>
      </c>
      <c r="M5" t="str">
        <f t="shared" si="0"/>
        <v>MeOH_AEC_PS</v>
      </c>
      <c r="N5" t="str">
        <f t="shared" si="0"/>
        <v>MeOH_SOEC_PS</v>
      </c>
      <c r="O5" t="str">
        <f t="shared" si="0"/>
        <v>MeOH_Mix_PS</v>
      </c>
      <c r="P5" t="str">
        <f t="shared" si="0"/>
        <v>H2_AEC_None</v>
      </c>
      <c r="Q5" t="str">
        <f t="shared" si="0"/>
        <v>H2_SOEC_None</v>
      </c>
      <c r="R5" t="str">
        <f t="shared" si="0"/>
        <v>H2_Mix_None</v>
      </c>
      <c r="S5" t="str">
        <f t="shared" si="0"/>
        <v>MeOH_SOEC_None</v>
      </c>
      <c r="T5" t="str">
        <f t="shared" si="0"/>
        <v>MeOH_AEC_None</v>
      </c>
      <c r="U5" t="str">
        <f t="shared" si="0"/>
        <v>MeOH_None_None</v>
      </c>
      <c r="V5" t="str">
        <f t="shared" ref="V5" si="1">V1&amp;"_"&amp;V3&amp;"_"&amp;V4</f>
        <v>MeOH_SOEC_HT</v>
      </c>
    </row>
    <row r="6" spans="1:22" x14ac:dyDescent="0.3">
      <c r="A6" s="2">
        <f>ROW(B6)-ROW($A$5)</f>
        <v>1</v>
      </c>
      <c r="B6" s="2" t="str">
        <f>Data_base_case!D9</f>
        <v>CO2 capture DAC</v>
      </c>
      <c r="C6" s="2">
        <f t="shared" ref="C6:V6" si="2">IF(AND(C1="MeOH",C4="DAC"),1,0)</f>
        <v>0</v>
      </c>
      <c r="D6" s="2">
        <f t="shared" si="2"/>
        <v>0</v>
      </c>
      <c r="E6" s="2">
        <f t="shared" si="2"/>
        <v>0</v>
      </c>
      <c r="F6" s="2">
        <f t="shared" si="2"/>
        <v>0</v>
      </c>
      <c r="G6" s="2">
        <f t="shared" si="2"/>
        <v>0</v>
      </c>
      <c r="H6" s="2">
        <f t="shared" si="2"/>
        <v>0</v>
      </c>
      <c r="I6" s="2">
        <f t="shared" si="2"/>
        <v>0</v>
      </c>
      <c r="J6" s="2">
        <f t="shared" si="2"/>
        <v>1</v>
      </c>
      <c r="K6" s="2">
        <f t="shared" si="2"/>
        <v>1</v>
      </c>
      <c r="L6" s="2">
        <f t="shared" si="2"/>
        <v>1</v>
      </c>
      <c r="M6" s="2">
        <f t="shared" si="2"/>
        <v>0</v>
      </c>
      <c r="N6" s="2">
        <f t="shared" si="2"/>
        <v>0</v>
      </c>
      <c r="O6" s="2">
        <f t="shared" si="2"/>
        <v>0</v>
      </c>
      <c r="P6" s="2">
        <f t="shared" si="2"/>
        <v>0</v>
      </c>
      <c r="Q6" s="2">
        <f t="shared" si="2"/>
        <v>0</v>
      </c>
      <c r="R6" s="2">
        <f t="shared" si="2"/>
        <v>0</v>
      </c>
      <c r="S6" s="2">
        <f t="shared" ref="S6" si="3">IF(AND(S1="MeOH",S4="DAC"),1,0)</f>
        <v>0</v>
      </c>
      <c r="T6" s="2">
        <f t="shared" si="2"/>
        <v>0</v>
      </c>
      <c r="U6" s="2">
        <f t="shared" si="2"/>
        <v>0</v>
      </c>
      <c r="V6" s="2">
        <f t="shared" si="2"/>
        <v>0</v>
      </c>
    </row>
    <row r="7" spans="1:22" x14ac:dyDescent="0.3">
      <c r="A7" s="2">
        <f t="shared" ref="A7:A76" si="4">ROW(B7)-ROW($A$5)</f>
        <v>2</v>
      </c>
      <c r="B7" s="2" t="str">
        <f>Data_base_case!D10</f>
        <v>CO2 capture PS</v>
      </c>
      <c r="C7" s="2">
        <f t="shared" ref="C7:V7" si="5">IF(AND(C1="MeOH",C4="PS"),1,0)</f>
        <v>0</v>
      </c>
      <c r="D7" s="2">
        <f t="shared" si="5"/>
        <v>0</v>
      </c>
      <c r="E7" s="2">
        <f t="shared" si="5"/>
        <v>0</v>
      </c>
      <c r="F7" s="2">
        <f t="shared" si="5"/>
        <v>0</v>
      </c>
      <c r="G7" s="2">
        <f t="shared" si="5"/>
        <v>0</v>
      </c>
      <c r="H7" s="2">
        <f t="shared" si="5"/>
        <v>0</v>
      </c>
      <c r="I7" s="2">
        <f t="shared" si="5"/>
        <v>0</v>
      </c>
      <c r="J7" s="2">
        <f t="shared" si="5"/>
        <v>0</v>
      </c>
      <c r="K7" s="2">
        <f t="shared" si="5"/>
        <v>0</v>
      </c>
      <c r="L7" s="2">
        <f t="shared" si="5"/>
        <v>0</v>
      </c>
      <c r="M7" s="2">
        <f t="shared" si="5"/>
        <v>1</v>
      </c>
      <c r="N7" s="2">
        <f t="shared" si="5"/>
        <v>1</v>
      </c>
      <c r="O7" s="2">
        <f t="shared" si="5"/>
        <v>1</v>
      </c>
      <c r="P7" s="2">
        <f t="shared" si="5"/>
        <v>0</v>
      </c>
      <c r="Q7" s="2">
        <f t="shared" si="5"/>
        <v>0</v>
      </c>
      <c r="R7" s="2">
        <f t="shared" si="5"/>
        <v>0</v>
      </c>
      <c r="S7" s="2">
        <f t="shared" ref="S7" si="6">IF(AND(S1="MeOH",S4="PS"),1,0)</f>
        <v>0</v>
      </c>
      <c r="T7" s="2">
        <f t="shared" si="5"/>
        <v>0</v>
      </c>
      <c r="U7" s="2">
        <f t="shared" si="5"/>
        <v>0</v>
      </c>
      <c r="V7" s="2">
        <f t="shared" si="5"/>
        <v>0</v>
      </c>
    </row>
    <row r="8" spans="1:22" x14ac:dyDescent="0.3">
      <c r="A8" s="2">
        <f t="shared" si="4"/>
        <v>3</v>
      </c>
      <c r="B8" s="2" t="str">
        <f>Data_base_case!D11</f>
        <v>MeOH plant CCU</v>
      </c>
      <c r="C8" s="2">
        <f>IF(AND(C1="MeOH"),1,0)</f>
        <v>0</v>
      </c>
      <c r="D8" s="2">
        <f t="shared" ref="D8:R8" si="7">IF(AND(D1="MeOH"),1,0)</f>
        <v>0</v>
      </c>
      <c r="E8" s="2">
        <f t="shared" si="7"/>
        <v>0</v>
      </c>
      <c r="F8" s="2">
        <f t="shared" si="7"/>
        <v>0</v>
      </c>
      <c r="G8" s="2">
        <f t="shared" si="7"/>
        <v>0</v>
      </c>
      <c r="H8" s="2">
        <f t="shared" si="7"/>
        <v>0</v>
      </c>
      <c r="I8" s="2">
        <f t="shared" si="7"/>
        <v>0</v>
      </c>
      <c r="J8" s="2">
        <f t="shared" si="7"/>
        <v>1</v>
      </c>
      <c r="K8" s="2">
        <f t="shared" si="7"/>
        <v>1</v>
      </c>
      <c r="L8" s="2">
        <f t="shared" si="7"/>
        <v>1</v>
      </c>
      <c r="M8" s="2">
        <f t="shared" si="7"/>
        <v>1</v>
      </c>
      <c r="N8" s="2">
        <f t="shared" si="7"/>
        <v>1</v>
      </c>
      <c r="O8" s="2">
        <f t="shared" si="7"/>
        <v>1</v>
      </c>
      <c r="P8" s="2">
        <f t="shared" si="7"/>
        <v>0</v>
      </c>
      <c r="Q8" s="2">
        <f t="shared" si="7"/>
        <v>0</v>
      </c>
      <c r="R8" s="2">
        <f t="shared" si="7"/>
        <v>0</v>
      </c>
      <c r="S8" s="2">
        <v>0</v>
      </c>
      <c r="T8" s="2">
        <v>0</v>
      </c>
      <c r="U8" s="2">
        <v>0</v>
      </c>
      <c r="V8" s="2">
        <v>0</v>
      </c>
    </row>
    <row r="9" spans="1:22" x14ac:dyDescent="0.3">
      <c r="A9" s="2">
        <f t="shared" si="4"/>
        <v>4</v>
      </c>
      <c r="B9" s="2" t="str">
        <f>Data_base_case!D12</f>
        <v>MeOH - Biogas - SOEC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1</v>
      </c>
      <c r="T9" s="2">
        <v>1</v>
      </c>
      <c r="U9" s="2">
        <v>0</v>
      </c>
      <c r="V9" s="2">
        <v>0</v>
      </c>
    </row>
    <row r="10" spans="1:22" x14ac:dyDescent="0.3">
      <c r="A10" s="2">
        <f t="shared" si="4"/>
        <v>5</v>
      </c>
      <c r="B10" s="2" t="str">
        <f>Data_base_case!D13</f>
        <v>MeOH - Biogas - None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1</v>
      </c>
      <c r="V10" s="2">
        <v>0</v>
      </c>
    </row>
    <row r="11" spans="1:22" x14ac:dyDescent="0.3">
      <c r="A11" s="2">
        <f t="shared" si="4"/>
        <v>6</v>
      </c>
      <c r="B11" s="2" t="str">
        <f>Data_base_case!D14</f>
        <v>Biogas w H2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1</v>
      </c>
      <c r="T11" s="2">
        <v>1</v>
      </c>
      <c r="U11" s="2">
        <v>0</v>
      </c>
      <c r="V11" s="2">
        <v>0</v>
      </c>
    </row>
    <row r="12" spans="1:22" x14ac:dyDescent="0.3">
      <c r="A12" s="2">
        <f t="shared" si="4"/>
        <v>7</v>
      </c>
      <c r="B12" s="2" t="str">
        <f>Data_base_case!D15</f>
        <v>Biogas wo H2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1</v>
      </c>
      <c r="V12" s="2">
        <v>0</v>
      </c>
    </row>
    <row r="13" spans="1:22" x14ac:dyDescent="0.3">
      <c r="A13" s="2">
        <f t="shared" si="4"/>
        <v>8</v>
      </c>
      <c r="B13" s="2" t="str">
        <f>Data_base_case!D16</f>
        <v>MeOH - Topsoe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1</v>
      </c>
    </row>
    <row r="14" spans="1:22" x14ac:dyDescent="0.3">
      <c r="A14" s="2">
        <f t="shared" si="4"/>
        <v>9</v>
      </c>
      <c r="B14" s="2" t="str">
        <f>Data_base_case!D17</f>
        <v>Biogas HT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1</v>
      </c>
    </row>
    <row r="15" spans="1:22" x14ac:dyDescent="0.3">
      <c r="A15" s="2">
        <f t="shared" si="4"/>
        <v>10</v>
      </c>
      <c r="B15" s="2" t="str">
        <f>Data_base_case!D18</f>
        <v>Biomass bamboo 2</v>
      </c>
      <c r="C15" s="2">
        <v>1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</row>
    <row r="16" spans="1:22" x14ac:dyDescent="0.3">
      <c r="A16" s="2">
        <f t="shared" si="4"/>
        <v>11</v>
      </c>
      <c r="B16" s="2" t="str">
        <f>Data_base_case!D19</f>
        <v>Biomass bamboo 1</v>
      </c>
      <c r="C16" s="2">
        <v>0</v>
      </c>
      <c r="D16" s="2">
        <v>1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</row>
    <row r="17" spans="1:22" x14ac:dyDescent="0.3">
      <c r="A17" s="2">
        <f t="shared" si="4"/>
        <v>12</v>
      </c>
      <c r="B17" s="2" t="str">
        <f>Data_base_case!D20</f>
        <v>Biomass wheat 2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</row>
    <row r="18" spans="1:22" x14ac:dyDescent="0.3">
      <c r="A18" s="2">
        <f t="shared" si="4"/>
        <v>13</v>
      </c>
      <c r="B18" s="2" t="str">
        <f>Data_base_case!D21</f>
        <v>Biomass wheat 1</v>
      </c>
      <c r="C18" s="2">
        <v>0</v>
      </c>
      <c r="D18" s="2">
        <v>0</v>
      </c>
      <c r="E18" s="2">
        <v>0</v>
      </c>
      <c r="F18" s="2">
        <v>1</v>
      </c>
      <c r="G18" s="2">
        <f t="shared" ref="G18:R18" si="8">IF(G1="Bio-eMeOH",1,0)</f>
        <v>0</v>
      </c>
      <c r="H18" s="2">
        <f t="shared" si="8"/>
        <v>0</v>
      </c>
      <c r="I18" s="2">
        <f t="shared" si="8"/>
        <v>0</v>
      </c>
      <c r="J18" s="2">
        <f t="shared" si="8"/>
        <v>0</v>
      </c>
      <c r="K18" s="2">
        <f t="shared" si="8"/>
        <v>0</v>
      </c>
      <c r="L18" s="2">
        <f t="shared" si="8"/>
        <v>0</v>
      </c>
      <c r="M18" s="2">
        <f t="shared" si="8"/>
        <v>0</v>
      </c>
      <c r="N18" s="2">
        <f t="shared" si="8"/>
        <v>0</v>
      </c>
      <c r="O18" s="2">
        <f t="shared" si="8"/>
        <v>0</v>
      </c>
      <c r="P18" s="2">
        <f t="shared" si="8"/>
        <v>0</v>
      </c>
      <c r="Q18" s="2">
        <f t="shared" si="8"/>
        <v>0</v>
      </c>
      <c r="R18" s="2">
        <f t="shared" si="8"/>
        <v>0</v>
      </c>
      <c r="S18" s="2">
        <f t="shared" ref="S18" si="9">IF(S1="Bio-eMeOH",1,0)</f>
        <v>0</v>
      </c>
      <c r="T18" s="2">
        <f>IF(T1="Bio-eMeOH",1,0)</f>
        <v>0</v>
      </c>
      <c r="U18" s="2">
        <f>IF(U1="Bio-eMeOH",1,0)</f>
        <v>0</v>
      </c>
      <c r="V18" s="2">
        <f>IF(V1="Bio-eMeOH",1,0)</f>
        <v>0</v>
      </c>
    </row>
    <row r="19" spans="1:22" x14ac:dyDescent="0.3">
      <c r="A19" s="2">
        <f t="shared" si="4"/>
        <v>14</v>
      </c>
      <c r="B19" s="2" t="str">
        <f>Data_base_case!D22</f>
        <v>Sale of biochar</v>
      </c>
      <c r="C19" s="2">
        <v>1</v>
      </c>
      <c r="D19" s="2">
        <v>1</v>
      </c>
      <c r="E19" s="2">
        <v>1</v>
      </c>
      <c r="F19" s="2">
        <v>1</v>
      </c>
      <c r="G19" s="2">
        <f t="shared" ref="G19:O19" si="10">IF(G2="Bio-eMeOH",1,0)</f>
        <v>0</v>
      </c>
      <c r="H19" s="2">
        <f t="shared" si="10"/>
        <v>0</v>
      </c>
      <c r="I19" s="2">
        <f t="shared" si="10"/>
        <v>0</v>
      </c>
      <c r="J19" s="2">
        <f t="shared" si="10"/>
        <v>0</v>
      </c>
      <c r="K19" s="2">
        <f t="shared" si="10"/>
        <v>0</v>
      </c>
      <c r="L19" s="2">
        <f t="shared" si="10"/>
        <v>0</v>
      </c>
      <c r="M19" s="2">
        <f t="shared" si="10"/>
        <v>0</v>
      </c>
      <c r="N19" s="2">
        <f t="shared" si="10"/>
        <v>0</v>
      </c>
      <c r="O19" s="2">
        <f t="shared" si="10"/>
        <v>0</v>
      </c>
      <c r="P19" s="2">
        <f t="shared" ref="P19:U19" si="11">IF(P2="Bio-eMeOH",1,0)</f>
        <v>0</v>
      </c>
      <c r="Q19" s="2">
        <f t="shared" si="11"/>
        <v>0</v>
      </c>
      <c r="R19" s="2">
        <f t="shared" si="11"/>
        <v>0</v>
      </c>
      <c r="S19" s="2">
        <f t="shared" si="11"/>
        <v>0</v>
      </c>
      <c r="T19" s="2">
        <f t="shared" si="11"/>
        <v>0</v>
      </c>
      <c r="U19" s="2">
        <f t="shared" si="11"/>
        <v>0</v>
      </c>
      <c r="V19" s="2">
        <f t="shared" ref="V19" si="12">IF(V2="Bio-eMeOH",1,0)</f>
        <v>0</v>
      </c>
    </row>
    <row r="20" spans="1:22" x14ac:dyDescent="0.3">
      <c r="A20" s="2">
        <f t="shared" si="4"/>
        <v>15</v>
      </c>
      <c r="B20" s="2" t="str">
        <f>Data_base_case!D23</f>
        <v>Bamboo2-stage-SOEC</v>
      </c>
      <c r="C20" s="2">
        <f>IF(AND(C1="DME-B2",C3="SOEC"),1,0)</f>
        <v>1</v>
      </c>
      <c r="D20" s="2">
        <f t="shared" ref="D20:V20" si="13">IF(AND(D1="DME-B2",D3="SOEC"),1,0)</f>
        <v>0</v>
      </c>
      <c r="E20" s="2">
        <f t="shared" si="13"/>
        <v>0</v>
      </c>
      <c r="F20" s="2">
        <f t="shared" si="13"/>
        <v>0</v>
      </c>
      <c r="G20" s="2">
        <f t="shared" si="13"/>
        <v>0</v>
      </c>
      <c r="H20" s="2">
        <f t="shared" si="13"/>
        <v>0</v>
      </c>
      <c r="I20" s="2">
        <f t="shared" si="13"/>
        <v>0</v>
      </c>
      <c r="J20" s="2">
        <f t="shared" si="13"/>
        <v>0</v>
      </c>
      <c r="K20" s="2">
        <f t="shared" si="13"/>
        <v>0</v>
      </c>
      <c r="L20" s="2">
        <f t="shared" si="13"/>
        <v>0</v>
      </c>
      <c r="M20" s="2">
        <f t="shared" si="13"/>
        <v>0</v>
      </c>
      <c r="N20" s="2">
        <f t="shared" si="13"/>
        <v>0</v>
      </c>
      <c r="O20" s="2">
        <f t="shared" si="13"/>
        <v>0</v>
      </c>
      <c r="P20" s="2">
        <f t="shared" si="13"/>
        <v>0</v>
      </c>
      <c r="Q20" s="2">
        <f t="shared" si="13"/>
        <v>0</v>
      </c>
      <c r="R20" s="2">
        <f t="shared" si="13"/>
        <v>0</v>
      </c>
      <c r="S20" s="2">
        <f t="shared" ref="S20" si="14">IF(AND(S1="DME-B2",S3="SOEC"),1,0)</f>
        <v>0</v>
      </c>
      <c r="T20" s="2">
        <f t="shared" si="13"/>
        <v>0</v>
      </c>
      <c r="U20" s="2">
        <f t="shared" si="13"/>
        <v>0</v>
      </c>
      <c r="V20" s="2">
        <f t="shared" si="13"/>
        <v>0</v>
      </c>
    </row>
    <row r="21" spans="1:22" x14ac:dyDescent="0.3">
      <c r="A21" s="2">
        <f t="shared" si="4"/>
        <v>16</v>
      </c>
      <c r="B21" s="2" t="str">
        <f>Data_base_case!D24</f>
        <v>Bamboo1-stage-SOEC</v>
      </c>
      <c r="C21" s="2">
        <f>IF(AND(C1="DME-B1",C3="SOEC"),1,0)</f>
        <v>0</v>
      </c>
      <c r="D21" s="2">
        <f t="shared" ref="D21:V21" si="15">IF(AND(D1="DME-B1",D3="SOEC"),1,0)</f>
        <v>1</v>
      </c>
      <c r="E21" s="2">
        <f t="shared" si="15"/>
        <v>0</v>
      </c>
      <c r="F21" s="2">
        <f t="shared" si="15"/>
        <v>0</v>
      </c>
      <c r="G21" s="2">
        <f t="shared" si="15"/>
        <v>0</v>
      </c>
      <c r="H21" s="2">
        <f t="shared" si="15"/>
        <v>0</v>
      </c>
      <c r="I21" s="2">
        <f t="shared" si="15"/>
        <v>0</v>
      </c>
      <c r="J21" s="2">
        <f t="shared" si="15"/>
        <v>0</v>
      </c>
      <c r="K21" s="2">
        <f t="shared" si="15"/>
        <v>0</v>
      </c>
      <c r="L21" s="2">
        <f t="shared" si="15"/>
        <v>0</v>
      </c>
      <c r="M21" s="2">
        <f t="shared" si="15"/>
        <v>0</v>
      </c>
      <c r="N21" s="2">
        <f t="shared" si="15"/>
        <v>0</v>
      </c>
      <c r="O21" s="2">
        <f t="shared" si="15"/>
        <v>0</v>
      </c>
      <c r="P21" s="2">
        <f t="shared" si="15"/>
        <v>0</v>
      </c>
      <c r="Q21" s="2">
        <f t="shared" si="15"/>
        <v>0</v>
      </c>
      <c r="R21" s="2">
        <f t="shared" si="15"/>
        <v>0</v>
      </c>
      <c r="S21" s="2">
        <f t="shared" ref="S21" si="16">IF(AND(S1="DME-B1",S3="SOEC"),1,0)</f>
        <v>0</v>
      </c>
      <c r="T21" s="2">
        <f t="shared" si="15"/>
        <v>0</v>
      </c>
      <c r="U21" s="2">
        <f t="shared" si="15"/>
        <v>0</v>
      </c>
      <c r="V21" s="2">
        <f t="shared" si="15"/>
        <v>0</v>
      </c>
    </row>
    <row r="22" spans="1:22" x14ac:dyDescent="0.3">
      <c r="A22" s="2">
        <f t="shared" si="4"/>
        <v>17</v>
      </c>
      <c r="B22" s="2" t="str">
        <f>Data_base_case!D25</f>
        <v>Wheat2-stage-SOEC</v>
      </c>
      <c r="C22" s="2">
        <f>IF(AND(C1="DME-W2",C3="SOEC"),1,0)</f>
        <v>0</v>
      </c>
      <c r="D22" s="2">
        <f t="shared" ref="D22:V22" si="17">IF(AND(D1="DME-W2",D3="SOEC"),1,0)</f>
        <v>0</v>
      </c>
      <c r="E22" s="2">
        <f t="shared" si="17"/>
        <v>1</v>
      </c>
      <c r="F22" s="2">
        <f t="shared" si="17"/>
        <v>0</v>
      </c>
      <c r="G22" s="2">
        <f t="shared" si="17"/>
        <v>0</v>
      </c>
      <c r="H22" s="2">
        <f t="shared" si="17"/>
        <v>0</v>
      </c>
      <c r="I22" s="2">
        <f t="shared" si="17"/>
        <v>0</v>
      </c>
      <c r="J22" s="2">
        <f t="shared" si="17"/>
        <v>0</v>
      </c>
      <c r="K22" s="2">
        <f t="shared" si="17"/>
        <v>0</v>
      </c>
      <c r="L22" s="2">
        <f t="shared" si="17"/>
        <v>0</v>
      </c>
      <c r="M22" s="2">
        <f t="shared" si="17"/>
        <v>0</v>
      </c>
      <c r="N22" s="2">
        <f t="shared" si="17"/>
        <v>0</v>
      </c>
      <c r="O22" s="2">
        <f t="shared" si="17"/>
        <v>0</v>
      </c>
      <c r="P22" s="2">
        <f t="shared" si="17"/>
        <v>0</v>
      </c>
      <c r="Q22" s="2">
        <f t="shared" si="17"/>
        <v>0</v>
      </c>
      <c r="R22" s="2">
        <f t="shared" si="17"/>
        <v>0</v>
      </c>
      <c r="S22" s="2">
        <f t="shared" ref="S22" si="18">IF(AND(S1="DME-W2",S3="SOEC"),1,0)</f>
        <v>0</v>
      </c>
      <c r="T22" s="2">
        <f t="shared" si="17"/>
        <v>0</v>
      </c>
      <c r="U22" s="2">
        <f t="shared" si="17"/>
        <v>0</v>
      </c>
      <c r="V22" s="2">
        <f t="shared" si="17"/>
        <v>0</v>
      </c>
    </row>
    <row r="23" spans="1:22" x14ac:dyDescent="0.3">
      <c r="A23" s="2">
        <f t="shared" si="4"/>
        <v>18</v>
      </c>
      <c r="B23" s="2" t="str">
        <f>Data_base_case!D26</f>
        <v>Wheat1-stage-SOEC</v>
      </c>
      <c r="C23" s="2">
        <f>IF(AND(C1="DME-W1",C3="SOEC"),1,0)</f>
        <v>0</v>
      </c>
      <c r="D23" s="2">
        <f t="shared" ref="D23:V23" si="19">IF(AND(D1="DME-W1",D3="SOEC"),1,0)</f>
        <v>0</v>
      </c>
      <c r="E23" s="2">
        <f t="shared" si="19"/>
        <v>0</v>
      </c>
      <c r="F23" s="2">
        <f t="shared" si="19"/>
        <v>1</v>
      </c>
      <c r="G23" s="2">
        <f t="shared" si="19"/>
        <v>0</v>
      </c>
      <c r="H23" s="2">
        <f t="shared" si="19"/>
        <v>0</v>
      </c>
      <c r="I23" s="2">
        <f t="shared" si="19"/>
        <v>0</v>
      </c>
      <c r="J23" s="2">
        <f t="shared" si="19"/>
        <v>0</v>
      </c>
      <c r="K23" s="2">
        <f t="shared" si="19"/>
        <v>0</v>
      </c>
      <c r="L23" s="2">
        <f t="shared" si="19"/>
        <v>0</v>
      </c>
      <c r="M23" s="2">
        <f t="shared" si="19"/>
        <v>0</v>
      </c>
      <c r="N23" s="2">
        <f t="shared" si="19"/>
        <v>0</v>
      </c>
      <c r="O23" s="2">
        <f t="shared" si="19"/>
        <v>0</v>
      </c>
      <c r="P23" s="2">
        <f t="shared" si="19"/>
        <v>0</v>
      </c>
      <c r="Q23" s="2">
        <f t="shared" si="19"/>
        <v>0</v>
      </c>
      <c r="R23" s="2">
        <f t="shared" si="19"/>
        <v>0</v>
      </c>
      <c r="S23" s="2">
        <f t="shared" ref="S23" si="20">IF(AND(S1="DME-W1",S3="SOEC"),1,0)</f>
        <v>0</v>
      </c>
      <c r="T23" s="2">
        <f t="shared" si="19"/>
        <v>0</v>
      </c>
      <c r="U23" s="2">
        <f t="shared" si="19"/>
        <v>0</v>
      </c>
      <c r="V23" s="2">
        <f t="shared" si="19"/>
        <v>0</v>
      </c>
    </row>
    <row r="24" spans="1:22" x14ac:dyDescent="0.3">
      <c r="A24" s="2">
        <f t="shared" si="4"/>
        <v>19</v>
      </c>
      <c r="B24" s="2" t="str">
        <f>Data_base_case!D27</f>
        <v>NH3 plant + ASU - AEC</v>
      </c>
      <c r="C24" s="2">
        <f t="shared" ref="C24:V24" si="21">IF(AND(C1="NH3",C3="AEC"),1,0)</f>
        <v>0</v>
      </c>
      <c r="D24" s="2">
        <f t="shared" si="21"/>
        <v>0</v>
      </c>
      <c r="E24" s="2">
        <f t="shared" si="21"/>
        <v>0</v>
      </c>
      <c r="F24" s="2">
        <f t="shared" si="21"/>
        <v>0</v>
      </c>
      <c r="G24" s="2">
        <f t="shared" si="21"/>
        <v>1</v>
      </c>
      <c r="H24" s="2">
        <f t="shared" si="21"/>
        <v>0</v>
      </c>
      <c r="I24" s="2">
        <f t="shared" si="21"/>
        <v>0</v>
      </c>
      <c r="J24" s="2">
        <f t="shared" si="21"/>
        <v>0</v>
      </c>
      <c r="K24" s="2">
        <f t="shared" si="21"/>
        <v>0</v>
      </c>
      <c r="L24" s="2">
        <f t="shared" si="21"/>
        <v>0</v>
      </c>
      <c r="M24" s="2">
        <f t="shared" si="21"/>
        <v>0</v>
      </c>
      <c r="N24" s="2">
        <f t="shared" si="21"/>
        <v>0</v>
      </c>
      <c r="O24" s="2">
        <f t="shared" si="21"/>
        <v>0</v>
      </c>
      <c r="P24" s="2">
        <f t="shared" si="21"/>
        <v>0</v>
      </c>
      <c r="Q24" s="2">
        <f t="shared" si="21"/>
        <v>0</v>
      </c>
      <c r="R24" s="2">
        <f t="shared" si="21"/>
        <v>0</v>
      </c>
      <c r="S24" s="2">
        <f t="shared" ref="S24" si="22">IF(AND(S1="NH3",S3="AEC"),1,0)</f>
        <v>0</v>
      </c>
      <c r="T24" s="2">
        <f t="shared" si="21"/>
        <v>0</v>
      </c>
      <c r="U24" s="2">
        <f t="shared" si="21"/>
        <v>0</v>
      </c>
      <c r="V24" s="2">
        <f t="shared" si="21"/>
        <v>0</v>
      </c>
    </row>
    <row r="25" spans="1:22" x14ac:dyDescent="0.3">
      <c r="A25" s="2">
        <f t="shared" si="4"/>
        <v>20</v>
      </c>
      <c r="B25" s="2" t="str">
        <f>Data_base_case!D28</f>
        <v>NH3 plant + ASU - SOEC</v>
      </c>
      <c r="C25" s="2">
        <f>IF(AND(C1="NH3",C3&lt;&gt;"AEC"),1,0)</f>
        <v>0</v>
      </c>
      <c r="D25" s="2">
        <f t="shared" ref="D25:V25" si="23">IF(AND(D1="NH3",D3&lt;&gt;"AEC"),1,0)</f>
        <v>0</v>
      </c>
      <c r="E25" s="2">
        <f t="shared" si="23"/>
        <v>0</v>
      </c>
      <c r="F25" s="2">
        <f t="shared" si="23"/>
        <v>0</v>
      </c>
      <c r="G25" s="2">
        <f t="shared" si="23"/>
        <v>0</v>
      </c>
      <c r="H25" s="2">
        <f t="shared" si="23"/>
        <v>1</v>
      </c>
      <c r="I25" s="2">
        <f t="shared" si="23"/>
        <v>1</v>
      </c>
      <c r="J25" s="2">
        <f t="shared" si="23"/>
        <v>0</v>
      </c>
      <c r="K25" s="2">
        <f t="shared" si="23"/>
        <v>0</v>
      </c>
      <c r="L25" s="2">
        <f t="shared" si="23"/>
        <v>0</v>
      </c>
      <c r="M25" s="2">
        <f t="shared" si="23"/>
        <v>0</v>
      </c>
      <c r="N25" s="2">
        <f t="shared" si="23"/>
        <v>0</v>
      </c>
      <c r="O25" s="2">
        <f t="shared" si="23"/>
        <v>0</v>
      </c>
      <c r="P25" s="2">
        <f t="shared" si="23"/>
        <v>0</v>
      </c>
      <c r="Q25" s="2">
        <f t="shared" si="23"/>
        <v>0</v>
      </c>
      <c r="R25" s="2">
        <f t="shared" si="23"/>
        <v>0</v>
      </c>
      <c r="S25" s="2">
        <f t="shared" ref="S25" si="24">IF(AND(S1="NH3",S3&lt;&gt;"AEC"),1,0)</f>
        <v>0</v>
      </c>
      <c r="T25" s="2">
        <f t="shared" si="23"/>
        <v>0</v>
      </c>
      <c r="U25" s="2">
        <f t="shared" si="23"/>
        <v>0</v>
      </c>
      <c r="V25" s="2">
        <f t="shared" si="23"/>
        <v>0</v>
      </c>
    </row>
    <row r="26" spans="1:22" x14ac:dyDescent="0.3">
      <c r="A26" s="2">
        <f t="shared" si="4"/>
        <v>21</v>
      </c>
      <c r="B26" s="2" t="str">
        <f>Data_base_case!D29</f>
        <v>H2 client</v>
      </c>
      <c r="C26" s="2">
        <f t="shared" ref="C26:V26" si="25">IF(C1&lt;&gt;"H2",0,1)</f>
        <v>0</v>
      </c>
      <c r="D26" s="2">
        <f t="shared" si="25"/>
        <v>0</v>
      </c>
      <c r="E26" s="2">
        <f t="shared" si="25"/>
        <v>0</v>
      </c>
      <c r="F26" s="2">
        <f t="shared" si="25"/>
        <v>0</v>
      </c>
      <c r="G26" s="2">
        <f t="shared" si="25"/>
        <v>0</v>
      </c>
      <c r="H26" s="2">
        <f t="shared" si="25"/>
        <v>0</v>
      </c>
      <c r="I26" s="2">
        <f t="shared" si="25"/>
        <v>0</v>
      </c>
      <c r="J26" s="2">
        <f t="shared" si="25"/>
        <v>0</v>
      </c>
      <c r="K26" s="2">
        <f t="shared" si="25"/>
        <v>0</v>
      </c>
      <c r="L26" s="2">
        <f t="shared" si="25"/>
        <v>0</v>
      </c>
      <c r="M26" s="2">
        <f t="shared" si="25"/>
        <v>0</v>
      </c>
      <c r="N26" s="2">
        <f t="shared" si="25"/>
        <v>0</v>
      </c>
      <c r="O26" s="2">
        <f t="shared" si="25"/>
        <v>0</v>
      </c>
      <c r="P26" s="2">
        <f t="shared" si="25"/>
        <v>1</v>
      </c>
      <c r="Q26" s="2">
        <f t="shared" si="25"/>
        <v>1</v>
      </c>
      <c r="R26" s="2">
        <f t="shared" si="25"/>
        <v>1</v>
      </c>
      <c r="S26" s="2">
        <f t="shared" ref="S26" si="26">IF(S1&lt;&gt;"H2",0,1)</f>
        <v>0</v>
      </c>
      <c r="T26" s="2">
        <f t="shared" si="25"/>
        <v>0</v>
      </c>
      <c r="U26" s="2">
        <f t="shared" si="25"/>
        <v>0</v>
      </c>
      <c r="V26" s="2">
        <f t="shared" si="25"/>
        <v>0</v>
      </c>
    </row>
    <row r="27" spans="1:22" x14ac:dyDescent="0.3">
      <c r="A27" s="2">
        <f t="shared" si="4"/>
        <v>22</v>
      </c>
      <c r="B27" s="2" t="str">
        <f>Data_base_case!D30</f>
        <v>Desalination plant</v>
      </c>
      <c r="C27" s="2">
        <f>IF($A$2=$B27,1,0)</f>
        <v>0</v>
      </c>
      <c r="D27" s="2">
        <f t="shared" ref="D27:V27" si="27">IF($A$2=$B27,1,0)</f>
        <v>0</v>
      </c>
      <c r="E27" s="2">
        <f t="shared" si="27"/>
        <v>0</v>
      </c>
      <c r="F27" s="2">
        <f t="shared" si="27"/>
        <v>0</v>
      </c>
      <c r="G27" s="2">
        <f t="shared" si="27"/>
        <v>0</v>
      </c>
      <c r="H27" s="2">
        <f t="shared" si="27"/>
        <v>0</v>
      </c>
      <c r="I27" s="2">
        <f t="shared" si="27"/>
        <v>0</v>
      </c>
      <c r="J27" s="2">
        <f t="shared" si="27"/>
        <v>0</v>
      </c>
      <c r="K27" s="2">
        <v>1</v>
      </c>
      <c r="L27" s="2">
        <f t="shared" si="27"/>
        <v>0</v>
      </c>
      <c r="M27" s="2">
        <f t="shared" si="27"/>
        <v>0</v>
      </c>
      <c r="N27" s="2">
        <f t="shared" si="27"/>
        <v>0</v>
      </c>
      <c r="O27" s="2">
        <f t="shared" si="27"/>
        <v>0</v>
      </c>
      <c r="P27" s="2">
        <f t="shared" si="27"/>
        <v>0</v>
      </c>
      <c r="Q27" s="2">
        <f t="shared" si="27"/>
        <v>0</v>
      </c>
      <c r="R27" s="2">
        <f t="shared" si="27"/>
        <v>0</v>
      </c>
      <c r="S27" s="2">
        <f t="shared" si="27"/>
        <v>0</v>
      </c>
      <c r="T27" s="2">
        <f t="shared" si="27"/>
        <v>0</v>
      </c>
      <c r="U27" s="2">
        <f t="shared" si="27"/>
        <v>0</v>
      </c>
      <c r="V27" s="2">
        <f t="shared" si="27"/>
        <v>0</v>
      </c>
    </row>
    <row r="28" spans="1:22" x14ac:dyDescent="0.3">
      <c r="A28" s="2">
        <f t="shared" si="4"/>
        <v>23</v>
      </c>
      <c r="B28" s="2" t="str">
        <f>Data_base_case!D31</f>
        <v>Waste water plant</v>
      </c>
      <c r="C28" s="2">
        <f t="shared" ref="C28:V29" si="28">IF($A$2=$B28,1,0)</f>
        <v>1</v>
      </c>
      <c r="D28" s="2">
        <f t="shared" si="28"/>
        <v>1</v>
      </c>
      <c r="E28" s="2">
        <f t="shared" si="28"/>
        <v>1</v>
      </c>
      <c r="F28" s="2">
        <f t="shared" si="28"/>
        <v>1</v>
      </c>
      <c r="G28" s="2">
        <f t="shared" si="28"/>
        <v>1</v>
      </c>
      <c r="H28" s="2">
        <f t="shared" si="28"/>
        <v>1</v>
      </c>
      <c r="I28" s="2">
        <f t="shared" si="28"/>
        <v>1</v>
      </c>
      <c r="J28" s="2">
        <f t="shared" si="28"/>
        <v>1</v>
      </c>
      <c r="K28" s="2">
        <v>0</v>
      </c>
      <c r="L28" s="2">
        <f t="shared" si="28"/>
        <v>1</v>
      </c>
      <c r="M28" s="2">
        <f t="shared" si="28"/>
        <v>1</v>
      </c>
      <c r="N28" s="2">
        <f t="shared" si="28"/>
        <v>1</v>
      </c>
      <c r="O28" s="2">
        <f t="shared" si="28"/>
        <v>1</v>
      </c>
      <c r="P28" s="2">
        <f t="shared" si="28"/>
        <v>1</v>
      </c>
      <c r="Q28" s="2">
        <f t="shared" si="28"/>
        <v>1</v>
      </c>
      <c r="R28" s="2">
        <f t="shared" si="28"/>
        <v>1</v>
      </c>
      <c r="S28" s="2">
        <f t="shared" si="28"/>
        <v>1</v>
      </c>
      <c r="T28" s="2">
        <f t="shared" si="28"/>
        <v>1</v>
      </c>
      <c r="U28" s="2">
        <f t="shared" si="28"/>
        <v>1</v>
      </c>
      <c r="V28" s="2">
        <f t="shared" si="28"/>
        <v>1</v>
      </c>
    </row>
    <row r="29" spans="1:22" x14ac:dyDescent="0.3">
      <c r="A29" s="2">
        <f t="shared" si="4"/>
        <v>24</v>
      </c>
      <c r="B29" s="2" t="str">
        <f>Data_base_case!D32</f>
        <v>Drinking water</v>
      </c>
      <c r="C29" s="2">
        <f t="shared" si="28"/>
        <v>0</v>
      </c>
      <c r="D29" s="2">
        <f t="shared" si="28"/>
        <v>0</v>
      </c>
      <c r="E29" s="2">
        <f t="shared" si="28"/>
        <v>0</v>
      </c>
      <c r="F29" s="2">
        <f t="shared" si="28"/>
        <v>0</v>
      </c>
      <c r="G29" s="2">
        <f t="shared" si="28"/>
        <v>0</v>
      </c>
      <c r="H29" s="2">
        <f t="shared" si="28"/>
        <v>0</v>
      </c>
      <c r="I29" s="2">
        <f t="shared" si="28"/>
        <v>0</v>
      </c>
      <c r="J29" s="2">
        <f t="shared" si="28"/>
        <v>0</v>
      </c>
      <c r="K29" s="2">
        <f t="shared" si="28"/>
        <v>0</v>
      </c>
      <c r="L29" s="2">
        <f t="shared" si="28"/>
        <v>0</v>
      </c>
      <c r="M29" s="2">
        <f t="shared" si="28"/>
        <v>0</v>
      </c>
      <c r="N29" s="2">
        <f t="shared" si="28"/>
        <v>0</v>
      </c>
      <c r="O29" s="2">
        <f t="shared" si="28"/>
        <v>0</v>
      </c>
      <c r="P29" s="2">
        <f t="shared" si="28"/>
        <v>0</v>
      </c>
      <c r="Q29" s="2">
        <f t="shared" si="28"/>
        <v>0</v>
      </c>
      <c r="R29" s="2">
        <f t="shared" si="28"/>
        <v>0</v>
      </c>
      <c r="S29" s="2">
        <f t="shared" si="28"/>
        <v>0</v>
      </c>
      <c r="T29" s="2">
        <f t="shared" si="28"/>
        <v>0</v>
      </c>
      <c r="U29" s="2">
        <f t="shared" si="28"/>
        <v>0</v>
      </c>
      <c r="V29" s="2">
        <f t="shared" si="28"/>
        <v>0</v>
      </c>
    </row>
    <row r="30" spans="1:22" x14ac:dyDescent="0.3">
      <c r="A30" s="2">
        <f t="shared" si="4"/>
        <v>25</v>
      </c>
      <c r="B30" s="2" t="str">
        <f>Data_base_case!D33</f>
        <v>Electrolysers AEC</v>
      </c>
      <c r="C30" s="2">
        <f t="shared" ref="C30:V30" si="29">IF(C3="AEC",1,0)</f>
        <v>0</v>
      </c>
      <c r="D30" s="2">
        <f t="shared" si="29"/>
        <v>0</v>
      </c>
      <c r="E30" s="2">
        <f t="shared" si="29"/>
        <v>0</v>
      </c>
      <c r="F30" s="2">
        <f t="shared" si="29"/>
        <v>0</v>
      </c>
      <c r="G30" s="2">
        <f t="shared" si="29"/>
        <v>1</v>
      </c>
      <c r="H30" s="2">
        <f t="shared" si="29"/>
        <v>0</v>
      </c>
      <c r="I30" s="2">
        <f t="shared" si="29"/>
        <v>0</v>
      </c>
      <c r="J30" s="2">
        <f t="shared" si="29"/>
        <v>1</v>
      </c>
      <c r="K30" s="2">
        <f t="shared" si="29"/>
        <v>0</v>
      </c>
      <c r="L30" s="2">
        <f t="shared" si="29"/>
        <v>0</v>
      </c>
      <c r="M30" s="2">
        <f t="shared" si="29"/>
        <v>1</v>
      </c>
      <c r="N30" s="2">
        <f t="shared" si="29"/>
        <v>0</v>
      </c>
      <c r="O30" s="2">
        <f t="shared" si="29"/>
        <v>0</v>
      </c>
      <c r="P30" s="2">
        <f t="shared" si="29"/>
        <v>1</v>
      </c>
      <c r="Q30" s="2">
        <f t="shared" si="29"/>
        <v>0</v>
      </c>
      <c r="R30" s="2">
        <f t="shared" si="29"/>
        <v>0</v>
      </c>
      <c r="S30" s="2">
        <f t="shared" ref="S30" si="30">IF(S3="AEC",1,0)</f>
        <v>0</v>
      </c>
      <c r="T30" s="2">
        <f t="shared" si="29"/>
        <v>1</v>
      </c>
      <c r="U30" s="2">
        <f t="shared" si="29"/>
        <v>0</v>
      </c>
      <c r="V30" s="2">
        <f t="shared" si="29"/>
        <v>0</v>
      </c>
    </row>
    <row r="31" spans="1:22" x14ac:dyDescent="0.3">
      <c r="A31" s="2">
        <f t="shared" si="4"/>
        <v>26</v>
      </c>
      <c r="B31" s="2" t="str">
        <f>Data_base_case!D34</f>
        <v>Electrolysers SOEC heat integrated</v>
      </c>
      <c r="C31" s="2">
        <f>IF(AND(C3="SOEC",OR(C1="DME-B2",C1="DME-B1",C1="DME-W2",C1="DME-W1",C1="NH3")),1,0)</f>
        <v>1</v>
      </c>
      <c r="D31" s="2">
        <f t="shared" ref="D31:U31" si="31">IF(AND(D3="SOEC",OR(D1="DME-B2",D1="DME-B1",D1="DME-W2",D1="DME-W1",D1="NH3")),1,0)</f>
        <v>1</v>
      </c>
      <c r="E31" s="2">
        <f t="shared" si="31"/>
        <v>1</v>
      </c>
      <c r="F31" s="2">
        <f t="shared" si="31"/>
        <v>1</v>
      </c>
      <c r="G31" s="2">
        <f t="shared" si="31"/>
        <v>0</v>
      </c>
      <c r="H31" s="2">
        <f t="shared" si="31"/>
        <v>1</v>
      </c>
      <c r="I31" s="2">
        <f t="shared" si="31"/>
        <v>0</v>
      </c>
      <c r="J31" s="2">
        <f t="shared" si="31"/>
        <v>0</v>
      </c>
      <c r="K31" s="2">
        <f t="shared" si="31"/>
        <v>0</v>
      </c>
      <c r="L31" s="2">
        <f t="shared" si="31"/>
        <v>0</v>
      </c>
      <c r="M31" s="2">
        <f t="shared" si="31"/>
        <v>0</v>
      </c>
      <c r="N31" s="2">
        <f t="shared" si="31"/>
        <v>0</v>
      </c>
      <c r="O31" s="2">
        <f t="shared" si="31"/>
        <v>0</v>
      </c>
      <c r="P31" s="2">
        <f t="shared" si="31"/>
        <v>0</v>
      </c>
      <c r="Q31" s="2">
        <f t="shared" si="31"/>
        <v>0</v>
      </c>
      <c r="R31" s="2">
        <f t="shared" si="31"/>
        <v>0</v>
      </c>
      <c r="S31" s="2">
        <f t="shared" ref="S31" si="32">IF(AND(S3="SOEC",OR(S1="DME-B2",S1="DME-B1",S1="DME-W2",S1="DME-W1",S1="NH3")),1,0)</f>
        <v>0</v>
      </c>
      <c r="T31" s="2">
        <f t="shared" si="31"/>
        <v>0</v>
      </c>
      <c r="U31" s="2">
        <f t="shared" si="31"/>
        <v>0</v>
      </c>
      <c r="V31" s="2">
        <v>0</v>
      </c>
    </row>
    <row r="32" spans="1:22" x14ac:dyDescent="0.3">
      <c r="A32" s="2">
        <f t="shared" si="4"/>
        <v>27</v>
      </c>
      <c r="B32" s="2" t="str">
        <f>Data_base_case!D35</f>
        <v>Electrolysers SOEC alone</v>
      </c>
      <c r="C32" s="2">
        <f t="shared" ref="C32:U32" si="33">IF(AND(C3="SOEC",OR(C1="MeOH",C1="H2")),1,0)</f>
        <v>0</v>
      </c>
      <c r="D32" s="2">
        <f t="shared" si="33"/>
        <v>0</v>
      </c>
      <c r="E32" s="2">
        <f t="shared" si="33"/>
        <v>0</v>
      </c>
      <c r="F32" s="2">
        <f t="shared" si="33"/>
        <v>0</v>
      </c>
      <c r="G32" s="2">
        <f t="shared" si="33"/>
        <v>0</v>
      </c>
      <c r="H32" s="2">
        <f t="shared" si="33"/>
        <v>0</v>
      </c>
      <c r="I32" s="2">
        <f t="shared" si="33"/>
        <v>0</v>
      </c>
      <c r="J32" s="2">
        <f t="shared" si="33"/>
        <v>0</v>
      </c>
      <c r="K32" s="2">
        <f t="shared" si="33"/>
        <v>1</v>
      </c>
      <c r="L32" s="2">
        <f t="shared" si="33"/>
        <v>0</v>
      </c>
      <c r="M32" s="2">
        <f t="shared" si="33"/>
        <v>0</v>
      </c>
      <c r="N32" s="2">
        <f t="shared" si="33"/>
        <v>1</v>
      </c>
      <c r="O32" s="2">
        <f t="shared" si="33"/>
        <v>0</v>
      </c>
      <c r="P32" s="2">
        <f t="shared" si="33"/>
        <v>0</v>
      </c>
      <c r="Q32" s="2">
        <f t="shared" si="33"/>
        <v>1</v>
      </c>
      <c r="R32" s="2">
        <f t="shared" si="33"/>
        <v>0</v>
      </c>
      <c r="S32" s="2">
        <f t="shared" ref="S32" si="34">IF(AND(S3="SOEC",OR(S1="MeOH",S1="H2")),1,0)</f>
        <v>1</v>
      </c>
      <c r="T32" s="2">
        <f t="shared" si="33"/>
        <v>0</v>
      </c>
      <c r="U32" s="2">
        <f t="shared" si="33"/>
        <v>0</v>
      </c>
      <c r="V32" s="2">
        <v>0</v>
      </c>
    </row>
    <row r="33" spans="1:22" x14ac:dyDescent="0.3">
      <c r="A33" s="2">
        <f t="shared" si="4"/>
        <v>28</v>
      </c>
      <c r="B33" s="2" t="str">
        <f>Data_base_case!D36</f>
        <v>Electrolysers 75AEC-25SOEC_HI</v>
      </c>
      <c r="C33" s="2">
        <f t="shared" ref="C33:V33" si="35">IF(AND(C3="Mix",OR(C1="Bio-eMeOH",C1="NH3")),1,0)</f>
        <v>0</v>
      </c>
      <c r="D33" s="2">
        <f t="shared" si="35"/>
        <v>0</v>
      </c>
      <c r="E33" s="2">
        <f t="shared" si="35"/>
        <v>0</v>
      </c>
      <c r="F33" s="2">
        <f t="shared" si="35"/>
        <v>0</v>
      </c>
      <c r="G33" s="2">
        <f t="shared" si="35"/>
        <v>0</v>
      </c>
      <c r="H33" s="2">
        <f t="shared" si="35"/>
        <v>0</v>
      </c>
      <c r="I33" s="2">
        <f t="shared" si="35"/>
        <v>1</v>
      </c>
      <c r="J33" s="2">
        <f t="shared" si="35"/>
        <v>0</v>
      </c>
      <c r="K33" s="2">
        <f t="shared" si="35"/>
        <v>0</v>
      </c>
      <c r="L33" s="2">
        <f t="shared" si="35"/>
        <v>0</v>
      </c>
      <c r="M33" s="2">
        <f t="shared" si="35"/>
        <v>0</v>
      </c>
      <c r="N33" s="2">
        <f t="shared" si="35"/>
        <v>0</v>
      </c>
      <c r="O33" s="2">
        <f t="shared" si="35"/>
        <v>0</v>
      </c>
      <c r="P33" s="2">
        <f t="shared" si="35"/>
        <v>0</v>
      </c>
      <c r="Q33" s="2">
        <f t="shared" si="35"/>
        <v>0</v>
      </c>
      <c r="R33" s="2">
        <f t="shared" si="35"/>
        <v>0</v>
      </c>
      <c r="S33" s="2">
        <f t="shared" ref="S33" si="36">IF(AND(S3="Mix",OR(S1="Bio-eMeOH",S1="NH3")),1,0)</f>
        <v>0</v>
      </c>
      <c r="T33" s="2">
        <f t="shared" si="35"/>
        <v>0</v>
      </c>
      <c r="U33" s="2">
        <f t="shared" si="35"/>
        <v>0</v>
      </c>
      <c r="V33" s="2">
        <f t="shared" si="35"/>
        <v>0</v>
      </c>
    </row>
    <row r="34" spans="1:22" x14ac:dyDescent="0.3">
      <c r="A34" s="2">
        <f t="shared" si="4"/>
        <v>29</v>
      </c>
      <c r="B34" s="2" t="str">
        <f>Data_base_case!D37</f>
        <v>Electrolysers 75AEC-25SOEC_A</v>
      </c>
      <c r="C34" s="2">
        <f t="shared" ref="C34:V34" si="37">IF(AND(C3="Mix",OR(C1="MeOH",C1="H2")),1,0)</f>
        <v>0</v>
      </c>
      <c r="D34" s="2">
        <f t="shared" si="37"/>
        <v>0</v>
      </c>
      <c r="E34" s="2">
        <f t="shared" si="37"/>
        <v>0</v>
      </c>
      <c r="F34" s="2">
        <f t="shared" si="37"/>
        <v>0</v>
      </c>
      <c r="G34" s="2">
        <f t="shared" si="37"/>
        <v>0</v>
      </c>
      <c r="H34" s="2">
        <f t="shared" si="37"/>
        <v>0</v>
      </c>
      <c r="I34" s="2">
        <f t="shared" si="37"/>
        <v>0</v>
      </c>
      <c r="J34" s="2">
        <f t="shared" si="37"/>
        <v>0</v>
      </c>
      <c r="K34" s="2">
        <f t="shared" si="37"/>
        <v>0</v>
      </c>
      <c r="L34" s="2">
        <f t="shared" si="37"/>
        <v>1</v>
      </c>
      <c r="M34" s="2">
        <f t="shared" si="37"/>
        <v>0</v>
      </c>
      <c r="N34" s="2">
        <f t="shared" si="37"/>
        <v>0</v>
      </c>
      <c r="O34" s="2">
        <f t="shared" si="37"/>
        <v>1</v>
      </c>
      <c r="P34" s="2">
        <f t="shared" si="37"/>
        <v>0</v>
      </c>
      <c r="Q34" s="2">
        <f t="shared" si="37"/>
        <v>0</v>
      </c>
      <c r="R34" s="2">
        <f t="shared" si="37"/>
        <v>1</v>
      </c>
      <c r="S34" s="2">
        <f t="shared" ref="S34" si="38">IF(AND(S3="Mix",OR(S1="MeOH",S1="H2")),1,0)</f>
        <v>0</v>
      </c>
      <c r="T34" s="2">
        <f t="shared" si="37"/>
        <v>0</v>
      </c>
      <c r="U34" s="2">
        <f t="shared" si="37"/>
        <v>0</v>
      </c>
      <c r="V34" s="2">
        <f t="shared" si="37"/>
        <v>0</v>
      </c>
    </row>
    <row r="35" spans="1:22" x14ac:dyDescent="0.3">
      <c r="A35" s="2">
        <f t="shared" si="4"/>
        <v>30</v>
      </c>
      <c r="B35" s="2" t="str">
        <f>Data_base_case!D38</f>
        <v>H2 pipeline to MeOH CCU plant</v>
      </c>
      <c r="C35" s="2">
        <f t="shared" ref="C35:T35" si="39">IF(C1="MeOH",1,0)</f>
        <v>0</v>
      </c>
      <c r="D35" s="2">
        <f t="shared" si="39"/>
        <v>0</v>
      </c>
      <c r="E35" s="2">
        <f t="shared" si="39"/>
        <v>0</v>
      </c>
      <c r="F35" s="2">
        <f t="shared" si="39"/>
        <v>0</v>
      </c>
      <c r="G35" s="2">
        <f t="shared" si="39"/>
        <v>0</v>
      </c>
      <c r="H35" s="2">
        <f t="shared" si="39"/>
        <v>0</v>
      </c>
      <c r="I35" s="2">
        <f t="shared" si="39"/>
        <v>0</v>
      </c>
      <c r="J35" s="2">
        <f t="shared" si="39"/>
        <v>1</v>
      </c>
      <c r="K35" s="2">
        <f t="shared" si="39"/>
        <v>1</v>
      </c>
      <c r="L35" s="2">
        <f t="shared" si="39"/>
        <v>1</v>
      </c>
      <c r="M35" s="2">
        <f t="shared" si="39"/>
        <v>1</v>
      </c>
      <c r="N35" s="2">
        <f t="shared" si="39"/>
        <v>1</v>
      </c>
      <c r="O35" s="2">
        <f t="shared" si="39"/>
        <v>1</v>
      </c>
      <c r="P35" s="2">
        <f t="shared" si="39"/>
        <v>0</v>
      </c>
      <c r="Q35" s="2">
        <f t="shared" si="39"/>
        <v>0</v>
      </c>
      <c r="R35" s="2">
        <f t="shared" si="39"/>
        <v>0</v>
      </c>
      <c r="S35" s="2">
        <f t="shared" ref="S35" si="40">IF(S1="MeOH",1,0)</f>
        <v>1</v>
      </c>
      <c r="T35" s="2">
        <f t="shared" si="39"/>
        <v>1</v>
      </c>
      <c r="U35" s="2">
        <v>0</v>
      </c>
      <c r="V35" s="2">
        <v>0</v>
      </c>
    </row>
    <row r="36" spans="1:22" x14ac:dyDescent="0.3">
      <c r="A36" s="2">
        <f t="shared" si="4"/>
        <v>31</v>
      </c>
      <c r="B36" s="2" t="str">
        <f>Data_base_case!D39</f>
        <v>H2 pipeline to Bamboo-2</v>
      </c>
      <c r="C36" s="2">
        <f>C20</f>
        <v>1</v>
      </c>
      <c r="D36" s="2">
        <f t="shared" ref="D36:U39" si="41">D20</f>
        <v>0</v>
      </c>
      <c r="E36" s="2">
        <f t="shared" si="41"/>
        <v>0</v>
      </c>
      <c r="F36" s="2">
        <f t="shared" si="41"/>
        <v>0</v>
      </c>
      <c r="G36" s="2">
        <f t="shared" si="41"/>
        <v>0</v>
      </c>
      <c r="H36" s="2">
        <f t="shared" si="41"/>
        <v>0</v>
      </c>
      <c r="I36" s="2">
        <f t="shared" si="41"/>
        <v>0</v>
      </c>
      <c r="J36" s="2">
        <f t="shared" si="41"/>
        <v>0</v>
      </c>
      <c r="K36" s="2">
        <f t="shared" si="41"/>
        <v>0</v>
      </c>
      <c r="L36" s="2">
        <f t="shared" si="41"/>
        <v>0</v>
      </c>
      <c r="M36" s="2">
        <f t="shared" si="41"/>
        <v>0</v>
      </c>
      <c r="N36" s="2">
        <f t="shared" si="41"/>
        <v>0</v>
      </c>
      <c r="O36" s="2">
        <f t="shared" si="41"/>
        <v>0</v>
      </c>
      <c r="P36" s="2">
        <f t="shared" si="41"/>
        <v>0</v>
      </c>
      <c r="Q36" s="2">
        <f t="shared" si="41"/>
        <v>0</v>
      </c>
      <c r="R36" s="2">
        <f t="shared" si="41"/>
        <v>0</v>
      </c>
      <c r="S36" s="2">
        <f t="shared" ref="S36" si="42">S20</f>
        <v>0</v>
      </c>
      <c r="T36" s="2">
        <f t="shared" si="41"/>
        <v>0</v>
      </c>
      <c r="U36" s="2">
        <f t="shared" si="41"/>
        <v>0</v>
      </c>
      <c r="V36" s="2">
        <f t="shared" ref="V36:V39" si="43">V20</f>
        <v>0</v>
      </c>
    </row>
    <row r="37" spans="1:22" x14ac:dyDescent="0.3">
      <c r="A37" s="2">
        <f t="shared" si="4"/>
        <v>32</v>
      </c>
      <c r="B37" s="2" t="str">
        <f>Data_base_case!D40</f>
        <v>H2 pipeline to Bamboo-1</v>
      </c>
      <c r="C37" s="2">
        <f t="shared" ref="C37:R39" si="44">C21</f>
        <v>0</v>
      </c>
      <c r="D37" s="2">
        <f t="shared" si="44"/>
        <v>1</v>
      </c>
      <c r="E37" s="2">
        <f t="shared" si="44"/>
        <v>0</v>
      </c>
      <c r="F37" s="2">
        <f t="shared" si="44"/>
        <v>0</v>
      </c>
      <c r="G37" s="2">
        <f t="shared" si="44"/>
        <v>0</v>
      </c>
      <c r="H37" s="2">
        <f t="shared" si="44"/>
        <v>0</v>
      </c>
      <c r="I37" s="2">
        <f t="shared" si="44"/>
        <v>0</v>
      </c>
      <c r="J37" s="2">
        <f t="shared" si="44"/>
        <v>0</v>
      </c>
      <c r="K37" s="2">
        <f t="shared" si="44"/>
        <v>0</v>
      </c>
      <c r="L37" s="2">
        <f t="shared" si="44"/>
        <v>0</v>
      </c>
      <c r="M37" s="2">
        <f t="shared" si="44"/>
        <v>0</v>
      </c>
      <c r="N37" s="2">
        <f t="shared" si="44"/>
        <v>0</v>
      </c>
      <c r="O37" s="2">
        <f t="shared" si="44"/>
        <v>0</v>
      </c>
      <c r="P37" s="2">
        <f t="shared" si="44"/>
        <v>0</v>
      </c>
      <c r="Q37" s="2">
        <f t="shared" si="44"/>
        <v>0</v>
      </c>
      <c r="R37" s="2">
        <f t="shared" si="44"/>
        <v>0</v>
      </c>
      <c r="S37" s="2">
        <f t="shared" ref="S37" si="45">S21</f>
        <v>0</v>
      </c>
      <c r="T37" s="2">
        <f t="shared" si="41"/>
        <v>0</v>
      </c>
      <c r="U37" s="2">
        <f t="shared" si="41"/>
        <v>0</v>
      </c>
      <c r="V37" s="2">
        <f t="shared" si="43"/>
        <v>0</v>
      </c>
    </row>
    <row r="38" spans="1:22" x14ac:dyDescent="0.3">
      <c r="A38" s="2">
        <f t="shared" si="4"/>
        <v>33</v>
      </c>
      <c r="B38" s="2" t="str">
        <f>Data_base_case!D41</f>
        <v>H2 pipeline to Wheat-2</v>
      </c>
      <c r="C38" s="2">
        <f t="shared" si="44"/>
        <v>0</v>
      </c>
      <c r="D38" s="2">
        <f t="shared" si="44"/>
        <v>0</v>
      </c>
      <c r="E38" s="2">
        <f t="shared" si="44"/>
        <v>1</v>
      </c>
      <c r="F38" s="2">
        <f t="shared" si="44"/>
        <v>0</v>
      </c>
      <c r="G38" s="2">
        <f t="shared" si="44"/>
        <v>0</v>
      </c>
      <c r="H38" s="2">
        <f t="shared" si="44"/>
        <v>0</v>
      </c>
      <c r="I38" s="2">
        <f t="shared" si="44"/>
        <v>0</v>
      </c>
      <c r="J38" s="2">
        <f t="shared" si="44"/>
        <v>0</v>
      </c>
      <c r="K38" s="2">
        <f t="shared" si="44"/>
        <v>0</v>
      </c>
      <c r="L38" s="2">
        <f t="shared" si="44"/>
        <v>0</v>
      </c>
      <c r="M38" s="2">
        <f t="shared" si="44"/>
        <v>0</v>
      </c>
      <c r="N38" s="2">
        <f t="shared" si="44"/>
        <v>0</v>
      </c>
      <c r="O38" s="2">
        <f t="shared" si="44"/>
        <v>0</v>
      </c>
      <c r="P38" s="2">
        <f t="shared" si="44"/>
        <v>0</v>
      </c>
      <c r="Q38" s="2">
        <f t="shared" si="44"/>
        <v>0</v>
      </c>
      <c r="R38" s="2">
        <f t="shared" si="44"/>
        <v>0</v>
      </c>
      <c r="S38" s="2">
        <f t="shared" ref="S38" si="46">S22</f>
        <v>0</v>
      </c>
      <c r="T38" s="2">
        <f t="shared" si="41"/>
        <v>0</v>
      </c>
      <c r="U38" s="2">
        <f t="shared" si="41"/>
        <v>0</v>
      </c>
      <c r="V38" s="2">
        <f t="shared" si="43"/>
        <v>0</v>
      </c>
    </row>
    <row r="39" spans="1:22" x14ac:dyDescent="0.3">
      <c r="A39" s="2">
        <f t="shared" si="4"/>
        <v>34</v>
      </c>
      <c r="B39" s="2" t="str">
        <f>Data_base_case!D42</f>
        <v>H2 pipeline to Wheat-1</v>
      </c>
      <c r="C39" s="2">
        <f t="shared" si="44"/>
        <v>0</v>
      </c>
      <c r="D39" s="2">
        <f t="shared" si="44"/>
        <v>0</v>
      </c>
      <c r="E39" s="2">
        <f t="shared" si="44"/>
        <v>0</v>
      </c>
      <c r="F39" s="2">
        <f t="shared" si="44"/>
        <v>1</v>
      </c>
      <c r="G39" s="2">
        <f t="shared" si="44"/>
        <v>0</v>
      </c>
      <c r="H39" s="2">
        <f t="shared" si="44"/>
        <v>0</v>
      </c>
      <c r="I39" s="2">
        <f t="shared" si="44"/>
        <v>0</v>
      </c>
      <c r="J39" s="2">
        <f t="shared" si="44"/>
        <v>0</v>
      </c>
      <c r="K39" s="2">
        <f t="shared" si="44"/>
        <v>0</v>
      </c>
      <c r="L39" s="2">
        <f t="shared" si="44"/>
        <v>0</v>
      </c>
      <c r="M39" s="2">
        <f t="shared" si="44"/>
        <v>0</v>
      </c>
      <c r="N39" s="2">
        <f t="shared" si="44"/>
        <v>0</v>
      </c>
      <c r="O39" s="2">
        <f t="shared" si="44"/>
        <v>0</v>
      </c>
      <c r="P39" s="2">
        <f t="shared" si="44"/>
        <v>0</v>
      </c>
      <c r="Q39" s="2">
        <f t="shared" si="44"/>
        <v>0</v>
      </c>
      <c r="R39" s="2">
        <f t="shared" si="44"/>
        <v>0</v>
      </c>
      <c r="S39" s="2">
        <f t="shared" ref="S39" si="47">S23</f>
        <v>0</v>
      </c>
      <c r="T39" s="2">
        <f t="shared" si="41"/>
        <v>0</v>
      </c>
      <c r="U39" s="2">
        <f t="shared" si="41"/>
        <v>0</v>
      </c>
      <c r="V39" s="2">
        <f t="shared" si="43"/>
        <v>0</v>
      </c>
    </row>
    <row r="40" spans="1:22" x14ac:dyDescent="0.3">
      <c r="A40" s="2">
        <f t="shared" si="4"/>
        <v>35</v>
      </c>
      <c r="B40" s="2" t="str">
        <f>Data_base_case!D43</f>
        <v>H2 pipeline to NH3 plant</v>
      </c>
      <c r="C40" s="2">
        <f t="shared" ref="C40:V40" si="48">IF(C1 = "NH3",1,0)</f>
        <v>0</v>
      </c>
      <c r="D40" s="2">
        <f t="shared" si="48"/>
        <v>0</v>
      </c>
      <c r="E40" s="2">
        <f t="shared" si="48"/>
        <v>0</v>
      </c>
      <c r="F40" s="2">
        <f t="shared" si="48"/>
        <v>0</v>
      </c>
      <c r="G40" s="2">
        <f t="shared" si="48"/>
        <v>1</v>
      </c>
      <c r="H40" s="2">
        <f t="shared" si="48"/>
        <v>1</v>
      </c>
      <c r="I40" s="2">
        <f t="shared" si="48"/>
        <v>1</v>
      </c>
      <c r="J40" s="2">
        <f t="shared" si="48"/>
        <v>0</v>
      </c>
      <c r="K40" s="2">
        <f t="shared" si="48"/>
        <v>0</v>
      </c>
      <c r="L40" s="2">
        <f t="shared" si="48"/>
        <v>0</v>
      </c>
      <c r="M40" s="2">
        <f t="shared" si="48"/>
        <v>0</v>
      </c>
      <c r="N40" s="2">
        <f t="shared" si="48"/>
        <v>0</v>
      </c>
      <c r="O40" s="2">
        <f t="shared" si="48"/>
        <v>0</v>
      </c>
      <c r="P40" s="2">
        <f t="shared" si="48"/>
        <v>0</v>
      </c>
      <c r="Q40" s="2">
        <f t="shared" si="48"/>
        <v>0</v>
      </c>
      <c r="R40" s="2">
        <f t="shared" si="48"/>
        <v>0</v>
      </c>
      <c r="S40" s="2">
        <f t="shared" ref="S40" si="49">IF(S1 = "NH3",1,0)</f>
        <v>0</v>
      </c>
      <c r="T40" s="2">
        <f t="shared" si="48"/>
        <v>0</v>
      </c>
      <c r="U40" s="2">
        <f t="shared" si="48"/>
        <v>0</v>
      </c>
      <c r="V40" s="2">
        <f t="shared" si="48"/>
        <v>0</v>
      </c>
    </row>
    <row r="41" spans="1:22" x14ac:dyDescent="0.3">
      <c r="A41" s="2">
        <f t="shared" si="4"/>
        <v>36</v>
      </c>
      <c r="B41" s="2" t="str">
        <f>Data_base_case!D44</f>
        <v>H2 pipeline to client</v>
      </c>
      <c r="C41" s="2">
        <f t="shared" ref="C41:V41" si="50">IF(C1 = "H2",1,0)</f>
        <v>0</v>
      </c>
      <c r="D41" s="2">
        <f t="shared" si="50"/>
        <v>0</v>
      </c>
      <c r="E41" s="2">
        <f t="shared" si="50"/>
        <v>0</v>
      </c>
      <c r="F41" s="2">
        <f t="shared" si="50"/>
        <v>0</v>
      </c>
      <c r="G41" s="2">
        <f t="shared" si="50"/>
        <v>0</v>
      </c>
      <c r="H41" s="2">
        <f t="shared" si="50"/>
        <v>0</v>
      </c>
      <c r="I41" s="2">
        <f t="shared" si="50"/>
        <v>0</v>
      </c>
      <c r="J41" s="2">
        <f t="shared" si="50"/>
        <v>0</v>
      </c>
      <c r="K41" s="2">
        <f t="shared" si="50"/>
        <v>0</v>
      </c>
      <c r="L41" s="2">
        <f t="shared" si="50"/>
        <v>0</v>
      </c>
      <c r="M41" s="2">
        <f t="shared" si="50"/>
        <v>0</v>
      </c>
      <c r="N41" s="2">
        <f t="shared" si="50"/>
        <v>0</v>
      </c>
      <c r="O41" s="2">
        <f t="shared" si="50"/>
        <v>0</v>
      </c>
      <c r="P41" s="2">
        <f t="shared" si="50"/>
        <v>1</v>
      </c>
      <c r="Q41" s="2">
        <f t="shared" si="50"/>
        <v>1</v>
      </c>
      <c r="R41" s="2">
        <f t="shared" si="50"/>
        <v>1</v>
      </c>
      <c r="S41" s="2">
        <f t="shared" ref="S41" si="51">IF(S1 = "H2",1,0)</f>
        <v>0</v>
      </c>
      <c r="T41" s="2">
        <f t="shared" si="50"/>
        <v>0</v>
      </c>
      <c r="U41" s="2">
        <f t="shared" si="50"/>
        <v>0</v>
      </c>
      <c r="V41" s="2">
        <f t="shared" si="50"/>
        <v>0</v>
      </c>
    </row>
    <row r="42" spans="1:22" x14ac:dyDescent="0.3">
      <c r="A42" s="2">
        <f t="shared" si="4"/>
        <v>37</v>
      </c>
      <c r="B42" s="2" t="str">
        <f>Data_base_case!D45</f>
        <v>Heat from district heating</v>
      </c>
      <c r="C42" s="2">
        <v>1</v>
      </c>
      <c r="D42" s="2">
        <v>1</v>
      </c>
      <c r="E42" s="2">
        <v>1</v>
      </c>
      <c r="F42" s="2">
        <v>1</v>
      </c>
      <c r="G42" s="2">
        <v>1</v>
      </c>
      <c r="H42" s="2">
        <v>1</v>
      </c>
      <c r="I42" s="2">
        <v>1</v>
      </c>
      <c r="J42" s="2">
        <v>1</v>
      </c>
      <c r="K42" s="2">
        <v>1</v>
      </c>
      <c r="L42" s="2">
        <v>1</v>
      </c>
      <c r="M42" s="2">
        <v>1</v>
      </c>
      <c r="N42" s="2">
        <v>1</v>
      </c>
      <c r="O42" s="2">
        <v>1</v>
      </c>
      <c r="P42" s="2">
        <v>1</v>
      </c>
      <c r="Q42" s="2">
        <v>1</v>
      </c>
      <c r="R42" s="2">
        <v>1</v>
      </c>
      <c r="S42" s="2">
        <v>1</v>
      </c>
      <c r="T42" s="2">
        <v>1</v>
      </c>
      <c r="U42" s="2">
        <v>1</v>
      </c>
      <c r="V42" s="2">
        <v>1</v>
      </c>
    </row>
    <row r="43" spans="1:22" x14ac:dyDescent="0.3">
      <c r="A43" s="2">
        <f t="shared" si="4"/>
        <v>38</v>
      </c>
      <c r="B43" s="2" t="str">
        <f>Data_base_case!D46</f>
        <v>Heat sent to district heating</v>
      </c>
      <c r="C43" s="2">
        <v>1</v>
      </c>
      <c r="D43" s="2">
        <v>1</v>
      </c>
      <c r="E43" s="2">
        <v>1</v>
      </c>
      <c r="F43" s="2">
        <v>1</v>
      </c>
      <c r="G43" s="2">
        <v>1</v>
      </c>
      <c r="H43" s="2">
        <v>1</v>
      </c>
      <c r="I43" s="2">
        <v>1</v>
      </c>
      <c r="J43" s="2">
        <v>1</v>
      </c>
      <c r="K43" s="2">
        <v>1</v>
      </c>
      <c r="L43" s="2">
        <v>1</v>
      </c>
      <c r="M43" s="2">
        <v>1</v>
      </c>
      <c r="N43" s="2">
        <v>1</v>
      </c>
      <c r="O43" s="2">
        <v>1</v>
      </c>
      <c r="P43" s="2">
        <v>1</v>
      </c>
      <c r="Q43" s="2">
        <v>1</v>
      </c>
      <c r="R43" s="2">
        <v>1</v>
      </c>
      <c r="S43" s="2">
        <v>1</v>
      </c>
      <c r="T43" s="2">
        <v>1</v>
      </c>
      <c r="U43" s="2">
        <v>1</v>
      </c>
      <c r="V43" s="2">
        <v>1</v>
      </c>
    </row>
    <row r="44" spans="1:22" x14ac:dyDescent="0.3">
      <c r="A44" s="2">
        <f t="shared" si="4"/>
        <v>39</v>
      </c>
      <c r="B44" s="2" t="str">
        <f>Data_base_case!D47</f>
        <v>Heat sent to other process</v>
      </c>
      <c r="C44" s="2">
        <v>1</v>
      </c>
      <c r="D44" s="2">
        <v>1</v>
      </c>
      <c r="E44" s="2">
        <v>1</v>
      </c>
      <c r="F44" s="2">
        <v>1</v>
      </c>
      <c r="G44" s="2">
        <v>1</v>
      </c>
      <c r="H44" s="2">
        <v>1</v>
      </c>
      <c r="I44" s="2">
        <v>1</v>
      </c>
      <c r="J44" s="2">
        <v>1</v>
      </c>
      <c r="K44" s="2">
        <v>1</v>
      </c>
      <c r="L44" s="2">
        <v>1</v>
      </c>
      <c r="M44" s="2">
        <v>1</v>
      </c>
      <c r="N44" s="2">
        <v>1</v>
      </c>
      <c r="O44" s="2">
        <v>1</v>
      </c>
      <c r="P44" s="2">
        <v>1</v>
      </c>
      <c r="Q44" s="2">
        <v>1</v>
      </c>
      <c r="R44" s="2">
        <v>1</v>
      </c>
      <c r="S44" s="2">
        <v>1</v>
      </c>
      <c r="T44" s="2">
        <v>1</v>
      </c>
      <c r="U44" s="2">
        <v>1</v>
      </c>
      <c r="V44" s="2">
        <v>1</v>
      </c>
    </row>
    <row r="45" spans="1:22" x14ac:dyDescent="0.3">
      <c r="A45" s="2">
        <f t="shared" si="4"/>
        <v>40</v>
      </c>
      <c r="B45" s="2" t="str">
        <f>Data_base_case!D48</f>
        <v>Sale of oxygen</v>
      </c>
      <c r="C45" s="2">
        <v>1</v>
      </c>
      <c r="D45" s="2">
        <v>1</v>
      </c>
      <c r="E45" s="2">
        <v>1</v>
      </c>
      <c r="F45" s="2">
        <v>1</v>
      </c>
      <c r="G45" s="2">
        <v>1</v>
      </c>
      <c r="H45" s="2">
        <v>1</v>
      </c>
      <c r="I45" s="2">
        <v>1</v>
      </c>
      <c r="J45" s="2">
        <v>1</v>
      </c>
      <c r="K45" s="2">
        <v>1</v>
      </c>
      <c r="L45" s="2">
        <v>1</v>
      </c>
      <c r="M45" s="2">
        <v>1</v>
      </c>
      <c r="N45" s="2">
        <v>1</v>
      </c>
      <c r="O45" s="2">
        <v>1</v>
      </c>
      <c r="P45" s="2">
        <v>1</v>
      </c>
      <c r="Q45" s="2">
        <v>1</v>
      </c>
      <c r="R45" s="2">
        <v>1</v>
      </c>
      <c r="S45" s="2">
        <v>1</v>
      </c>
      <c r="T45" s="2">
        <v>1</v>
      </c>
      <c r="U45" s="2">
        <v>0</v>
      </c>
      <c r="V45" s="2">
        <v>0</v>
      </c>
    </row>
    <row r="46" spans="1:22" x14ac:dyDescent="0.3">
      <c r="A46" s="2">
        <f t="shared" si="4"/>
        <v>41</v>
      </c>
      <c r="B46" s="2" t="str">
        <f>Data_base_case!D49</f>
        <v>H2 tank compressor</v>
      </c>
      <c r="C46" s="2">
        <f>C48</f>
        <v>0</v>
      </c>
      <c r="D46" s="2">
        <f t="shared" ref="D46:V46" si="52">D48</f>
        <v>0</v>
      </c>
      <c r="E46" s="2">
        <f t="shared" si="52"/>
        <v>0</v>
      </c>
      <c r="F46" s="2">
        <f t="shared" si="52"/>
        <v>0</v>
      </c>
      <c r="G46" s="2">
        <f t="shared" si="52"/>
        <v>0</v>
      </c>
      <c r="H46" s="2">
        <f t="shared" si="52"/>
        <v>0</v>
      </c>
      <c r="I46" s="2">
        <f t="shared" si="52"/>
        <v>0</v>
      </c>
      <c r="J46" s="2">
        <f t="shared" si="52"/>
        <v>0</v>
      </c>
      <c r="K46" s="2">
        <f t="shared" si="52"/>
        <v>0</v>
      </c>
      <c r="L46" s="2">
        <f t="shared" si="52"/>
        <v>0</v>
      </c>
      <c r="M46" s="2">
        <f t="shared" si="52"/>
        <v>0</v>
      </c>
      <c r="N46" s="2">
        <f t="shared" si="52"/>
        <v>0</v>
      </c>
      <c r="O46" s="2">
        <f t="shared" si="52"/>
        <v>0</v>
      </c>
      <c r="P46" s="2">
        <f t="shared" si="52"/>
        <v>0</v>
      </c>
      <c r="Q46" s="2">
        <f t="shared" si="52"/>
        <v>0</v>
      </c>
      <c r="R46" s="2">
        <f t="shared" si="52"/>
        <v>0</v>
      </c>
      <c r="S46" s="2">
        <f t="shared" ref="S46" si="53">S48</f>
        <v>0</v>
      </c>
      <c r="T46" s="2">
        <f t="shared" si="52"/>
        <v>0</v>
      </c>
      <c r="U46" s="2">
        <f t="shared" si="52"/>
        <v>0</v>
      </c>
      <c r="V46" s="2">
        <f t="shared" si="52"/>
        <v>0</v>
      </c>
    </row>
    <row r="47" spans="1:22" x14ac:dyDescent="0.3">
      <c r="A47" s="2">
        <f t="shared" si="4"/>
        <v>42</v>
      </c>
      <c r="B47" s="2" t="str">
        <f>Data_base_case!D50</f>
        <v>H2 tank valve</v>
      </c>
      <c r="C47" s="2">
        <f>C48</f>
        <v>0</v>
      </c>
      <c r="D47" s="2">
        <f t="shared" ref="D47:V47" si="54">D48</f>
        <v>0</v>
      </c>
      <c r="E47" s="2">
        <f t="shared" si="54"/>
        <v>0</v>
      </c>
      <c r="F47" s="2">
        <f t="shared" si="54"/>
        <v>0</v>
      </c>
      <c r="G47" s="2">
        <f t="shared" si="54"/>
        <v>0</v>
      </c>
      <c r="H47" s="2">
        <f t="shared" si="54"/>
        <v>0</v>
      </c>
      <c r="I47" s="2">
        <f t="shared" si="54"/>
        <v>0</v>
      </c>
      <c r="J47" s="2">
        <f t="shared" si="54"/>
        <v>0</v>
      </c>
      <c r="K47" s="2">
        <f t="shared" si="54"/>
        <v>0</v>
      </c>
      <c r="L47" s="2">
        <f t="shared" si="54"/>
        <v>0</v>
      </c>
      <c r="M47" s="2">
        <f t="shared" si="54"/>
        <v>0</v>
      </c>
      <c r="N47" s="2">
        <f t="shared" si="54"/>
        <v>0</v>
      </c>
      <c r="O47" s="2">
        <f t="shared" si="54"/>
        <v>0</v>
      </c>
      <c r="P47" s="2">
        <f t="shared" si="54"/>
        <v>0</v>
      </c>
      <c r="Q47" s="2">
        <f t="shared" si="54"/>
        <v>0</v>
      </c>
      <c r="R47" s="2">
        <f t="shared" si="54"/>
        <v>0</v>
      </c>
      <c r="S47" s="2">
        <f t="shared" si="54"/>
        <v>0</v>
      </c>
      <c r="T47" s="2">
        <f t="shared" si="54"/>
        <v>0</v>
      </c>
      <c r="U47" s="2">
        <f t="shared" si="54"/>
        <v>0</v>
      </c>
      <c r="V47" s="2">
        <f t="shared" si="54"/>
        <v>0</v>
      </c>
    </row>
    <row r="48" spans="1:22" x14ac:dyDescent="0.3">
      <c r="A48" s="2">
        <f t="shared" si="4"/>
        <v>43</v>
      </c>
      <c r="B48" s="2" t="str">
        <f>Data_base_case!D51</f>
        <v>H2 tank</v>
      </c>
      <c r="C48" s="2">
        <f>IF($B48=$A$4,1,0)</f>
        <v>0</v>
      </c>
      <c r="D48" s="2">
        <f t="shared" ref="D48:V48" si="55">IF($B45=$A$4,1,0)</f>
        <v>0</v>
      </c>
      <c r="E48" s="2">
        <f t="shared" si="55"/>
        <v>0</v>
      </c>
      <c r="F48" s="2">
        <f t="shared" si="55"/>
        <v>0</v>
      </c>
      <c r="G48" s="2">
        <f t="shared" si="55"/>
        <v>0</v>
      </c>
      <c r="H48" s="2">
        <f t="shared" si="55"/>
        <v>0</v>
      </c>
      <c r="I48" s="2">
        <f t="shared" si="55"/>
        <v>0</v>
      </c>
      <c r="J48" s="2">
        <f t="shared" si="55"/>
        <v>0</v>
      </c>
      <c r="K48" s="2">
        <f t="shared" si="55"/>
        <v>0</v>
      </c>
      <c r="L48" s="2">
        <f t="shared" si="55"/>
        <v>0</v>
      </c>
      <c r="M48" s="2">
        <f t="shared" si="55"/>
        <v>0</v>
      </c>
      <c r="N48" s="2">
        <f t="shared" si="55"/>
        <v>0</v>
      </c>
      <c r="O48" s="2">
        <f t="shared" si="55"/>
        <v>0</v>
      </c>
      <c r="P48" s="2">
        <f t="shared" si="55"/>
        <v>0</v>
      </c>
      <c r="Q48" s="2">
        <f t="shared" si="55"/>
        <v>0</v>
      </c>
      <c r="R48" s="2">
        <f t="shared" si="55"/>
        <v>0</v>
      </c>
      <c r="S48" s="2">
        <f t="shared" ref="S48" si="56">IF($B45=$A$4,1,0)</f>
        <v>0</v>
      </c>
      <c r="T48" s="2">
        <f t="shared" si="55"/>
        <v>0</v>
      </c>
      <c r="U48" s="2">
        <f t="shared" si="55"/>
        <v>0</v>
      </c>
      <c r="V48" s="2">
        <f t="shared" si="55"/>
        <v>0</v>
      </c>
    </row>
    <row r="49" spans="1:22" x14ac:dyDescent="0.3">
      <c r="A49" s="2">
        <f t="shared" si="4"/>
        <v>44</v>
      </c>
      <c r="B49" s="2" t="str">
        <f>Data_base_case!D52</f>
        <v>H2 pipes compressor</v>
      </c>
      <c r="C49" s="2">
        <f>C51</f>
        <v>1</v>
      </c>
      <c r="D49" s="2">
        <f t="shared" ref="D49:V49" si="57">D51</f>
        <v>1</v>
      </c>
      <c r="E49" s="2">
        <f t="shared" si="57"/>
        <v>1</v>
      </c>
      <c r="F49" s="2">
        <f t="shared" si="57"/>
        <v>1</v>
      </c>
      <c r="G49" s="2">
        <f t="shared" si="57"/>
        <v>1</v>
      </c>
      <c r="H49" s="2">
        <f t="shared" si="57"/>
        <v>1</v>
      </c>
      <c r="I49" s="2">
        <f t="shared" si="57"/>
        <v>1</v>
      </c>
      <c r="J49" s="2">
        <f t="shared" si="57"/>
        <v>1</v>
      </c>
      <c r="K49" s="2">
        <f t="shared" si="57"/>
        <v>1</v>
      </c>
      <c r="L49" s="2">
        <f t="shared" si="57"/>
        <v>1</v>
      </c>
      <c r="M49" s="2">
        <f t="shared" si="57"/>
        <v>1</v>
      </c>
      <c r="N49" s="2">
        <f t="shared" si="57"/>
        <v>1</v>
      </c>
      <c r="O49" s="2">
        <f t="shared" si="57"/>
        <v>1</v>
      </c>
      <c r="P49" s="2">
        <f t="shared" si="57"/>
        <v>1</v>
      </c>
      <c r="Q49" s="2">
        <f t="shared" si="57"/>
        <v>1</v>
      </c>
      <c r="R49" s="2">
        <f t="shared" si="57"/>
        <v>1</v>
      </c>
      <c r="S49" s="2">
        <f t="shared" ref="S49" si="58">S51</f>
        <v>1</v>
      </c>
      <c r="T49" s="2">
        <f t="shared" si="57"/>
        <v>1</v>
      </c>
      <c r="U49" s="2">
        <f t="shared" si="57"/>
        <v>1</v>
      </c>
      <c r="V49" s="2">
        <f t="shared" si="57"/>
        <v>0</v>
      </c>
    </row>
    <row r="50" spans="1:22" x14ac:dyDescent="0.3">
      <c r="A50" s="2">
        <f t="shared" si="4"/>
        <v>45</v>
      </c>
      <c r="B50" s="2" t="str">
        <f>Data_base_case!D53</f>
        <v>H2 pipes valve</v>
      </c>
      <c r="C50" s="2">
        <f>C51</f>
        <v>1</v>
      </c>
      <c r="D50" s="2">
        <f t="shared" ref="D50:V50" si="59">D51</f>
        <v>1</v>
      </c>
      <c r="E50" s="2">
        <f t="shared" si="59"/>
        <v>1</v>
      </c>
      <c r="F50" s="2">
        <f t="shared" si="59"/>
        <v>1</v>
      </c>
      <c r="G50" s="2">
        <f t="shared" si="59"/>
        <v>1</v>
      </c>
      <c r="H50" s="2">
        <f t="shared" si="59"/>
        <v>1</v>
      </c>
      <c r="I50" s="2">
        <f t="shared" si="59"/>
        <v>1</v>
      </c>
      <c r="J50" s="2">
        <f t="shared" si="59"/>
        <v>1</v>
      </c>
      <c r="K50" s="2">
        <f t="shared" si="59"/>
        <v>1</v>
      </c>
      <c r="L50" s="2">
        <f t="shared" si="59"/>
        <v>1</v>
      </c>
      <c r="M50" s="2">
        <f t="shared" si="59"/>
        <v>1</v>
      </c>
      <c r="N50" s="2">
        <f t="shared" si="59"/>
        <v>1</v>
      </c>
      <c r="O50" s="2">
        <f t="shared" si="59"/>
        <v>1</v>
      </c>
      <c r="P50" s="2">
        <f t="shared" si="59"/>
        <v>1</v>
      </c>
      <c r="Q50" s="2">
        <f t="shared" si="59"/>
        <v>1</v>
      </c>
      <c r="R50" s="2">
        <f t="shared" si="59"/>
        <v>1</v>
      </c>
      <c r="S50" s="2">
        <f t="shared" si="59"/>
        <v>1</v>
      </c>
      <c r="T50" s="2">
        <f t="shared" si="59"/>
        <v>1</v>
      </c>
      <c r="U50" s="2">
        <f t="shared" si="59"/>
        <v>1</v>
      </c>
      <c r="V50" s="2">
        <f t="shared" si="59"/>
        <v>0</v>
      </c>
    </row>
    <row r="51" spans="1:22" x14ac:dyDescent="0.3">
      <c r="A51" s="2">
        <f t="shared" si="4"/>
        <v>46</v>
      </c>
      <c r="B51" s="2" t="str">
        <f>Data_base_case!D54</f>
        <v>H2 buried pipes</v>
      </c>
      <c r="C51" s="2">
        <f>IF($B51=$A$4,1,0)</f>
        <v>1</v>
      </c>
      <c r="D51" s="2">
        <f t="shared" ref="D51:T51" si="60">IF($B51=$A$4,1,0)</f>
        <v>1</v>
      </c>
      <c r="E51" s="2">
        <f t="shared" si="60"/>
        <v>1</v>
      </c>
      <c r="F51" s="2">
        <f t="shared" si="60"/>
        <v>1</v>
      </c>
      <c r="G51" s="2">
        <f t="shared" si="60"/>
        <v>1</v>
      </c>
      <c r="H51" s="2">
        <f t="shared" si="60"/>
        <v>1</v>
      </c>
      <c r="I51" s="2">
        <f t="shared" si="60"/>
        <v>1</v>
      </c>
      <c r="J51" s="2">
        <f t="shared" si="60"/>
        <v>1</v>
      </c>
      <c r="K51" s="2">
        <f t="shared" si="60"/>
        <v>1</v>
      </c>
      <c r="L51" s="2">
        <f t="shared" si="60"/>
        <v>1</v>
      </c>
      <c r="M51" s="2">
        <f t="shared" si="60"/>
        <v>1</v>
      </c>
      <c r="N51" s="2">
        <f t="shared" si="60"/>
        <v>1</v>
      </c>
      <c r="O51" s="2">
        <f t="shared" si="60"/>
        <v>1</v>
      </c>
      <c r="P51" s="2">
        <f t="shared" si="60"/>
        <v>1</v>
      </c>
      <c r="Q51" s="2">
        <f t="shared" si="60"/>
        <v>1</v>
      </c>
      <c r="R51" s="2">
        <f t="shared" si="60"/>
        <v>1</v>
      </c>
      <c r="S51" s="2">
        <f t="shared" si="60"/>
        <v>1</v>
      </c>
      <c r="T51" s="2">
        <f t="shared" si="60"/>
        <v>1</v>
      </c>
      <c r="U51" s="2">
        <v>1</v>
      </c>
      <c r="V51" s="2">
        <v>0</v>
      </c>
    </row>
    <row r="52" spans="1:22" x14ac:dyDescent="0.3">
      <c r="A52" s="2">
        <f t="shared" si="4"/>
        <v>47</v>
      </c>
      <c r="B52" s="2" t="str">
        <f>Data_base_case!D55</f>
        <v>Solar fixed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1</v>
      </c>
      <c r="T52" s="2">
        <v>1</v>
      </c>
      <c r="U52" s="2">
        <v>0</v>
      </c>
      <c r="V52" s="2">
        <v>1</v>
      </c>
    </row>
    <row r="53" spans="1:22" x14ac:dyDescent="0.3">
      <c r="A53" s="2">
        <f t="shared" si="4"/>
        <v>48</v>
      </c>
      <c r="B53" s="2" t="str">
        <f>Data_base_case!D56</f>
        <v>Solar tracking</v>
      </c>
      <c r="C53" s="2">
        <v>1</v>
      </c>
      <c r="D53" s="2">
        <v>1</v>
      </c>
      <c r="E53" s="2">
        <v>1</v>
      </c>
      <c r="F53" s="2">
        <v>1</v>
      </c>
      <c r="G53" s="2">
        <v>1</v>
      </c>
      <c r="H53" s="2">
        <v>1</v>
      </c>
      <c r="I53" s="2">
        <v>1</v>
      </c>
      <c r="J53" s="2">
        <v>1</v>
      </c>
      <c r="K53" s="2">
        <v>0</v>
      </c>
      <c r="L53" s="2">
        <v>1</v>
      </c>
      <c r="M53" s="2">
        <v>1</v>
      </c>
      <c r="N53" s="2">
        <v>1</v>
      </c>
      <c r="O53" s="2">
        <v>1</v>
      </c>
      <c r="P53" s="2">
        <v>1</v>
      </c>
      <c r="Q53" s="2">
        <v>1</v>
      </c>
      <c r="R53" s="2">
        <v>1</v>
      </c>
      <c r="S53" s="2">
        <v>1</v>
      </c>
      <c r="T53" s="2">
        <v>1</v>
      </c>
      <c r="U53" s="2">
        <v>0</v>
      </c>
      <c r="V53" s="2">
        <v>1</v>
      </c>
    </row>
    <row r="54" spans="1:22" x14ac:dyDescent="0.3">
      <c r="A54" s="2">
        <f t="shared" si="4"/>
        <v>49</v>
      </c>
      <c r="B54" s="2" t="str">
        <f>Data_base_case!D57</f>
        <v>ON_SP198-HH100</v>
      </c>
      <c r="C54" s="2">
        <v>0</v>
      </c>
      <c r="D54" s="2">
        <v>0</v>
      </c>
      <c r="E54" s="2">
        <v>0</v>
      </c>
      <c r="F54" s="2">
        <v>0</v>
      </c>
      <c r="G54" s="2">
        <v>1</v>
      </c>
      <c r="H54" s="2">
        <v>1</v>
      </c>
      <c r="I54" s="2">
        <v>1</v>
      </c>
      <c r="J54" s="2">
        <v>1</v>
      </c>
      <c r="K54" s="2">
        <v>0</v>
      </c>
      <c r="L54" s="2">
        <v>1</v>
      </c>
      <c r="M54" s="2">
        <v>1</v>
      </c>
      <c r="N54" s="2">
        <v>1</v>
      </c>
      <c r="O54" s="2">
        <v>1</v>
      </c>
      <c r="P54" s="2">
        <v>1</v>
      </c>
      <c r="Q54" s="2">
        <v>1</v>
      </c>
      <c r="R54" s="2">
        <v>1</v>
      </c>
      <c r="S54" s="2">
        <v>0</v>
      </c>
      <c r="T54" s="2">
        <v>0</v>
      </c>
      <c r="U54" s="2">
        <v>0</v>
      </c>
      <c r="V54" s="2">
        <v>0</v>
      </c>
    </row>
    <row r="55" spans="1:22" x14ac:dyDescent="0.3">
      <c r="A55" s="2">
        <f t="shared" si="4"/>
        <v>50</v>
      </c>
      <c r="B55" s="2" t="str">
        <f>Data_base_case!D58</f>
        <v>ON_SP198-HH150</v>
      </c>
      <c r="C55" s="2">
        <v>0</v>
      </c>
      <c r="D55" s="2">
        <v>0</v>
      </c>
      <c r="E55" s="2">
        <v>0</v>
      </c>
      <c r="F55" s="2">
        <v>0</v>
      </c>
      <c r="G55" s="2">
        <v>1</v>
      </c>
      <c r="H55" s="2">
        <v>1</v>
      </c>
      <c r="I55" s="2">
        <v>1</v>
      </c>
      <c r="J55" s="2">
        <v>1</v>
      </c>
      <c r="K55" s="2">
        <v>0</v>
      </c>
      <c r="L55" s="2">
        <v>1</v>
      </c>
      <c r="M55" s="2">
        <v>1</v>
      </c>
      <c r="N55" s="2">
        <v>1</v>
      </c>
      <c r="O55" s="2">
        <v>1</v>
      </c>
      <c r="P55" s="2">
        <v>1</v>
      </c>
      <c r="Q55" s="2">
        <v>1</v>
      </c>
      <c r="R55" s="2">
        <v>1</v>
      </c>
      <c r="S55" s="2">
        <v>0</v>
      </c>
      <c r="T55" s="2">
        <v>0</v>
      </c>
      <c r="U55" s="2">
        <v>0</v>
      </c>
      <c r="V55" s="2">
        <v>0</v>
      </c>
    </row>
    <row r="56" spans="1:22" x14ac:dyDescent="0.3">
      <c r="A56" s="2">
        <f t="shared" si="4"/>
        <v>51</v>
      </c>
      <c r="B56" s="2" t="str">
        <f>Data_base_case!D59</f>
        <v>ON_SP237-HH100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1</v>
      </c>
      <c r="M56" s="2">
        <v>1</v>
      </c>
      <c r="N56" s="2">
        <v>1</v>
      </c>
      <c r="O56" s="2">
        <v>1</v>
      </c>
      <c r="P56" s="2">
        <v>1</v>
      </c>
      <c r="Q56" s="2">
        <v>1</v>
      </c>
      <c r="R56" s="2">
        <v>1</v>
      </c>
      <c r="S56" s="2">
        <v>0</v>
      </c>
      <c r="T56" s="2">
        <v>0</v>
      </c>
      <c r="U56" s="2">
        <v>0</v>
      </c>
      <c r="V56" s="2">
        <v>0</v>
      </c>
    </row>
    <row r="57" spans="1:22" x14ac:dyDescent="0.3">
      <c r="A57" s="2">
        <f t="shared" si="4"/>
        <v>52</v>
      </c>
      <c r="B57" s="2" t="str">
        <f>Data_base_case!D60</f>
        <v>ON_SP237-HH150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1</v>
      </c>
      <c r="M57" s="2">
        <v>1</v>
      </c>
      <c r="N57" s="2">
        <v>1</v>
      </c>
      <c r="O57" s="2">
        <v>1</v>
      </c>
      <c r="P57" s="2">
        <v>1</v>
      </c>
      <c r="Q57" s="2">
        <v>1</v>
      </c>
      <c r="R57" s="2">
        <v>1</v>
      </c>
      <c r="S57" s="2">
        <v>0</v>
      </c>
      <c r="T57" s="2">
        <v>0</v>
      </c>
      <c r="U57" s="2">
        <v>0</v>
      </c>
      <c r="V57" s="2">
        <v>0</v>
      </c>
    </row>
    <row r="58" spans="1:22" x14ac:dyDescent="0.3">
      <c r="A58" s="2">
        <f t="shared" si="4"/>
        <v>53</v>
      </c>
      <c r="B58" s="2" t="str">
        <f>Data_base_case!D61</f>
        <v>ON_SP277-HH100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1</v>
      </c>
      <c r="M58" s="2">
        <v>1</v>
      </c>
      <c r="N58" s="2">
        <v>1</v>
      </c>
      <c r="O58" s="2">
        <v>1</v>
      </c>
      <c r="P58" s="2">
        <v>1</v>
      </c>
      <c r="Q58" s="2">
        <v>1</v>
      </c>
      <c r="R58" s="2">
        <v>1</v>
      </c>
      <c r="S58" s="2">
        <v>0</v>
      </c>
      <c r="T58" s="2">
        <v>0</v>
      </c>
      <c r="U58" s="2">
        <v>0</v>
      </c>
      <c r="V58" s="2">
        <v>0</v>
      </c>
    </row>
    <row r="59" spans="1:22" x14ac:dyDescent="0.3">
      <c r="A59" s="2">
        <f t="shared" si="4"/>
        <v>54</v>
      </c>
      <c r="B59" s="2" t="str">
        <f>Data_base_case!D62</f>
        <v>ON_SP277-HH150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1</v>
      </c>
      <c r="M59" s="2">
        <v>1</v>
      </c>
      <c r="N59" s="2">
        <v>1</v>
      </c>
      <c r="O59" s="2">
        <v>1</v>
      </c>
      <c r="P59" s="2">
        <v>1</v>
      </c>
      <c r="Q59" s="2">
        <v>1</v>
      </c>
      <c r="R59" s="2">
        <v>1</v>
      </c>
      <c r="S59" s="2">
        <v>0</v>
      </c>
      <c r="T59" s="2">
        <v>0</v>
      </c>
      <c r="U59" s="2">
        <v>0</v>
      </c>
      <c r="V59" s="2">
        <v>0</v>
      </c>
    </row>
    <row r="60" spans="1:22" x14ac:dyDescent="0.3">
      <c r="A60" s="2">
        <f t="shared" si="4"/>
        <v>55</v>
      </c>
      <c r="B60" s="2" t="str">
        <f>Data_base_case!D63</f>
        <v>ON_SP321-HH100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1</v>
      </c>
      <c r="M60" s="2">
        <v>1</v>
      </c>
      <c r="N60" s="2">
        <v>1</v>
      </c>
      <c r="O60" s="2">
        <v>1</v>
      </c>
      <c r="P60" s="2">
        <v>1</v>
      </c>
      <c r="Q60" s="2">
        <v>1</v>
      </c>
      <c r="R60" s="2">
        <v>1</v>
      </c>
      <c r="S60" s="2">
        <v>0</v>
      </c>
      <c r="T60" s="2">
        <v>0</v>
      </c>
      <c r="U60" s="2">
        <v>0</v>
      </c>
      <c r="V60" s="2">
        <v>0</v>
      </c>
    </row>
    <row r="61" spans="1:22" x14ac:dyDescent="0.3">
      <c r="A61" s="2">
        <f t="shared" si="4"/>
        <v>56</v>
      </c>
      <c r="B61" s="2" t="str">
        <f>Data_base_case!D64</f>
        <v>ON_SP321-HH150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1</v>
      </c>
      <c r="M61" s="2">
        <v>1</v>
      </c>
      <c r="N61" s="2">
        <v>1</v>
      </c>
      <c r="O61" s="2">
        <v>1</v>
      </c>
      <c r="P61" s="2">
        <v>1</v>
      </c>
      <c r="Q61" s="2">
        <v>1</v>
      </c>
      <c r="R61" s="2">
        <v>1</v>
      </c>
      <c r="S61" s="2">
        <v>0</v>
      </c>
      <c r="T61" s="2">
        <v>0</v>
      </c>
      <c r="U61" s="2">
        <v>0</v>
      </c>
      <c r="V61" s="2">
        <v>0</v>
      </c>
    </row>
    <row r="62" spans="1:22" x14ac:dyDescent="0.3">
      <c r="A62" s="2">
        <f t="shared" si="4"/>
        <v>57</v>
      </c>
      <c r="B62" s="2" t="str">
        <f>Data_base_case!D65</f>
        <v>OFF_SP379-HH100</v>
      </c>
      <c r="C62" s="2">
        <v>1</v>
      </c>
      <c r="D62" s="2">
        <v>1</v>
      </c>
      <c r="E62" s="2">
        <v>1</v>
      </c>
      <c r="F62" s="2">
        <v>1</v>
      </c>
      <c r="G62" s="2">
        <v>1</v>
      </c>
      <c r="H62" s="2">
        <v>1</v>
      </c>
      <c r="I62" s="2">
        <v>1</v>
      </c>
      <c r="J62" s="2">
        <v>0</v>
      </c>
      <c r="K62" s="2">
        <v>1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1</v>
      </c>
      <c r="T62" s="2">
        <v>1</v>
      </c>
      <c r="U62" s="2">
        <v>0</v>
      </c>
      <c r="V62" s="2">
        <v>1</v>
      </c>
    </row>
    <row r="63" spans="1:22" x14ac:dyDescent="0.3">
      <c r="A63" s="2">
        <f t="shared" si="4"/>
        <v>58</v>
      </c>
      <c r="B63" s="2" t="str">
        <f>Data_base_case!D66</f>
        <v>OFF_SP379-HH150</v>
      </c>
      <c r="C63" s="2">
        <v>1</v>
      </c>
      <c r="D63" s="2">
        <v>1</v>
      </c>
      <c r="E63" s="2">
        <v>1</v>
      </c>
      <c r="F63" s="2">
        <v>1</v>
      </c>
      <c r="G63" s="2">
        <v>1</v>
      </c>
      <c r="H63" s="2">
        <v>1</v>
      </c>
      <c r="I63" s="2">
        <v>1</v>
      </c>
      <c r="J63" s="2">
        <v>0</v>
      </c>
      <c r="K63" s="2">
        <v>1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1</v>
      </c>
      <c r="T63" s="2">
        <v>1</v>
      </c>
      <c r="U63" s="2">
        <v>0</v>
      </c>
      <c r="V63" s="2">
        <v>1</v>
      </c>
    </row>
    <row r="64" spans="1:22" x14ac:dyDescent="0.3">
      <c r="A64" s="2">
        <f t="shared" si="4"/>
        <v>59</v>
      </c>
      <c r="B64" s="2" t="str">
        <f>Data_base_case!D67</f>
        <v>OFF_SP450-HH100</v>
      </c>
      <c r="C64" s="2">
        <v>1</v>
      </c>
      <c r="D64" s="2">
        <v>1</v>
      </c>
      <c r="E64" s="2">
        <v>1</v>
      </c>
      <c r="F64" s="2">
        <v>1</v>
      </c>
      <c r="G64" s="2">
        <v>1</v>
      </c>
      <c r="H64" s="2">
        <v>1</v>
      </c>
      <c r="I64" s="2">
        <v>1</v>
      </c>
      <c r="J64" s="2">
        <v>0</v>
      </c>
      <c r="K64" s="2">
        <v>1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1</v>
      </c>
      <c r="T64" s="2">
        <v>1</v>
      </c>
      <c r="U64" s="2">
        <v>0</v>
      </c>
      <c r="V64" s="2">
        <v>1</v>
      </c>
    </row>
    <row r="65" spans="1:22" x14ac:dyDescent="0.3">
      <c r="A65" s="2">
        <f t="shared" si="4"/>
        <v>60</v>
      </c>
      <c r="B65" s="2" t="str">
        <f>Data_base_case!D68</f>
        <v>OFF_SP450-HH150</v>
      </c>
      <c r="C65" s="2">
        <v>1</v>
      </c>
      <c r="D65" s="2">
        <v>1</v>
      </c>
      <c r="E65" s="2">
        <v>1</v>
      </c>
      <c r="F65" s="2">
        <v>1</v>
      </c>
      <c r="G65" s="2">
        <v>1</v>
      </c>
      <c r="H65" s="2">
        <v>1</v>
      </c>
      <c r="I65" s="2">
        <v>1</v>
      </c>
      <c r="J65" s="2">
        <v>0</v>
      </c>
      <c r="K65" s="2">
        <v>1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1</v>
      </c>
      <c r="T65" s="2">
        <v>1</v>
      </c>
      <c r="U65" s="2">
        <v>0</v>
      </c>
      <c r="V65" s="2">
        <v>1</v>
      </c>
    </row>
    <row r="66" spans="1:22" x14ac:dyDescent="0.3">
      <c r="A66" s="2">
        <f t="shared" si="4"/>
        <v>61</v>
      </c>
      <c r="B66" s="2" t="str">
        <f>Data_base_case!D69</f>
        <v>CSP_tower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</row>
    <row r="67" spans="1:22" x14ac:dyDescent="0.3">
      <c r="A67" s="2">
        <f t="shared" si="4"/>
        <v>62</v>
      </c>
      <c r="B67" s="2" t="str">
        <f>Data_base_case!D70</f>
        <v>Charge TES</v>
      </c>
      <c r="C67" s="2">
        <f>C66</f>
        <v>0</v>
      </c>
      <c r="D67" s="2">
        <f t="shared" ref="D67:V67" si="61">D66</f>
        <v>0</v>
      </c>
      <c r="E67" s="2">
        <f t="shared" si="61"/>
        <v>0</v>
      </c>
      <c r="F67" s="2">
        <f t="shared" si="61"/>
        <v>0</v>
      </c>
      <c r="G67" s="2">
        <f t="shared" si="61"/>
        <v>0</v>
      </c>
      <c r="H67" s="2">
        <f t="shared" si="61"/>
        <v>0</v>
      </c>
      <c r="I67" s="2">
        <f t="shared" si="61"/>
        <v>0</v>
      </c>
      <c r="J67" s="2">
        <f t="shared" si="61"/>
        <v>0</v>
      </c>
      <c r="K67" s="2">
        <f t="shared" si="61"/>
        <v>0</v>
      </c>
      <c r="L67" s="2">
        <f t="shared" si="61"/>
        <v>0</v>
      </c>
      <c r="M67" s="2">
        <f t="shared" si="61"/>
        <v>0</v>
      </c>
      <c r="N67" s="2">
        <f t="shared" si="61"/>
        <v>0</v>
      </c>
      <c r="O67" s="2">
        <f t="shared" si="61"/>
        <v>0</v>
      </c>
      <c r="P67" s="2">
        <f t="shared" si="61"/>
        <v>0</v>
      </c>
      <c r="Q67" s="2">
        <f t="shared" si="61"/>
        <v>0</v>
      </c>
      <c r="R67" s="2">
        <f t="shared" si="61"/>
        <v>0</v>
      </c>
      <c r="S67" s="2">
        <f t="shared" ref="S67" si="62">S66</f>
        <v>0</v>
      </c>
      <c r="T67" s="2">
        <f t="shared" si="61"/>
        <v>0</v>
      </c>
      <c r="U67" s="2">
        <f t="shared" si="61"/>
        <v>0</v>
      </c>
      <c r="V67" s="2">
        <f t="shared" si="61"/>
        <v>0</v>
      </c>
    </row>
    <row r="68" spans="1:22" x14ac:dyDescent="0.3">
      <c r="A68" s="2">
        <f t="shared" si="4"/>
        <v>63</v>
      </c>
      <c r="B68" s="2" t="str">
        <f>Data_base_case!D71</f>
        <v>Discharge TES</v>
      </c>
      <c r="C68" s="2">
        <f>C66</f>
        <v>0</v>
      </c>
      <c r="D68" s="2">
        <f t="shared" ref="D68:V68" si="63">D66</f>
        <v>0</v>
      </c>
      <c r="E68" s="2">
        <f t="shared" si="63"/>
        <v>0</v>
      </c>
      <c r="F68" s="2">
        <f t="shared" si="63"/>
        <v>0</v>
      </c>
      <c r="G68" s="2">
        <f t="shared" si="63"/>
        <v>0</v>
      </c>
      <c r="H68" s="2">
        <f t="shared" si="63"/>
        <v>0</v>
      </c>
      <c r="I68" s="2">
        <f t="shared" si="63"/>
        <v>0</v>
      </c>
      <c r="J68" s="2">
        <f t="shared" si="63"/>
        <v>0</v>
      </c>
      <c r="K68" s="2">
        <f t="shared" si="63"/>
        <v>0</v>
      </c>
      <c r="L68" s="2">
        <f t="shared" si="63"/>
        <v>0</v>
      </c>
      <c r="M68" s="2">
        <f t="shared" si="63"/>
        <v>0</v>
      </c>
      <c r="N68" s="2">
        <f t="shared" si="63"/>
        <v>0</v>
      </c>
      <c r="O68" s="2">
        <f t="shared" si="63"/>
        <v>0</v>
      </c>
      <c r="P68" s="2">
        <f t="shared" si="63"/>
        <v>0</v>
      </c>
      <c r="Q68" s="2">
        <f t="shared" si="63"/>
        <v>0</v>
      </c>
      <c r="R68" s="2">
        <f t="shared" si="63"/>
        <v>0</v>
      </c>
      <c r="S68" s="2">
        <f t="shared" ref="S68" si="64">S66</f>
        <v>0</v>
      </c>
      <c r="T68" s="2">
        <f t="shared" si="63"/>
        <v>0</v>
      </c>
      <c r="U68" s="2">
        <f t="shared" si="63"/>
        <v>0</v>
      </c>
      <c r="V68" s="2">
        <f t="shared" si="63"/>
        <v>0</v>
      </c>
    </row>
    <row r="69" spans="1:22" x14ac:dyDescent="0.3">
      <c r="A69" s="2">
        <f t="shared" si="4"/>
        <v>64</v>
      </c>
      <c r="B69" s="2" t="str">
        <f>Data_base_case!D72</f>
        <v>TES</v>
      </c>
      <c r="C69" s="2">
        <f>C66</f>
        <v>0</v>
      </c>
      <c r="D69" s="2">
        <f t="shared" ref="D69:V69" si="65">D66</f>
        <v>0</v>
      </c>
      <c r="E69" s="2">
        <f t="shared" si="65"/>
        <v>0</v>
      </c>
      <c r="F69" s="2">
        <f t="shared" si="65"/>
        <v>0</v>
      </c>
      <c r="G69" s="2">
        <f t="shared" si="65"/>
        <v>0</v>
      </c>
      <c r="H69" s="2">
        <f t="shared" si="65"/>
        <v>0</v>
      </c>
      <c r="I69" s="2">
        <f t="shared" si="65"/>
        <v>0</v>
      </c>
      <c r="J69" s="2">
        <f t="shared" si="65"/>
        <v>0</v>
      </c>
      <c r="K69" s="2">
        <f t="shared" si="65"/>
        <v>0</v>
      </c>
      <c r="L69" s="2">
        <f t="shared" si="65"/>
        <v>0</v>
      </c>
      <c r="M69" s="2">
        <f t="shared" si="65"/>
        <v>0</v>
      </c>
      <c r="N69" s="2">
        <f t="shared" si="65"/>
        <v>0</v>
      </c>
      <c r="O69" s="2">
        <f t="shared" si="65"/>
        <v>0</v>
      </c>
      <c r="P69" s="2">
        <f t="shared" si="65"/>
        <v>0</v>
      </c>
      <c r="Q69" s="2">
        <f t="shared" si="65"/>
        <v>0</v>
      </c>
      <c r="R69" s="2">
        <f t="shared" si="65"/>
        <v>0</v>
      </c>
      <c r="S69" s="2">
        <f t="shared" ref="S69" si="66">S66</f>
        <v>0</v>
      </c>
      <c r="T69" s="2">
        <f t="shared" si="65"/>
        <v>0</v>
      </c>
      <c r="U69" s="2">
        <f t="shared" si="65"/>
        <v>0</v>
      </c>
      <c r="V69" s="2">
        <f t="shared" si="65"/>
        <v>0</v>
      </c>
    </row>
    <row r="70" spans="1:22" x14ac:dyDescent="0.3">
      <c r="A70" s="2">
        <f t="shared" si="4"/>
        <v>65</v>
      </c>
      <c r="B70" s="2" t="str">
        <f>Data_base_case!D73</f>
        <v>CSP + TES</v>
      </c>
      <c r="C70" s="2">
        <f>C66</f>
        <v>0</v>
      </c>
      <c r="D70" s="2">
        <f t="shared" ref="D70:V70" si="67">D66</f>
        <v>0</v>
      </c>
      <c r="E70" s="2">
        <f t="shared" si="67"/>
        <v>0</v>
      </c>
      <c r="F70" s="2">
        <f t="shared" si="67"/>
        <v>0</v>
      </c>
      <c r="G70" s="2">
        <f t="shared" si="67"/>
        <v>0</v>
      </c>
      <c r="H70" s="2">
        <f t="shared" si="67"/>
        <v>0</v>
      </c>
      <c r="I70" s="2">
        <f t="shared" si="67"/>
        <v>0</v>
      </c>
      <c r="J70" s="2">
        <f t="shared" si="67"/>
        <v>0</v>
      </c>
      <c r="K70" s="2">
        <f t="shared" si="67"/>
        <v>0</v>
      </c>
      <c r="L70" s="2">
        <f t="shared" si="67"/>
        <v>0</v>
      </c>
      <c r="M70" s="2">
        <f t="shared" si="67"/>
        <v>0</v>
      </c>
      <c r="N70" s="2">
        <f t="shared" si="67"/>
        <v>0</v>
      </c>
      <c r="O70" s="2">
        <f t="shared" si="67"/>
        <v>0</v>
      </c>
      <c r="P70" s="2">
        <f t="shared" si="67"/>
        <v>0</v>
      </c>
      <c r="Q70" s="2">
        <f t="shared" si="67"/>
        <v>0</v>
      </c>
      <c r="R70" s="2">
        <f t="shared" si="67"/>
        <v>0</v>
      </c>
      <c r="S70" s="2">
        <f t="shared" ref="S70" si="68">S66</f>
        <v>0</v>
      </c>
      <c r="T70" s="2">
        <f t="shared" si="67"/>
        <v>0</v>
      </c>
      <c r="U70" s="2">
        <f t="shared" si="67"/>
        <v>0</v>
      </c>
      <c r="V70" s="2">
        <f t="shared" si="67"/>
        <v>0</v>
      </c>
    </row>
    <row r="71" spans="1:22" x14ac:dyDescent="0.3">
      <c r="A71" s="2">
        <f t="shared" si="4"/>
        <v>66</v>
      </c>
      <c r="B71" s="2" t="str">
        <f>Data_base_case!D74</f>
        <v>Electricity from the grid</v>
      </c>
      <c r="C71" s="2">
        <v>1</v>
      </c>
      <c r="D71" s="2">
        <v>1</v>
      </c>
      <c r="E71" s="2">
        <v>1</v>
      </c>
      <c r="F71" s="2">
        <v>1</v>
      </c>
      <c r="G71" s="2">
        <v>1</v>
      </c>
      <c r="H71" s="2">
        <v>1</v>
      </c>
      <c r="I71" s="2">
        <v>1</v>
      </c>
      <c r="J71" s="2">
        <v>1</v>
      </c>
      <c r="K71" s="2">
        <v>1</v>
      </c>
      <c r="L71" s="2">
        <v>1</v>
      </c>
      <c r="M71" s="2">
        <v>1</v>
      </c>
      <c r="N71" s="2">
        <v>1</v>
      </c>
      <c r="O71" s="2">
        <v>1</v>
      </c>
      <c r="P71" s="2">
        <v>1</v>
      </c>
      <c r="Q71" s="2">
        <v>1</v>
      </c>
      <c r="R71" s="2">
        <v>1</v>
      </c>
      <c r="S71" s="2">
        <v>1</v>
      </c>
      <c r="T71" s="2">
        <v>1</v>
      </c>
      <c r="U71" s="2">
        <v>1</v>
      </c>
      <c r="V71" s="2">
        <v>1</v>
      </c>
    </row>
    <row r="72" spans="1:22" x14ac:dyDescent="0.3">
      <c r="A72" s="2">
        <f t="shared" si="4"/>
        <v>67</v>
      </c>
      <c r="B72" s="2" t="str">
        <f>Data_base_case!D75</f>
        <v>Curtailment</v>
      </c>
      <c r="C72" s="2">
        <v>1</v>
      </c>
      <c r="D72" s="2">
        <v>1</v>
      </c>
      <c r="E72" s="2">
        <v>1</v>
      </c>
      <c r="F72" s="2">
        <v>1</v>
      </c>
      <c r="G72" s="2">
        <v>1</v>
      </c>
      <c r="H72" s="2">
        <v>1</v>
      </c>
      <c r="I72" s="2">
        <v>1</v>
      </c>
      <c r="J72" s="2">
        <v>1</v>
      </c>
      <c r="K72" s="2">
        <v>1</v>
      </c>
      <c r="L72" s="2">
        <v>1</v>
      </c>
      <c r="M72" s="2">
        <v>1</v>
      </c>
      <c r="N72" s="2">
        <v>1</v>
      </c>
      <c r="O72" s="2">
        <v>1</v>
      </c>
      <c r="P72" s="2">
        <v>1</v>
      </c>
      <c r="Q72" s="2">
        <v>1</v>
      </c>
      <c r="R72" s="2">
        <v>1</v>
      </c>
      <c r="S72" s="2">
        <v>1</v>
      </c>
      <c r="T72" s="2">
        <v>1</v>
      </c>
      <c r="U72" s="2">
        <v>1</v>
      </c>
      <c r="V72" s="2">
        <v>1</v>
      </c>
    </row>
    <row r="73" spans="1:22" x14ac:dyDescent="0.3">
      <c r="A73" s="2">
        <f t="shared" si="4"/>
        <v>68</v>
      </c>
      <c r="B73" s="2" t="str">
        <f>Data_base_case!D76</f>
        <v>Diesel generator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</row>
    <row r="74" spans="1:22" x14ac:dyDescent="0.3">
      <c r="A74" s="2">
        <f t="shared" si="4"/>
        <v>69</v>
      </c>
      <c r="B74" s="2" t="str">
        <f>Data_base_case!D77</f>
        <v>Charge batteries</v>
      </c>
      <c r="C74" s="2">
        <v>1</v>
      </c>
      <c r="D74" s="2">
        <v>1</v>
      </c>
      <c r="E74" s="2">
        <v>1</v>
      </c>
      <c r="F74" s="2">
        <v>1</v>
      </c>
      <c r="G74" s="2">
        <v>1</v>
      </c>
      <c r="H74" s="2">
        <v>1</v>
      </c>
      <c r="I74" s="2">
        <v>1</v>
      </c>
      <c r="J74" s="2">
        <v>1</v>
      </c>
      <c r="K74" s="2">
        <v>1</v>
      </c>
      <c r="L74" s="2">
        <v>1</v>
      </c>
      <c r="M74" s="2">
        <v>1</v>
      </c>
      <c r="N74" s="2">
        <v>1</v>
      </c>
      <c r="O74" s="2">
        <v>1</v>
      </c>
      <c r="P74" s="2">
        <v>1</v>
      </c>
      <c r="Q74" s="2">
        <v>1</v>
      </c>
      <c r="R74" s="2">
        <v>1</v>
      </c>
      <c r="S74" s="2">
        <v>1</v>
      </c>
      <c r="T74" s="2">
        <v>1</v>
      </c>
      <c r="U74" s="2">
        <v>1</v>
      </c>
      <c r="V74" s="2">
        <v>1</v>
      </c>
    </row>
    <row r="75" spans="1:22" x14ac:dyDescent="0.3">
      <c r="A75" s="2">
        <f t="shared" si="4"/>
        <v>70</v>
      </c>
      <c r="B75" s="2" t="str">
        <f>Data_base_case!D78</f>
        <v>Discharge batteries</v>
      </c>
      <c r="C75" s="2">
        <v>1</v>
      </c>
      <c r="D75" s="2">
        <v>1</v>
      </c>
      <c r="E75" s="2">
        <v>1</v>
      </c>
      <c r="F75" s="2">
        <v>1</v>
      </c>
      <c r="G75" s="2">
        <v>1</v>
      </c>
      <c r="H75" s="2">
        <v>1</v>
      </c>
      <c r="I75" s="2">
        <v>1</v>
      </c>
      <c r="J75" s="2">
        <v>1</v>
      </c>
      <c r="K75" s="2">
        <v>1</v>
      </c>
      <c r="L75" s="2">
        <v>1</v>
      </c>
      <c r="M75" s="2">
        <v>1</v>
      </c>
      <c r="N75" s="2">
        <v>1</v>
      </c>
      <c r="O75" s="2">
        <v>1</v>
      </c>
      <c r="P75" s="2">
        <v>1</v>
      </c>
      <c r="Q75" s="2">
        <v>1</v>
      </c>
      <c r="R75" s="2">
        <v>1</v>
      </c>
      <c r="S75" s="2">
        <v>1</v>
      </c>
      <c r="T75" s="2">
        <v>1</v>
      </c>
      <c r="U75" s="2">
        <v>1</v>
      </c>
      <c r="V75" s="2">
        <v>1</v>
      </c>
    </row>
    <row r="76" spans="1:22" x14ac:dyDescent="0.3">
      <c r="A76" s="2">
        <f t="shared" si="4"/>
        <v>71</v>
      </c>
      <c r="B76" s="2" t="str">
        <f>Data_base_case!D79</f>
        <v>Batteries</v>
      </c>
      <c r="C76" s="2">
        <v>1</v>
      </c>
      <c r="D76" s="2">
        <v>1</v>
      </c>
      <c r="E76" s="2">
        <v>1</v>
      </c>
      <c r="F76" s="2">
        <v>1</v>
      </c>
      <c r="G76" s="2">
        <v>1</v>
      </c>
      <c r="H76" s="2">
        <v>1</v>
      </c>
      <c r="I76" s="2">
        <v>1</v>
      </c>
      <c r="J76" s="2">
        <v>1</v>
      </c>
      <c r="K76" s="2">
        <v>1</v>
      </c>
      <c r="L76" s="2">
        <v>1</v>
      </c>
      <c r="M76" s="2">
        <v>1</v>
      </c>
      <c r="N76" s="2">
        <v>1</v>
      </c>
      <c r="O76" s="2">
        <v>1</v>
      </c>
      <c r="P76" s="2">
        <v>1</v>
      </c>
      <c r="Q76" s="2">
        <v>1</v>
      </c>
      <c r="R76" s="2">
        <v>1</v>
      </c>
      <c r="S76" s="2">
        <v>1</v>
      </c>
      <c r="T76" s="2">
        <v>1</v>
      </c>
      <c r="U76" s="2">
        <v>1</v>
      </c>
      <c r="V76" s="2">
        <v>1</v>
      </c>
    </row>
  </sheetData>
  <conditionalFormatting sqref="C6:V76">
    <cfRule type="cellIs" dxfId="9" priority="1" operator="equal">
      <formula>1</formula>
    </cfRule>
    <cfRule type="cellIs" dxfId="8" priority="2" operator="equal">
      <formula>0</formula>
    </cfRule>
  </conditionalFormatting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J220"/>
  <sheetViews>
    <sheetView topLeftCell="A79" workbookViewId="0">
      <selection activeCell="C96" sqref="C96"/>
    </sheetView>
  </sheetViews>
  <sheetFormatPr defaultColWidth="8.77734375" defaultRowHeight="14.4" x14ac:dyDescent="0.3"/>
  <cols>
    <col min="1" max="1" width="27.109375" style="1" customWidth="1"/>
    <col min="2" max="2" width="31.33203125" style="1" customWidth="1"/>
    <col min="3" max="3" width="31.77734375" style="1" customWidth="1"/>
    <col min="4" max="4" width="35.88671875" style="1" customWidth="1"/>
    <col min="5" max="5" width="13.6640625" style="1" customWidth="1"/>
    <col min="6" max="6" width="10.77734375" style="1" customWidth="1"/>
    <col min="7" max="7" width="13.44140625" style="1" customWidth="1"/>
    <col min="8" max="8" width="15.33203125" style="1" customWidth="1"/>
    <col min="9" max="12" width="9.5546875" style="1" customWidth="1"/>
    <col min="13" max="14" width="8.77734375" style="1"/>
    <col min="15" max="15" width="0" style="1" hidden="1" customWidth="1"/>
    <col min="16" max="16384" width="8.77734375" style="1"/>
  </cols>
  <sheetData>
    <row r="1" spans="1:140" x14ac:dyDescent="0.3">
      <c r="A1" s="1" t="s">
        <v>189</v>
      </c>
    </row>
    <row r="3" spans="1:140" s="19" customFormat="1" x14ac:dyDescent="0.3">
      <c r="A3" s="37" t="s">
        <v>188</v>
      </c>
      <c r="B3" s="5" t="s">
        <v>144</v>
      </c>
      <c r="C3" s="5" t="s">
        <v>143</v>
      </c>
      <c r="D3" s="5" t="s">
        <v>98</v>
      </c>
      <c r="E3" s="5" t="s">
        <v>142</v>
      </c>
      <c r="F3" s="5" t="s">
        <v>100</v>
      </c>
      <c r="G3" s="19" t="s">
        <v>141</v>
      </c>
      <c r="H3" s="19" t="s">
        <v>101</v>
      </c>
      <c r="N3" s="19" t="str">
        <f>Data_base_case!F5&amp;Data_base_case!F6</f>
        <v>Used (1 or 0)All</v>
      </c>
      <c r="O3" s="19" t="str">
        <f>Data_base_case!G5&amp;Data_base_case!G6</f>
        <v>Unit tagAll</v>
      </c>
      <c r="P3" s="19" t="str">
        <f>Data_base_case!H5&amp;Data_base_case!H6</f>
        <v>Yearly demand (kg fuel)All</v>
      </c>
      <c r="Q3" s="19" t="str">
        <f>Data_base_case!I5&amp;Data_base_case!I6</f>
        <v>Produced fromAll</v>
      </c>
      <c r="R3" s="19" t="str">
        <f>Data_base_case!J5&amp;Data_base_case!J6</f>
        <v>El balanceAll</v>
      </c>
      <c r="S3" s="19" t="str">
        <f>Data_base_case!K5&amp;Data_base_case!K6</f>
        <v>Heat balanceAll</v>
      </c>
      <c r="T3" s="19" t="str">
        <f>Data_base_case!O5&amp;Data_base_case!O6</f>
        <v>Max CapacityAll</v>
      </c>
      <c r="U3" s="19" t="str">
        <f>Data_base_case!M5&amp;Data_base_case!M6</f>
        <v>H2 balanceAll</v>
      </c>
      <c r="V3" s="19" t="e">
        <f>Data_base_case!#REF!&amp;Data_base_case!#REF!</f>
        <v>#REF!</v>
      </c>
      <c r="W3" s="19" t="e">
        <f>Data_base_case!#REF!&amp;Data_base_case!#REF!</f>
        <v>#REF!</v>
      </c>
      <c r="X3" s="19" t="e">
        <f>Data_base_case!#REF!&amp;Data_base_case!#REF!</f>
        <v>#REF!</v>
      </c>
      <c r="Y3" s="19" t="e">
        <f>Data_base_case!#REF!&amp;Data_base_case!#REF!</f>
        <v>#REF!</v>
      </c>
      <c r="Z3" s="19" t="e">
        <f>Data_base_case!#REF!&amp;Data_base_case!#REF!</f>
        <v>#REF!</v>
      </c>
      <c r="AA3" s="19" t="str">
        <f>Data_base_case!P5&amp;Data_base_case!P6</f>
        <v>Fuel production rate (kg output/kg input)2025 worst</v>
      </c>
      <c r="AB3" s="19" t="str">
        <f>Data_base_case!Q5&amp;Data_base_case!Q6</f>
        <v>Fuel production rate (kg output/kg input)2025 bench</v>
      </c>
      <c r="AC3" s="19" t="str">
        <f>Data_base_case!R5&amp;Data_base_case!R6</f>
        <v>Fuel production rate (kg output/kg input)2025 best</v>
      </c>
      <c r="AD3" s="19" t="str">
        <f>Data_base_case!T5&amp;Data_base_case!T6</f>
        <v>Fuel production rate (kg output/kg input)2030 bench</v>
      </c>
      <c r="AE3" s="19" t="str">
        <f>Data_base_case!V5&amp;Data_base_case!V6</f>
        <v>Fuel production rate (kg output/kg input)2040 bench</v>
      </c>
      <c r="AF3" s="19" t="str">
        <f>Data_base_case!X5&amp;Data_base_case!X6</f>
        <v>Fuel production rate (kg output/kg input)2050 bench</v>
      </c>
      <c r="AG3" s="19" t="str">
        <f>Data_base_case!Z5&amp;Data_base_case!Z6</f>
        <v>Heat generated (kWh/output)2025 worst</v>
      </c>
      <c r="AH3" s="19" t="str">
        <f>Data_base_case!AA5&amp;Data_base_case!AA6</f>
        <v>Heat generated (kWh/output)2025 bench</v>
      </c>
      <c r="AI3" s="19" t="str">
        <f>Data_base_case!AB5&amp;Data_base_case!AB6</f>
        <v>Heat generated (kWh/output)2025 best</v>
      </c>
      <c r="AJ3" s="19" t="str">
        <f>Data_base_case!AD5&amp;Data_base_case!AD6</f>
        <v>Heat generated (kWh/output)2030 bench</v>
      </c>
      <c r="AK3" s="19" t="str">
        <f>Data_base_case!AF5&amp;Data_base_case!AF6</f>
        <v>Heat generated (kWh/output)2040 bench</v>
      </c>
      <c r="AL3" s="19" t="str">
        <f>Data_base_case!AH5&amp;Data_base_case!AH6</f>
        <v>Heat generated (kWh/output)2050 bench</v>
      </c>
      <c r="AM3" s="19" t="str">
        <f>Data_base_case!AT5&amp;Data_base_case!AT6</f>
        <v>Load min (% of max capacity)2025 worst</v>
      </c>
      <c r="AN3" s="19" t="str">
        <f>Data_base_case!AU5&amp;Data_base_case!AU6</f>
        <v>Load min (% of max capacity)2025 bench</v>
      </c>
      <c r="AO3" s="19" t="str">
        <f>Data_base_case!AV5&amp;Data_base_case!AV6</f>
        <v>Load min (% of max capacity)2025 best</v>
      </c>
      <c r="AP3" s="19" t="str">
        <f>Data_base_case!AX5&amp;Data_base_case!AX6</f>
        <v>Load min (% of max capacity)2030 bench</v>
      </c>
      <c r="AQ3" s="19" t="str">
        <f>Data_base_case!AZ5&amp;Data_base_case!AZ6</f>
        <v>Load min (% of max capacity)2040 bench</v>
      </c>
      <c r="AR3" s="19" t="str">
        <f>Data_base_case!BB5&amp;Data_base_case!BB6</f>
        <v>Load min (% of max capacity)2050 bench</v>
      </c>
      <c r="AS3" s="19" t="e">
        <f>Data_base_case!#REF!&amp;Data_base_case!#REF!</f>
        <v>#REF!</v>
      </c>
      <c r="AT3" s="19" t="e">
        <f>Data_base_case!#REF!&amp;Data_base_case!#REF!</f>
        <v>#REF!</v>
      </c>
      <c r="AU3" s="19" t="e">
        <f>Data_base_case!#REF!&amp;Data_base_case!#REF!</f>
        <v>#REF!</v>
      </c>
      <c r="AV3" s="19" t="e">
        <f>Data_base_case!#REF!&amp;Data_base_case!#REF!</f>
        <v>#REF!</v>
      </c>
      <c r="AW3" s="19" t="e">
        <f>Data_base_case!#REF!&amp;Data_base_case!#REF!</f>
        <v>#REF!</v>
      </c>
      <c r="AX3" s="19" t="e">
        <f>Data_base_case!#REF!&amp;Data_base_case!#REF!</f>
        <v>#REF!</v>
      </c>
      <c r="AY3" s="19" t="str">
        <f>Data_base_case!BD5&amp;Data_base_case!BD6</f>
        <v>Ramp up (% of capacity /h)2025 worst</v>
      </c>
      <c r="AZ3" s="19" t="str">
        <f>Data_base_case!BE5&amp;Data_base_case!BE6</f>
        <v>Ramp up (% of capacity /h)2025 bench</v>
      </c>
      <c r="BA3" s="19" t="str">
        <f>Data_base_case!BF5&amp;Data_base_case!BF6</f>
        <v>Ramp up (% of capacity /h)2025 best</v>
      </c>
      <c r="BB3" s="19" t="str">
        <f>Data_base_case!BH5&amp;Data_base_case!BH6</f>
        <v>Ramp up (% of capacity /h)2030 bench</v>
      </c>
      <c r="BC3" s="19" t="str">
        <f>Data_base_case!BJ5&amp;Data_base_case!BJ6</f>
        <v>Ramp up (% of capacity /h)2040 bench</v>
      </c>
      <c r="BD3" s="19" t="str">
        <f>Data_base_case!BL5&amp;Data_base_case!BL6</f>
        <v>Ramp up (% of capacity /h)2050 bench</v>
      </c>
      <c r="BE3" s="19" t="str">
        <f>Data_base_case!BN5&amp;Data_base_case!BN6</f>
        <v>Ramp down (% of capacity /h)2025 worst</v>
      </c>
      <c r="BF3" s="19" t="str">
        <f>Data_base_case!BO5&amp;Data_base_case!BO6</f>
        <v>Ramp down (% of capacity /h)2025 bench</v>
      </c>
      <c r="BG3" s="19" t="str">
        <f>Data_base_case!BP5&amp;Data_base_case!BP6</f>
        <v>Ramp down (% of capacity /h)2025 best</v>
      </c>
      <c r="BH3" s="19" t="str">
        <f>Data_base_case!BR5&amp;Data_base_case!BR6</f>
        <v>Ramp down (% of capacity /h)2030 bench</v>
      </c>
      <c r="BI3" s="19" t="str">
        <f>Data_base_case!BT5&amp;Data_base_case!BT6</f>
        <v>Ramp down (% of capacity /h)2040 bench</v>
      </c>
      <c r="BJ3" s="19" t="str">
        <f>Data_base_case!BV5&amp;Data_base_case!BV6</f>
        <v>Ramp down (% of capacity /h)2050 bench</v>
      </c>
      <c r="BK3" s="19" t="str">
        <f>Data_base_case!BX5&amp;Data_base_case!BX6</f>
        <v>Electrical consumption (kWh/output)2025 worst</v>
      </c>
      <c r="BL3" s="19" t="str">
        <f>Data_base_case!BY5&amp;Data_base_case!BY6</f>
        <v>Electrical consumption (kWh/output)2025 bench</v>
      </c>
      <c r="BM3" s="19" t="str">
        <f>Data_base_case!BZ5&amp;Data_base_case!BZ6</f>
        <v>Electrical consumption (kWh/output)2025 best</v>
      </c>
      <c r="BN3" s="19" t="str">
        <f>Data_base_case!CB5&amp;Data_base_case!CB6</f>
        <v>Electrical consumption (kWh/output)2030 bench</v>
      </c>
      <c r="BO3" s="19" t="str">
        <f>Data_base_case!CD5&amp;Data_base_case!CD6</f>
        <v>Electrical consumption (kWh/output)2040 bench</v>
      </c>
      <c r="BP3" s="19" t="str">
        <f>Data_base_case!CF5&amp;Data_base_case!CF6</f>
        <v>Electrical consumption (kWh/output)2050 bench</v>
      </c>
      <c r="BQ3" s="19" t="str">
        <f>Data_base_case!CH5&amp;Data_base_case!CH6</f>
        <v>Investment (EUR/Capacity installed)2025 worst</v>
      </c>
      <c r="BR3" s="19" t="str">
        <f>Data_base_case!CI5&amp;Data_base_case!CI6</f>
        <v>Investment (EUR/Capacity installed)2025 bench</v>
      </c>
      <c r="BS3" s="19" t="str">
        <f>Data_base_case!CJ5&amp;Data_base_case!CJ6</f>
        <v>Investment (EUR/Capacity installed)2025 best</v>
      </c>
      <c r="BT3" s="19" t="str">
        <f>Data_base_case!CL5&amp;Data_base_case!CL6</f>
        <v>Investment (EUR/Capacity installed)2030 bench</v>
      </c>
      <c r="BU3" s="19" t="str">
        <f>Data_base_case!CN5&amp;Data_base_case!CN6</f>
        <v>Investment (EUR/Capacity installed)2040 bench</v>
      </c>
      <c r="BV3" s="19" t="str">
        <f>Data_base_case!CP5&amp;Data_base_case!CP6</f>
        <v>Investment (EUR/Capacity installed)2050 bench</v>
      </c>
      <c r="BW3" s="19" t="str">
        <f>Data_base_case!CR5&amp;Data_base_case!CR6</f>
        <v>Fixed cost (EUR/Capacity installed/y)2025 worst</v>
      </c>
      <c r="BX3" s="19" t="str">
        <f>Data_base_case!CS5&amp;Data_base_case!CS6</f>
        <v>Fixed cost (EUR/Capacity installed/y)2025 bench</v>
      </c>
      <c r="BY3" s="19" t="str">
        <f>Data_base_case!CT5&amp;Data_base_case!CT6</f>
        <v>Fixed cost (EUR/Capacity installed/y)2025 best</v>
      </c>
      <c r="BZ3" s="19" t="str">
        <f>Data_base_case!CV5&amp;Data_base_case!CV6</f>
        <v>Fixed cost (EUR/Capacity installed/y)2030 bench</v>
      </c>
      <c r="CA3" s="19" t="str">
        <f>Data_base_case!CX5&amp;Data_base_case!CX6</f>
        <v>Fixed cost (EUR/Capacity installed/y)2040 bench</v>
      </c>
      <c r="CB3" s="19" t="str">
        <f>Data_base_case!CZ5&amp;Data_base_case!CZ6</f>
        <v>Fixed cost (EUR/Capacity installed/y)2050 bench</v>
      </c>
      <c r="CC3" s="19" t="str">
        <f>Data_base_case!DB5&amp;Data_base_case!DB6</f>
        <v>Variable cost (EUR/Output)2025 worst</v>
      </c>
      <c r="CD3" s="19" t="str">
        <f>Data_base_case!DC5&amp;Data_base_case!DC6</f>
        <v>Variable cost (EUR/Output)2025 bench</v>
      </c>
      <c r="CE3" s="19" t="str">
        <f>Data_base_case!DD5&amp;Data_base_case!DD6</f>
        <v>Variable cost (EUR/Output)2025 best</v>
      </c>
      <c r="CF3" s="19" t="str">
        <f>Data_base_case!DF5&amp;Data_base_case!DF6</f>
        <v>Variable cost (EUR/Output)2030 bench</v>
      </c>
      <c r="CG3" s="19" t="str">
        <f>Data_base_case!DH5&amp;Data_base_case!DH6</f>
        <v>Variable cost (EUR/Output)2040 bench</v>
      </c>
      <c r="CH3" s="19" t="str">
        <f>Data_base_case!DJ5&amp;Data_base_case!DJ6</f>
        <v>Variable cost (EUR/Output)2050 bench</v>
      </c>
      <c r="CI3" s="19" t="str">
        <f>Data_base_case!DL5&amp;Data_base_case!DL6</f>
        <v>Fuel selling price (EUR/output)2025 worst</v>
      </c>
      <c r="CJ3" s="19" t="str">
        <f>Data_base_case!DM5&amp;Data_base_case!DM6</f>
        <v>Fuel selling price (EUR/output)2025 bench</v>
      </c>
      <c r="CK3" s="19" t="str">
        <f>Data_base_case!DN5&amp;Data_base_case!DN6</f>
        <v>Fuel selling price (EUR/output)2025 best</v>
      </c>
      <c r="CL3" s="19" t="str">
        <f>Data_base_case!DP5&amp;Data_base_case!DP6</f>
        <v>Fuel selling price (EUR/output)2030 bench</v>
      </c>
      <c r="CM3" s="19" t="str">
        <f>Data_base_case!DR5&amp;Data_base_case!DR6</f>
        <v>Fuel selling price (EUR/output)2040 bench</v>
      </c>
      <c r="CN3" s="19" t="str">
        <f>Data_base_case!DT5&amp;Data_base_case!DT6</f>
        <v>Fuel selling price (EUR/output)2050 bench</v>
      </c>
      <c r="CO3" s="19" t="str">
        <f>Data_base_case!DV5&amp;Data_base_case!DV6</f>
        <v>Fuel buying price (EUR/output)2025 worst</v>
      </c>
      <c r="CP3" s="19" t="str">
        <f>Data_base_case!DW5&amp;Data_base_case!DW6</f>
        <v>Fuel buying price (EUR/output)2025 bench</v>
      </c>
      <c r="CQ3" s="19" t="str">
        <f>Data_base_case!DX5&amp;Data_base_case!DX6</f>
        <v>Fuel buying price (EUR/output)2025 best</v>
      </c>
      <c r="CR3" s="19" t="str">
        <f>Data_base_case!DZ5&amp;Data_base_case!DZ6</f>
        <v>Fuel buying price (EUR/output)2030 bench</v>
      </c>
      <c r="CS3" s="19" t="str">
        <f>Data_base_case!EB5&amp;Data_base_case!EB6</f>
        <v>Fuel buying price (EUR/output)2040 bench</v>
      </c>
      <c r="CT3" s="19" t="str">
        <f>Data_base_case!ED5&amp;Data_base_case!ED6</f>
        <v>Fuel buying price (EUR/output)2050 bench</v>
      </c>
      <c r="CU3" s="19" t="str">
        <f>Data_base_case!EF5&amp;Data_base_case!EF6</f>
        <v>CO2e infrastructure (kg CO2e/Capacity/y)2025 worst</v>
      </c>
      <c r="CV3" s="19" t="str">
        <f>Data_base_case!EG5&amp;Data_base_case!EG6</f>
        <v>CO2e infrastructure (kg CO2e/Capacity/y)2025 bench</v>
      </c>
      <c r="CW3" s="19" t="str">
        <f>Data_base_case!EH5&amp;Data_base_case!EH6</f>
        <v>CO2e infrastructure (kg CO2e/Capacity/y)2025 best</v>
      </c>
      <c r="CX3" s="19" t="str">
        <f>Data_base_case!EJ5&amp;Data_base_case!EJ6</f>
        <v>CO2e infrastructure (kg CO2e/Capacity/y)2030 bench</v>
      </c>
      <c r="CY3" s="19" t="str">
        <f>Data_base_case!EL5&amp;Data_base_case!EL6</f>
        <v>CO2e infrastructure (kg CO2e/Capacity/y)2040 bench</v>
      </c>
      <c r="CZ3" s="19" t="str">
        <f>Data_base_case!EN5&amp;Data_base_case!EN6</f>
        <v>CO2e infrastructure (kg CO2e/Capacity/y)2050 bench</v>
      </c>
      <c r="DA3" s="19" t="str">
        <f>Data_base_case!EP5&amp;Data_base_case!EP6</f>
        <v>CO2e process (kg CO2e/output)2025 worst</v>
      </c>
      <c r="DB3" s="19" t="str">
        <f>Data_base_case!EQ5&amp;Data_base_case!EQ6</f>
        <v>CO2e process (kg CO2e/output)2025 bench</v>
      </c>
      <c r="DC3" s="19" t="str">
        <f>Data_base_case!ER5&amp;Data_base_case!ER6</f>
        <v>CO2e process (kg CO2e/output)2025 best</v>
      </c>
      <c r="DD3" s="19" t="str">
        <f>Data_base_case!ET5&amp;Data_base_case!ET6</f>
        <v>CO2e process (kg CO2e/output)2030 bench</v>
      </c>
      <c r="DE3" s="19" t="str">
        <f>Data_base_case!EV5&amp;Data_base_case!EV6</f>
        <v>CO2e process (kg CO2e/output)2040 bench</v>
      </c>
      <c r="DF3" s="19" t="str">
        <f>Data_base_case!EX5&amp;Data_base_case!EX6</f>
        <v>CO2e process (kg CO2e/output)2050 bench</v>
      </c>
      <c r="DG3" s="19" t="str">
        <f>Data_base_case!EZ5&amp;Data_base_case!EZ6</f>
        <v>Land use (m2/Capacity)2025 worst</v>
      </c>
      <c r="DH3" s="19" t="str">
        <f>Data_base_case!FA5&amp;Data_base_case!FA6</f>
        <v>Land use (m2/Capacity)2025 bench</v>
      </c>
      <c r="DI3" s="19" t="str">
        <f>Data_base_case!FB5&amp;Data_base_case!FB6</f>
        <v>Land use (m2/Capacity)2025 best</v>
      </c>
      <c r="DJ3" s="19" t="str">
        <f>Data_base_case!FD5&amp;Data_base_case!FD6</f>
        <v>Land use (m2/Capacity)2030 bench</v>
      </c>
      <c r="DK3" s="19" t="str">
        <f>Data_base_case!FF5&amp;Data_base_case!FF6</f>
        <v>Land use (m2/Capacity)2040 bench</v>
      </c>
      <c r="DL3" s="19" t="str">
        <f>Data_base_case!FH5&amp;Data_base_case!FH6</f>
        <v>Land use (m2/Capacity)2050 bench</v>
      </c>
      <c r="DM3" s="19" t="str">
        <f>Data_base_case!FJ5&amp;Data_base_case!FJ6</f>
        <v>Annuity factor2025 worst</v>
      </c>
      <c r="DN3" s="19" t="str">
        <f>Data_base_case!FK5&amp;Data_base_case!FK6</f>
        <v>Annuity factor2025 bench</v>
      </c>
      <c r="DO3" s="19" t="str">
        <f>Data_base_case!FL5&amp;Data_base_case!FL6</f>
        <v>Annuity factor2025 best</v>
      </c>
      <c r="DP3" s="19" t="str">
        <f>Data_base_case!FN5&amp;Data_base_case!FN6</f>
        <v>Annuity factor2030 bench</v>
      </c>
      <c r="DQ3" s="19" t="str">
        <f>Data_base_case!FP5&amp;Data_base_case!FP6</f>
        <v>Annuity factor2040 bench</v>
      </c>
      <c r="DR3" s="19" t="str">
        <f>Data_base_case!FS5&amp;Data_base_case!FS6</f>
        <v>Annuity factor2050 best</v>
      </c>
      <c r="DS3" s="19" t="str">
        <f>Data_base_case!FT5&amp;Data_base_case!FT6</f>
        <v/>
      </c>
      <c r="DT3" s="19" t="str">
        <f>Data_base_case!FU5&amp;Data_base_case!FU6</f>
        <v/>
      </c>
      <c r="DU3" s="19" t="str">
        <f>Data_base_case!FV5&amp;Data_base_case!FV6</f>
        <v/>
      </c>
      <c r="DV3" s="19" t="str">
        <f>Data_base_case!FW5&amp;Data_base_case!FW6</f>
        <v/>
      </c>
      <c r="DW3" s="19" t="str">
        <f>Data_base_case!FX5&amp;Data_base_case!FX6</f>
        <v/>
      </c>
      <c r="DX3" s="19" t="str">
        <f>Data_base_case!FY5&amp;Data_base_case!FY6</f>
        <v/>
      </c>
      <c r="DY3" s="19" t="str">
        <f>Data_base_case!FZ5&amp;Data_base_case!FZ6</f>
        <v/>
      </c>
      <c r="DZ3" s="19" t="str">
        <f>Data_base_case!GA5&amp;Data_base_case!GA6</f>
        <v/>
      </c>
      <c r="EA3" s="19" t="str">
        <f>Data_base_case!GB5&amp;Data_base_case!GB6</f>
        <v/>
      </c>
      <c r="EB3" s="19" t="str">
        <f>Data_base_case!GC5&amp;Data_base_case!GC6</f>
        <v/>
      </c>
      <c r="EC3" s="19" t="str">
        <f>Data_base_case!GD5&amp;Data_base_case!GD6</f>
        <v/>
      </c>
      <c r="ED3" s="19" t="str">
        <f>Data_base_case!GE5&amp;Data_base_case!GE6</f>
        <v/>
      </c>
      <c r="EE3" s="19" t="str">
        <f>Data_base_case!GF5&amp;Data_base_case!GF6</f>
        <v/>
      </c>
      <c r="EF3" s="19" t="str">
        <f>Data_base_case!GG5&amp;Data_base_case!GG6</f>
        <v/>
      </c>
      <c r="EG3" s="19" t="str">
        <f>Data_base_case!GH5&amp;Data_base_case!GH6</f>
        <v/>
      </c>
      <c r="EH3" s="19" t="str">
        <f>Data_base_case!GI5&amp;Data_base_case!GI6</f>
        <v/>
      </c>
      <c r="EI3" s="19" t="str">
        <f>Data_base_case!GJ5&amp;Data_base_case!GJ6</f>
        <v/>
      </c>
      <c r="EJ3" s="19" t="str">
        <f>Data_base_case!GK5&amp;Data_base_case!GK6</f>
        <v/>
      </c>
    </row>
    <row r="4" spans="1:140" ht="14.55" customHeight="1" x14ac:dyDescent="0.3">
      <c r="A4" s="11" t="s">
        <v>485</v>
      </c>
      <c r="B4" s="94" t="s">
        <v>485</v>
      </c>
      <c r="C4" s="11" t="s">
        <v>43</v>
      </c>
      <c r="D4" s="84" t="s">
        <v>131</v>
      </c>
      <c r="E4" s="11" t="s">
        <v>133</v>
      </c>
      <c r="F4" s="1">
        <v>0</v>
      </c>
      <c r="G4" s="69" t="s">
        <v>133</v>
      </c>
      <c r="H4" s="1">
        <f>INDEX([2]Data_base_case!$D$8:$FS$118,MATCH([2]Scenarios_definition!C4,[2]Data_base_case!$D$8:$D$118,0),MATCH([2]Scenarios_definition!D4&amp;[2]Scenarios_definition!G4,[2]Data_base_case!$D$7:$FS$7,0))</f>
        <v>0</v>
      </c>
    </row>
    <row r="5" spans="1:140" ht="14.55" customHeight="1" x14ac:dyDescent="0.3">
      <c r="A5" s="13" t="s">
        <v>485</v>
      </c>
      <c r="B5" s="94" t="s">
        <v>484</v>
      </c>
      <c r="C5" s="2" t="s">
        <v>229</v>
      </c>
      <c r="D5" s="1" t="s">
        <v>86</v>
      </c>
      <c r="E5" s="11" t="s">
        <v>133</v>
      </c>
      <c r="F5" s="103">
        <v>0.104624200425655</v>
      </c>
      <c r="G5" s="69" t="s">
        <v>323</v>
      </c>
      <c r="H5" s="1">
        <f>INDEX(Data_base_case!$D$8:$FS$118,MATCH(Scenarios_definition!C5,Data_base_case!$D$8:$D$118,0),MATCH(Scenarios_definition!D5&amp;Scenarios_definition!G5,Data_base_case!$D$7:$FS$7,0))</f>
        <v>8.8495575221238937E-2</v>
      </c>
    </row>
    <row r="6" spans="1:140" ht="14.55" customHeight="1" x14ac:dyDescent="0.3">
      <c r="A6" s="13"/>
      <c r="B6" s="94" t="str">
        <f>B5</f>
        <v>2030 CO2tMeOH SOEC - MA</v>
      </c>
      <c r="C6" s="2" t="s">
        <v>229</v>
      </c>
      <c r="D6" s="1" t="s">
        <v>183</v>
      </c>
      <c r="E6" s="11" t="s">
        <v>133</v>
      </c>
      <c r="F6" s="103">
        <f>H6</f>
        <v>17532</v>
      </c>
      <c r="G6" s="69" t="s">
        <v>323</v>
      </c>
      <c r="H6" s="1">
        <f>INDEX(Data_base_case!$D$8:$FS$118,MATCH(Scenarios_definition!C6,Data_base_case!$D$8:$D$118,0),MATCH(Scenarios_definition!D6&amp;Scenarios_definition!G6,Data_base_case!$D$7:$FS$7,0))</f>
        <v>17532</v>
      </c>
    </row>
    <row r="7" spans="1:140" ht="14.55" customHeight="1" x14ac:dyDescent="0.3">
      <c r="A7" s="13"/>
      <c r="B7" s="94" t="str">
        <f>B6</f>
        <v>2030 CO2tMeOH SOEC - MA</v>
      </c>
      <c r="C7" s="2" t="s">
        <v>229</v>
      </c>
      <c r="D7" s="1" t="s">
        <v>184</v>
      </c>
      <c r="E7" s="11" t="s">
        <v>133</v>
      </c>
      <c r="F7" s="103">
        <f>H7</f>
        <v>701.28</v>
      </c>
      <c r="G7" s="69" t="s">
        <v>323</v>
      </c>
      <c r="H7" s="1">
        <f>INDEX(Data_base_case!$D$8:$FS$118,MATCH(Scenarios_definition!C7,Data_base_case!$D$8:$D$118,0),MATCH(Scenarios_definition!D7&amp;Scenarios_definition!G7,Data_base_case!$D$7:$FS$7,0))</f>
        <v>701.28</v>
      </c>
    </row>
    <row r="8" spans="1:140" ht="14.55" customHeight="1" x14ac:dyDescent="0.3">
      <c r="A8" s="13"/>
      <c r="B8" s="94" t="str">
        <f>B5</f>
        <v>2030 CO2tMeOH SOEC - MA</v>
      </c>
      <c r="C8" s="6" t="s">
        <v>77</v>
      </c>
      <c r="D8" s="1" t="s">
        <v>86</v>
      </c>
      <c r="E8" s="11" t="s">
        <v>133</v>
      </c>
      <c r="F8" s="103">
        <v>0.11221319395453599</v>
      </c>
      <c r="G8" s="69" t="s">
        <v>323</v>
      </c>
      <c r="H8" s="1">
        <f>INDEX(Data_base_case!$D$8:$FS$118,MATCH(Scenarios_definition!C8,Data_base_case!$D$8:$D$118,0),MATCH(Scenarios_definition!D8&amp;Scenarios_definition!G8,Data_base_case!$D$7:$FS$7,0))</f>
        <v>0.10185220882315059</v>
      </c>
    </row>
    <row r="9" spans="1:140" ht="14.55" customHeight="1" x14ac:dyDescent="0.3">
      <c r="A9" s="13"/>
      <c r="B9" s="94" t="str">
        <f>B5</f>
        <v>2030 CO2tMeOH SOEC - MA</v>
      </c>
      <c r="C9" s="2" t="s">
        <v>241</v>
      </c>
      <c r="D9" s="1" t="s">
        <v>86</v>
      </c>
      <c r="E9" s="11" t="s">
        <v>133</v>
      </c>
      <c r="F9" s="103">
        <f>F5</f>
        <v>0.104624200425655</v>
      </c>
      <c r="G9" s="69" t="s">
        <v>323</v>
      </c>
      <c r="H9" s="1">
        <f>INDEX(Data_base_case!$D$8:$FS$118,MATCH(Scenarios_definition!C9,Data_base_case!$D$8:$D$118,0),MATCH(Scenarios_definition!D9&amp;Scenarios_definition!G9,Data_base_case!$D$7:$FS$7,0))</f>
        <v>8.8495575221238937E-2</v>
      </c>
    </row>
    <row r="10" spans="1:140" x14ac:dyDescent="0.3">
      <c r="A10" s="13"/>
      <c r="B10" s="94" t="str">
        <f>B9</f>
        <v>2030 CO2tMeOH SOEC - MA</v>
      </c>
      <c r="C10" s="6" t="s">
        <v>162</v>
      </c>
      <c r="D10" s="1" t="s">
        <v>86</v>
      </c>
      <c r="E10" s="11" t="s">
        <v>133</v>
      </c>
      <c r="F10" s="103">
        <v>9.4487478759046242E-2</v>
      </c>
      <c r="G10" s="69" t="s">
        <v>323</v>
      </c>
      <c r="H10" s="1">
        <f>INDEX(Data_base_case!$D$8:$FS$118,MATCH(Scenarios_definition!C10,Data_base_case!$D$8:$D$118,0),MATCH(Scenarios_definition!D10&amp;Scenarios_definition!G10,Data_base_case!$D$7:$FS$7,0))</f>
        <v>8.174285816161557E-2</v>
      </c>
    </row>
    <row r="11" spans="1:140" x14ac:dyDescent="0.3">
      <c r="A11" s="13"/>
      <c r="B11" s="94" t="str">
        <f t="shared" ref="B11:B25" si="0">B10</f>
        <v>2030 CO2tMeOH SOEC - MA</v>
      </c>
      <c r="C11" s="6" t="s">
        <v>47</v>
      </c>
      <c r="D11" s="1" t="s">
        <v>86</v>
      </c>
      <c r="E11" s="11" t="s">
        <v>133</v>
      </c>
      <c r="F11" s="103">
        <v>9.6101259436508393E-2</v>
      </c>
      <c r="G11" s="69" t="s">
        <v>323</v>
      </c>
      <c r="H11" s="1">
        <f>INDEX(Data_base_case!$D$8:$FS$118,MATCH(Scenarios_definition!C11,Data_base_case!$D$8:$D$118,0),MATCH(Scenarios_definition!D11&amp;Scenarios_definition!G11,Data_base_case!$D$7:$FS$7,0))</f>
        <v>8.3860161500585326E-2</v>
      </c>
    </row>
    <row r="12" spans="1:140" x14ac:dyDescent="0.3">
      <c r="A12" s="13"/>
      <c r="B12" s="94" t="str">
        <f t="shared" si="0"/>
        <v>2030 CO2tMeOH SOEC - MA</v>
      </c>
      <c r="C12" s="6" t="s">
        <v>49</v>
      </c>
      <c r="D12" s="1" t="s">
        <v>86</v>
      </c>
      <c r="E12" s="11" t="s">
        <v>133</v>
      </c>
      <c r="F12" s="103">
        <f>F11</f>
        <v>9.6101259436508393E-2</v>
      </c>
      <c r="G12" s="69" t="s">
        <v>323</v>
      </c>
      <c r="H12" s="1">
        <f>INDEX(Data_base_case!$D$8:$FS$118,MATCH(Scenarios_definition!C12,Data_base_case!$D$8:$D$118,0),MATCH(Scenarios_definition!D12&amp;Scenarios_definition!G12,Data_base_case!$D$7:$FS$7,0))</f>
        <v>8.3860161500585326E-2</v>
      </c>
    </row>
    <row r="13" spans="1:140" x14ac:dyDescent="0.3">
      <c r="A13" s="13"/>
      <c r="B13" s="94" t="str">
        <f t="shared" si="0"/>
        <v>2030 CO2tMeOH SOEC - MA</v>
      </c>
      <c r="C13" s="2" t="s">
        <v>164</v>
      </c>
      <c r="D13" s="1" t="s">
        <v>86</v>
      </c>
      <c r="E13" s="11" t="s">
        <v>133</v>
      </c>
      <c r="F13" s="103">
        <v>0.10028431826668092</v>
      </c>
      <c r="G13" s="69" t="s">
        <v>323</v>
      </c>
      <c r="H13" s="1">
        <f>INDEX(Data_base_case!$D$8:$FS$118,MATCH(Scenarios_definition!C13,Data_base_case!$D$8:$D$118,0),MATCH(Scenarios_definition!D13&amp;Scenarios_definition!G13,Data_base_case!$D$7:$FS$7,0))</f>
        <v>8.8827433387272267E-2</v>
      </c>
    </row>
    <row r="14" spans="1:140" x14ac:dyDescent="0.3">
      <c r="A14" s="13"/>
      <c r="B14" s="94" t="str">
        <f t="shared" si="0"/>
        <v>2030 CO2tMeOH SOEC - MA</v>
      </c>
      <c r="C14" s="2" t="s">
        <v>54</v>
      </c>
      <c r="D14" s="1" t="s">
        <v>86</v>
      </c>
      <c r="E14" s="11" t="s">
        <v>133</v>
      </c>
      <c r="F14" s="103">
        <f>F13</f>
        <v>0.10028431826668092</v>
      </c>
      <c r="G14" s="69" t="s">
        <v>323</v>
      </c>
      <c r="H14" s="1">
        <f>INDEX(Data_base_case!$D$8:$FS$118,MATCH(Scenarios_definition!C14,Data_base_case!$D$8:$D$118,0),MATCH(Scenarios_definition!D14&amp;Scenarios_definition!G14,Data_base_case!$D$7:$FS$7,0))</f>
        <v>8.8827433387272267E-2</v>
      </c>
    </row>
    <row r="15" spans="1:140" x14ac:dyDescent="0.3">
      <c r="A15" s="13"/>
      <c r="B15" s="94" t="str">
        <f t="shared" si="0"/>
        <v>2030 CO2tMeOH SOEC - MA</v>
      </c>
      <c r="C15" s="2" t="s">
        <v>56</v>
      </c>
      <c r="D15" s="1" t="s">
        <v>86</v>
      </c>
      <c r="E15" s="11" t="s">
        <v>133</v>
      </c>
      <c r="F15" s="103">
        <f>F13</f>
        <v>0.10028431826668092</v>
      </c>
      <c r="G15" s="69" t="s">
        <v>323</v>
      </c>
      <c r="H15" s="1">
        <f>INDEX(Data_base_case!$D$8:$FS$118,MATCH(Scenarios_definition!C15,Data_base_case!$D$8:$D$118,0),MATCH(Scenarios_definition!D15&amp;Scenarios_definition!G15,Data_base_case!$D$7:$FS$7,0))</f>
        <v>8.8827433387272267E-2</v>
      </c>
    </row>
    <row r="16" spans="1:140" x14ac:dyDescent="0.3">
      <c r="A16" s="13"/>
      <c r="B16" s="94" t="str">
        <f t="shared" si="0"/>
        <v>2030 CO2tMeOH SOEC - MA</v>
      </c>
      <c r="C16" s="2" t="s">
        <v>58</v>
      </c>
      <c r="D16" s="1" t="s">
        <v>86</v>
      </c>
      <c r="E16" s="11" t="s">
        <v>133</v>
      </c>
      <c r="F16" s="103">
        <f>F13</f>
        <v>0.10028431826668092</v>
      </c>
      <c r="G16" s="69" t="s">
        <v>323</v>
      </c>
      <c r="H16" s="1">
        <f>INDEX(Data_base_case!$D$8:$FS$118,MATCH(Scenarios_definition!C16,Data_base_case!$D$8:$D$118,0),MATCH(Scenarios_definition!D16&amp;Scenarios_definition!G16,Data_base_case!$D$7:$FS$7,0))</f>
        <v>8.8827433387272267E-2</v>
      </c>
    </row>
    <row r="17" spans="1:8" x14ac:dyDescent="0.3">
      <c r="A17" s="13"/>
      <c r="B17" s="94" t="str">
        <f t="shared" si="0"/>
        <v>2030 CO2tMeOH SOEC - MA</v>
      </c>
      <c r="C17" s="2" t="s">
        <v>60</v>
      </c>
      <c r="D17" s="1" t="s">
        <v>86</v>
      </c>
      <c r="E17" s="11" t="s">
        <v>133</v>
      </c>
      <c r="F17" s="103">
        <f>F13</f>
        <v>0.10028431826668092</v>
      </c>
      <c r="G17" s="69" t="s">
        <v>323</v>
      </c>
      <c r="H17" s="1">
        <f>INDEX(Data_base_case!$D$8:$FS$118,MATCH(Scenarios_definition!C17,Data_base_case!$D$8:$D$118,0),MATCH(Scenarios_definition!D17&amp;Scenarios_definition!G17,Data_base_case!$D$7:$FS$7,0))</f>
        <v>8.8827433387272267E-2</v>
      </c>
    </row>
    <row r="18" spans="1:8" x14ac:dyDescent="0.3">
      <c r="A18" s="13"/>
      <c r="B18" s="94" t="str">
        <f t="shared" si="0"/>
        <v>2030 CO2tMeOH SOEC - MA</v>
      </c>
      <c r="C18" s="2" t="s">
        <v>62</v>
      </c>
      <c r="D18" s="1" t="s">
        <v>86</v>
      </c>
      <c r="E18" s="11" t="s">
        <v>133</v>
      </c>
      <c r="F18" s="103">
        <f>F13</f>
        <v>0.10028431826668092</v>
      </c>
      <c r="G18" s="69" t="s">
        <v>323</v>
      </c>
      <c r="H18" s="1">
        <f>INDEX(Data_base_case!$D$8:$FS$118,MATCH(Scenarios_definition!C18,Data_base_case!$D$8:$D$118,0),MATCH(Scenarios_definition!D18&amp;Scenarios_definition!G18,Data_base_case!$D$7:$FS$7,0))</f>
        <v>8.8827433387272267E-2</v>
      </c>
    </row>
    <row r="19" spans="1:8" x14ac:dyDescent="0.3">
      <c r="A19" s="13"/>
      <c r="B19" s="94" t="str">
        <f t="shared" si="0"/>
        <v>2030 CO2tMeOH SOEC - MA</v>
      </c>
      <c r="C19" s="2" t="s">
        <v>64</v>
      </c>
      <c r="D19" s="1" t="s">
        <v>86</v>
      </c>
      <c r="E19" s="11" t="s">
        <v>133</v>
      </c>
      <c r="F19" s="103">
        <f>F13</f>
        <v>0.10028431826668092</v>
      </c>
      <c r="G19" s="69" t="s">
        <v>323</v>
      </c>
      <c r="H19" s="1">
        <f>INDEX(Data_base_case!$D$8:$FS$118,MATCH(Scenarios_definition!C19,Data_base_case!$D$8:$D$118,0),MATCH(Scenarios_definition!D19&amp;Scenarios_definition!G19,Data_base_case!$D$7:$FS$7,0))</f>
        <v>8.8827433387272267E-2</v>
      </c>
    </row>
    <row r="20" spans="1:8" x14ac:dyDescent="0.3">
      <c r="A20" s="13"/>
      <c r="B20" s="94" t="str">
        <f t="shared" si="0"/>
        <v>2030 CO2tMeOH SOEC - MA</v>
      </c>
      <c r="C20" s="2" t="s">
        <v>66</v>
      </c>
      <c r="D20" s="1" t="s">
        <v>86</v>
      </c>
      <c r="E20" s="11" t="s">
        <v>133</v>
      </c>
      <c r="F20" s="103">
        <f>F13</f>
        <v>0.10028431826668092</v>
      </c>
      <c r="G20" s="69" t="s">
        <v>323</v>
      </c>
      <c r="H20" s="1">
        <f>INDEX(Data_base_case!$D$8:$FS$118,MATCH(Scenarios_definition!C20,Data_base_case!$D$8:$D$118,0),MATCH(Scenarios_definition!D20&amp;Scenarios_definition!G20,Data_base_case!$D$7:$FS$7,0))</f>
        <v>8.8827433387272267E-2</v>
      </c>
    </row>
    <row r="21" spans="1:8" x14ac:dyDescent="0.3">
      <c r="A21" s="13"/>
      <c r="B21" s="94" t="str">
        <f t="shared" si="0"/>
        <v>2030 CO2tMeOH SOEC - MA</v>
      </c>
      <c r="C21" s="2" t="s">
        <v>68</v>
      </c>
      <c r="D21" s="1" t="s">
        <v>86</v>
      </c>
      <c r="E21" s="11" t="s">
        <v>133</v>
      </c>
      <c r="F21" s="103">
        <f>F13</f>
        <v>0.10028431826668092</v>
      </c>
      <c r="G21" s="69" t="s">
        <v>323</v>
      </c>
      <c r="H21" s="1">
        <f>INDEX(Data_base_case!$D$8:$FS$118,MATCH(Scenarios_definition!C21,Data_base_case!$D$8:$D$118,0),MATCH(Scenarios_definition!D21&amp;Scenarios_definition!G21,Data_base_case!$D$7:$FS$7,0))</f>
        <v>8.8827433387272267E-2</v>
      </c>
    </row>
    <row r="22" spans="1:8" x14ac:dyDescent="0.3">
      <c r="A22" s="13"/>
      <c r="B22" s="94" t="str">
        <f t="shared" si="0"/>
        <v>2030 CO2tMeOH SOEC - MA</v>
      </c>
      <c r="C22" s="2" t="s">
        <v>70</v>
      </c>
      <c r="D22" s="1" t="s">
        <v>86</v>
      </c>
      <c r="E22" s="11" t="s">
        <v>133</v>
      </c>
      <c r="F22" s="103">
        <f>F13</f>
        <v>0.10028431826668092</v>
      </c>
      <c r="G22" s="69" t="s">
        <v>323</v>
      </c>
      <c r="H22" s="1">
        <f>INDEX(Data_base_case!$D$8:$FS$118,MATCH(Scenarios_definition!C22,Data_base_case!$D$8:$D$118,0),MATCH(Scenarios_definition!D22&amp;Scenarios_definition!G22,Data_base_case!$D$7:$FS$7,0))</f>
        <v>8.8827433387272267E-2</v>
      </c>
    </row>
    <row r="23" spans="1:8" x14ac:dyDescent="0.3">
      <c r="A23" s="13"/>
      <c r="B23" s="94" t="str">
        <f t="shared" si="0"/>
        <v>2030 CO2tMeOH SOEC - MA</v>
      </c>
      <c r="C23" s="2" t="s">
        <v>72</v>
      </c>
      <c r="D23" s="1" t="s">
        <v>86</v>
      </c>
      <c r="E23" s="11" t="s">
        <v>133</v>
      </c>
      <c r="F23" s="103">
        <f>F13</f>
        <v>0.10028431826668092</v>
      </c>
      <c r="G23" s="69" t="s">
        <v>323</v>
      </c>
      <c r="H23" s="1">
        <f>INDEX(Data_base_case!$D$8:$FS$118,MATCH(Scenarios_definition!C23,Data_base_case!$D$8:$D$118,0),MATCH(Scenarios_definition!D23&amp;Scenarios_definition!G23,Data_base_case!$D$7:$FS$7,0))</f>
        <v>8.8827433387272267E-2</v>
      </c>
    </row>
    <row r="24" spans="1:8" x14ac:dyDescent="0.3">
      <c r="A24" s="13"/>
      <c r="B24" s="94" t="str">
        <f t="shared" si="0"/>
        <v>2030 CO2tMeOH SOEC - MA</v>
      </c>
      <c r="C24" s="2" t="s">
        <v>165</v>
      </c>
      <c r="D24" s="1" t="s">
        <v>86</v>
      </c>
      <c r="E24" s="11" t="s">
        <v>133</v>
      </c>
      <c r="F24" s="103">
        <f>F13</f>
        <v>0.10028431826668092</v>
      </c>
      <c r="G24" s="69" t="s">
        <v>323</v>
      </c>
      <c r="H24" s="1">
        <f>INDEX(Data_base_case!$D$8:$FS$118,MATCH(Scenarios_definition!C24,Data_base_case!$D$8:$D$118,0),MATCH(Scenarios_definition!D24&amp;Scenarios_definition!G24,Data_base_case!$D$7:$FS$7,0))</f>
        <v>8.8827433387272267E-2</v>
      </c>
    </row>
    <row r="25" spans="1:8" x14ac:dyDescent="0.3">
      <c r="A25" s="101"/>
      <c r="B25" s="102" t="str">
        <f t="shared" si="0"/>
        <v>2030 CO2tMeOH SOEC - MA</v>
      </c>
      <c r="C25" s="105" t="s">
        <v>46</v>
      </c>
      <c r="D25" s="106" t="s">
        <v>86</v>
      </c>
      <c r="E25" s="107" t="s">
        <v>133</v>
      </c>
      <c r="F25" s="108">
        <f>F5</f>
        <v>0.104624200425655</v>
      </c>
      <c r="G25" s="109" t="s">
        <v>323</v>
      </c>
      <c r="H25" s="1">
        <f>INDEX(Data_base_case!$D$8:$FS$118,MATCH(Scenarios_definition!C25,Data_base_case!$D$8:$D$118,0),MATCH(Scenarios_definition!D25&amp;Scenarios_definition!G25,Data_base_case!$D$7:$FS$7,0))</f>
        <v>0.10185220882315059</v>
      </c>
    </row>
    <row r="26" spans="1:8" x14ac:dyDescent="0.3">
      <c r="A26" s="13" t="str">
        <f>B4</f>
        <v>2030 BGtMeOH SOEC</v>
      </c>
      <c r="B26" s="94" t="s">
        <v>487</v>
      </c>
      <c r="C26" s="2" t="s">
        <v>229</v>
      </c>
      <c r="D26" s="1" t="s">
        <v>86</v>
      </c>
      <c r="E26" s="11" t="s">
        <v>133</v>
      </c>
      <c r="F26" s="103">
        <v>9.5299999999999996E-2</v>
      </c>
      <c r="G26" s="69" t="s">
        <v>323</v>
      </c>
      <c r="H26" s="1">
        <f>INDEX(Data_base_case!$D$8:$FS$118,MATCH(Scenarios_definition!C26,Data_base_case!$D$8:$D$118,0),MATCH(Scenarios_definition!D26&amp;Scenarios_definition!G26,Data_base_case!$D$7:$FS$7,0))</f>
        <v>8.8495575221238937E-2</v>
      </c>
    </row>
    <row r="27" spans="1:8" ht="14.55" customHeight="1" x14ac:dyDescent="0.3">
      <c r="A27" s="13"/>
      <c r="B27" s="94" t="str">
        <f>B26</f>
        <v>2030 CO2tMeOH SOEC - CL</v>
      </c>
      <c r="C27" s="2" t="s">
        <v>229</v>
      </c>
      <c r="D27" s="1" t="s">
        <v>183</v>
      </c>
      <c r="E27" s="11" t="s">
        <v>133</v>
      </c>
      <c r="F27" s="103">
        <f>H27</f>
        <v>17532</v>
      </c>
      <c r="G27" s="69" t="s">
        <v>323</v>
      </c>
      <c r="H27" s="1">
        <f>INDEX(Data_base_case!$D$8:$FS$118,MATCH(Scenarios_definition!C27,Data_base_case!$D$8:$D$118,0),MATCH(Scenarios_definition!D27&amp;Scenarios_definition!G27,Data_base_case!$D$7:$FS$7,0))</f>
        <v>17532</v>
      </c>
    </row>
    <row r="28" spans="1:8" ht="14.55" customHeight="1" x14ac:dyDescent="0.3">
      <c r="A28" s="13"/>
      <c r="B28" s="94" t="str">
        <f>B27</f>
        <v>2030 CO2tMeOH SOEC - CL</v>
      </c>
      <c r="C28" s="2" t="s">
        <v>229</v>
      </c>
      <c r="D28" s="1" t="s">
        <v>184</v>
      </c>
      <c r="E28" s="11" t="s">
        <v>133</v>
      </c>
      <c r="F28" s="103">
        <f>H28</f>
        <v>701.28</v>
      </c>
      <c r="G28" s="69" t="s">
        <v>323</v>
      </c>
      <c r="H28" s="1">
        <f>INDEX(Data_base_case!$D$8:$FS$118,MATCH(Scenarios_definition!C28,Data_base_case!$D$8:$D$118,0),MATCH(Scenarios_definition!D28&amp;Scenarios_definition!G28,Data_base_case!$D$7:$FS$7,0))</f>
        <v>701.28</v>
      </c>
    </row>
    <row r="29" spans="1:8" x14ac:dyDescent="0.3">
      <c r="A29" s="13"/>
      <c r="B29" s="94" t="str">
        <f>B26</f>
        <v>2030 CO2tMeOH SOEC - CL</v>
      </c>
      <c r="C29" s="2" t="s">
        <v>241</v>
      </c>
      <c r="D29" s="1" t="s">
        <v>86</v>
      </c>
      <c r="E29" s="11" t="s">
        <v>133</v>
      </c>
      <c r="F29" s="103">
        <f>F26</f>
        <v>9.5299999999999996E-2</v>
      </c>
      <c r="G29" s="69" t="s">
        <v>323</v>
      </c>
      <c r="H29" s="1">
        <f>INDEX(Data_base_case!$D$8:$FS$118,MATCH(Scenarios_definition!C29,Data_base_case!$D$8:$D$118,0),MATCH(Scenarios_definition!D29&amp;Scenarios_definition!G29,Data_base_case!$D$7:$FS$7,0))</f>
        <v>8.8495575221238937E-2</v>
      </c>
    </row>
    <row r="30" spans="1:8" x14ac:dyDescent="0.3">
      <c r="A30" s="13"/>
      <c r="B30" s="94" t="str">
        <f>B29</f>
        <v>2030 CO2tMeOH SOEC - CL</v>
      </c>
      <c r="C30" s="6" t="s">
        <v>77</v>
      </c>
      <c r="D30" s="1" t="s">
        <v>86</v>
      </c>
      <c r="E30" s="11" t="s">
        <v>133</v>
      </c>
      <c r="F30" s="103">
        <v>0.10337277783471435</v>
      </c>
      <c r="G30" s="69" t="s">
        <v>323</v>
      </c>
      <c r="H30" s="1">
        <f>INDEX(Data_base_case!$D$8:$FS$118,MATCH(Scenarios_definition!C30,Data_base_case!$D$8:$D$118,0),MATCH(Scenarios_definition!D30&amp;Scenarios_definition!G30,Data_base_case!$D$7:$FS$7,0))</f>
        <v>0.10185220882315059</v>
      </c>
    </row>
    <row r="31" spans="1:8" x14ac:dyDescent="0.3">
      <c r="A31" s="13"/>
      <c r="B31" s="94" t="str">
        <f>B29</f>
        <v>2030 CO2tMeOH SOEC - CL</v>
      </c>
      <c r="C31" s="6" t="s">
        <v>162</v>
      </c>
      <c r="D31" s="1" t="s">
        <v>86</v>
      </c>
      <c r="E31" s="11" t="s">
        <v>133</v>
      </c>
      <c r="F31" s="103">
        <v>8.3599999999999994E-2</v>
      </c>
      <c r="G31" s="69" t="s">
        <v>323</v>
      </c>
      <c r="H31" s="1">
        <f>INDEX(Data_base_case!$D$8:$FS$118,MATCH(Scenarios_definition!C31,Data_base_case!$D$8:$D$118,0),MATCH(Scenarios_definition!D31&amp;Scenarios_definition!G31,Data_base_case!$D$7:$FS$7,0))</f>
        <v>8.174285816161557E-2</v>
      </c>
    </row>
    <row r="32" spans="1:8" x14ac:dyDescent="0.3">
      <c r="A32" s="13"/>
      <c r="B32" s="94" t="str">
        <f t="shared" ref="B32:B46" si="1">B31</f>
        <v>2030 CO2tMeOH SOEC - CL</v>
      </c>
      <c r="C32" s="6" t="s">
        <v>47</v>
      </c>
      <c r="D32" s="1" t="s">
        <v>86</v>
      </c>
      <c r="E32" s="11" t="s">
        <v>133</v>
      </c>
      <c r="F32" s="103">
        <v>8.5699999999999998E-2</v>
      </c>
      <c r="G32" s="69" t="s">
        <v>323</v>
      </c>
      <c r="H32" s="1">
        <f>INDEX(Data_base_case!$D$8:$FS$118,MATCH(Scenarios_definition!C32,Data_base_case!$D$8:$D$118,0),MATCH(Scenarios_definition!D32&amp;Scenarios_definition!G32,Data_base_case!$D$7:$FS$7,0))</f>
        <v>8.3860161500585326E-2</v>
      </c>
    </row>
    <row r="33" spans="1:10" x14ac:dyDescent="0.3">
      <c r="A33" s="13"/>
      <c r="B33" s="94" t="str">
        <f t="shared" si="1"/>
        <v>2030 CO2tMeOH SOEC - CL</v>
      </c>
      <c r="C33" s="6" t="s">
        <v>49</v>
      </c>
      <c r="D33" s="1" t="s">
        <v>86</v>
      </c>
      <c r="E33" s="11" t="s">
        <v>133</v>
      </c>
      <c r="F33" s="103">
        <f>F32</f>
        <v>8.5699999999999998E-2</v>
      </c>
      <c r="G33" s="69" t="s">
        <v>323</v>
      </c>
      <c r="H33" s="1">
        <f>INDEX(Data_base_case!$D$8:$FS$118,MATCH(Scenarios_definition!C33,Data_base_case!$D$8:$D$118,0),MATCH(Scenarios_definition!D33&amp;Scenarios_definition!G33,Data_base_case!$D$7:$FS$7,0))</f>
        <v>8.3860161500585326E-2</v>
      </c>
    </row>
    <row r="34" spans="1:10" x14ac:dyDescent="0.3">
      <c r="A34" s="13"/>
      <c r="B34" s="94" t="str">
        <f t="shared" si="1"/>
        <v>2030 CO2tMeOH SOEC - CL</v>
      </c>
      <c r="C34" s="2" t="s">
        <v>164</v>
      </c>
      <c r="D34" s="1" t="s">
        <v>86</v>
      </c>
      <c r="E34" s="11" t="s">
        <v>133</v>
      </c>
      <c r="F34" s="103">
        <v>9.0509999999999993E-2</v>
      </c>
      <c r="G34" s="69" t="s">
        <v>323</v>
      </c>
      <c r="H34" s="1">
        <f>INDEX(Data_base_case!$D$8:$FS$118,MATCH(Scenarios_definition!C34,Data_base_case!$D$8:$D$118,0),MATCH(Scenarios_definition!D34&amp;Scenarios_definition!G34,Data_base_case!$D$7:$FS$7,0))</f>
        <v>8.8827433387272267E-2</v>
      </c>
    </row>
    <row r="35" spans="1:10" x14ac:dyDescent="0.3">
      <c r="A35" s="13"/>
      <c r="B35" s="94" t="str">
        <f t="shared" si="1"/>
        <v>2030 CO2tMeOH SOEC - CL</v>
      </c>
      <c r="C35" s="2" t="s">
        <v>54</v>
      </c>
      <c r="D35" s="1" t="s">
        <v>86</v>
      </c>
      <c r="E35" s="11" t="s">
        <v>133</v>
      </c>
      <c r="F35" s="103">
        <f>F34</f>
        <v>9.0509999999999993E-2</v>
      </c>
      <c r="G35" s="69" t="s">
        <v>323</v>
      </c>
      <c r="H35" s="1">
        <f>INDEX(Data_base_case!$D$8:$FS$118,MATCH(Scenarios_definition!C35,Data_base_case!$D$8:$D$118,0),MATCH(Scenarios_definition!D35&amp;Scenarios_definition!G35,Data_base_case!$D$7:$FS$7,0))</f>
        <v>8.8827433387272267E-2</v>
      </c>
    </row>
    <row r="36" spans="1:10" x14ac:dyDescent="0.3">
      <c r="A36" s="13"/>
      <c r="B36" s="94" t="str">
        <f t="shared" si="1"/>
        <v>2030 CO2tMeOH SOEC - CL</v>
      </c>
      <c r="C36" s="2" t="s">
        <v>56</v>
      </c>
      <c r="D36" s="1" t="s">
        <v>86</v>
      </c>
      <c r="E36" s="11" t="s">
        <v>133</v>
      </c>
      <c r="F36" s="103">
        <f>F34</f>
        <v>9.0509999999999993E-2</v>
      </c>
      <c r="G36" s="69" t="s">
        <v>323</v>
      </c>
      <c r="H36" s="1">
        <f>INDEX(Data_base_case!$D$8:$FS$118,MATCH(Scenarios_definition!C36,Data_base_case!$D$8:$D$118,0),MATCH(Scenarios_definition!D36&amp;Scenarios_definition!G36,Data_base_case!$D$7:$FS$7,0))</f>
        <v>8.8827433387272267E-2</v>
      </c>
    </row>
    <row r="37" spans="1:10" x14ac:dyDescent="0.3">
      <c r="A37" s="13"/>
      <c r="B37" s="94" t="str">
        <f t="shared" si="1"/>
        <v>2030 CO2tMeOH SOEC - CL</v>
      </c>
      <c r="C37" s="2" t="s">
        <v>58</v>
      </c>
      <c r="D37" s="1" t="s">
        <v>86</v>
      </c>
      <c r="E37" s="11" t="s">
        <v>133</v>
      </c>
      <c r="F37" s="103">
        <f>F34</f>
        <v>9.0509999999999993E-2</v>
      </c>
      <c r="G37" s="69" t="s">
        <v>323</v>
      </c>
      <c r="H37" s="1">
        <f>INDEX(Data_base_case!$D$8:$FS$118,MATCH(Scenarios_definition!C37,Data_base_case!$D$8:$D$118,0),MATCH(Scenarios_definition!D37&amp;Scenarios_definition!G37,Data_base_case!$D$7:$FS$7,0))</f>
        <v>8.8827433387272267E-2</v>
      </c>
    </row>
    <row r="38" spans="1:10" x14ac:dyDescent="0.3">
      <c r="A38" s="13"/>
      <c r="B38" s="94" t="str">
        <f t="shared" si="1"/>
        <v>2030 CO2tMeOH SOEC - CL</v>
      </c>
      <c r="C38" s="2" t="s">
        <v>60</v>
      </c>
      <c r="D38" s="1" t="s">
        <v>86</v>
      </c>
      <c r="E38" s="11" t="s">
        <v>133</v>
      </c>
      <c r="F38" s="103">
        <f>F34</f>
        <v>9.0509999999999993E-2</v>
      </c>
      <c r="G38" s="69" t="s">
        <v>323</v>
      </c>
      <c r="H38" s="1">
        <f>INDEX(Data_base_case!$D$8:$FS$118,MATCH(Scenarios_definition!C38,Data_base_case!$D$8:$D$118,0),MATCH(Scenarios_definition!D38&amp;Scenarios_definition!G38,Data_base_case!$D$7:$FS$7,0))</f>
        <v>8.8827433387272267E-2</v>
      </c>
    </row>
    <row r="39" spans="1:10" x14ac:dyDescent="0.3">
      <c r="A39" s="13"/>
      <c r="B39" s="94" t="str">
        <f t="shared" si="1"/>
        <v>2030 CO2tMeOH SOEC - CL</v>
      </c>
      <c r="C39" s="2" t="s">
        <v>62</v>
      </c>
      <c r="D39" s="1" t="s">
        <v>86</v>
      </c>
      <c r="E39" s="11" t="s">
        <v>133</v>
      </c>
      <c r="F39" s="103">
        <f>F34</f>
        <v>9.0509999999999993E-2</v>
      </c>
      <c r="G39" s="69" t="s">
        <v>323</v>
      </c>
      <c r="H39" s="1">
        <f>INDEX(Data_base_case!$D$8:$FS$118,MATCH(Scenarios_definition!C39,Data_base_case!$D$8:$D$118,0),MATCH(Scenarios_definition!D39&amp;Scenarios_definition!G39,Data_base_case!$D$7:$FS$7,0))</f>
        <v>8.8827433387272267E-2</v>
      </c>
    </row>
    <row r="40" spans="1:10" x14ac:dyDescent="0.3">
      <c r="A40" s="13"/>
      <c r="B40" s="94" t="str">
        <f t="shared" si="1"/>
        <v>2030 CO2tMeOH SOEC - CL</v>
      </c>
      <c r="C40" s="2" t="s">
        <v>64</v>
      </c>
      <c r="D40" s="1" t="s">
        <v>86</v>
      </c>
      <c r="E40" s="11" t="s">
        <v>133</v>
      </c>
      <c r="F40" s="103">
        <f>F34</f>
        <v>9.0509999999999993E-2</v>
      </c>
      <c r="G40" s="69" t="s">
        <v>323</v>
      </c>
      <c r="H40" s="1">
        <f>INDEX(Data_base_case!$D$8:$FS$118,MATCH(Scenarios_definition!C40,Data_base_case!$D$8:$D$118,0),MATCH(Scenarios_definition!D40&amp;Scenarios_definition!G40,Data_base_case!$D$7:$FS$7,0))</f>
        <v>8.8827433387272267E-2</v>
      </c>
    </row>
    <row r="41" spans="1:10" x14ac:dyDescent="0.3">
      <c r="A41" s="13"/>
      <c r="B41" s="94" t="str">
        <f t="shared" si="1"/>
        <v>2030 CO2tMeOH SOEC - CL</v>
      </c>
      <c r="C41" s="2" t="s">
        <v>66</v>
      </c>
      <c r="D41" s="1" t="s">
        <v>86</v>
      </c>
      <c r="E41" s="11" t="s">
        <v>133</v>
      </c>
      <c r="F41" s="103">
        <f>F34</f>
        <v>9.0509999999999993E-2</v>
      </c>
      <c r="G41" s="69" t="s">
        <v>323</v>
      </c>
      <c r="H41" s="1">
        <f>INDEX(Data_base_case!$D$8:$FS$118,MATCH(Scenarios_definition!C41,Data_base_case!$D$8:$D$118,0),MATCH(Scenarios_definition!D41&amp;Scenarios_definition!G41,Data_base_case!$D$7:$FS$7,0))</f>
        <v>8.8827433387272267E-2</v>
      </c>
    </row>
    <row r="42" spans="1:10" x14ac:dyDescent="0.3">
      <c r="A42" s="13"/>
      <c r="B42" s="94" t="str">
        <f t="shared" si="1"/>
        <v>2030 CO2tMeOH SOEC - CL</v>
      </c>
      <c r="C42" s="2" t="s">
        <v>68</v>
      </c>
      <c r="D42" s="1" t="s">
        <v>86</v>
      </c>
      <c r="E42" s="11" t="s">
        <v>133</v>
      </c>
      <c r="F42" s="103">
        <f>F34</f>
        <v>9.0509999999999993E-2</v>
      </c>
      <c r="G42" s="69" t="s">
        <v>323</v>
      </c>
      <c r="H42" s="1">
        <f>INDEX(Data_base_case!$D$8:$FS$118,MATCH(Scenarios_definition!C42,Data_base_case!$D$8:$D$118,0),MATCH(Scenarios_definition!D42&amp;Scenarios_definition!G42,Data_base_case!$D$7:$FS$7,0))</f>
        <v>8.8827433387272267E-2</v>
      </c>
    </row>
    <row r="43" spans="1:10" x14ac:dyDescent="0.3">
      <c r="A43" s="13"/>
      <c r="B43" s="94" t="str">
        <f t="shared" si="1"/>
        <v>2030 CO2tMeOH SOEC - CL</v>
      </c>
      <c r="C43" s="2" t="s">
        <v>70</v>
      </c>
      <c r="D43" s="1" t="s">
        <v>86</v>
      </c>
      <c r="E43" s="11" t="s">
        <v>133</v>
      </c>
      <c r="F43" s="103">
        <f>F34</f>
        <v>9.0509999999999993E-2</v>
      </c>
      <c r="G43" s="69" t="s">
        <v>323</v>
      </c>
      <c r="H43" s="1">
        <f>INDEX(Data_base_case!$D$8:$FS$118,MATCH(Scenarios_definition!C43,Data_base_case!$D$8:$D$118,0),MATCH(Scenarios_definition!D43&amp;Scenarios_definition!G43,Data_base_case!$D$7:$FS$7,0))</f>
        <v>8.8827433387272267E-2</v>
      </c>
    </row>
    <row r="44" spans="1:10" x14ac:dyDescent="0.3">
      <c r="A44" s="13"/>
      <c r="B44" s="94" t="str">
        <f t="shared" si="1"/>
        <v>2030 CO2tMeOH SOEC - CL</v>
      </c>
      <c r="C44" s="2" t="s">
        <v>72</v>
      </c>
      <c r="D44" s="1" t="s">
        <v>86</v>
      </c>
      <c r="E44" s="11" t="s">
        <v>133</v>
      </c>
      <c r="F44" s="103">
        <f>F34</f>
        <v>9.0509999999999993E-2</v>
      </c>
      <c r="G44" s="69" t="s">
        <v>323</v>
      </c>
      <c r="H44" s="1">
        <f>INDEX(Data_base_case!$D$8:$FS$118,MATCH(Scenarios_definition!C44,Data_base_case!$D$8:$D$118,0),MATCH(Scenarios_definition!D44&amp;Scenarios_definition!G44,Data_base_case!$D$7:$FS$7,0))</f>
        <v>8.8827433387272267E-2</v>
      </c>
    </row>
    <row r="45" spans="1:10" x14ac:dyDescent="0.3">
      <c r="A45" s="13"/>
      <c r="B45" s="94" t="str">
        <f t="shared" si="1"/>
        <v>2030 CO2tMeOH SOEC - CL</v>
      </c>
      <c r="C45" s="2" t="s">
        <v>165</v>
      </c>
      <c r="D45" s="1" t="s">
        <v>86</v>
      </c>
      <c r="E45" s="11" t="s">
        <v>133</v>
      </c>
      <c r="F45" s="103">
        <f>F34</f>
        <v>9.0509999999999993E-2</v>
      </c>
      <c r="G45" s="69" t="s">
        <v>323</v>
      </c>
      <c r="H45" s="1">
        <f>INDEX(Data_base_case!$D$8:$FS$118,MATCH(Scenarios_definition!C45,Data_base_case!$D$8:$D$118,0),MATCH(Scenarios_definition!D45&amp;Scenarios_definition!G45,Data_base_case!$D$7:$FS$7,0))</f>
        <v>8.8827433387272267E-2</v>
      </c>
      <c r="J45" s="110"/>
    </row>
    <row r="46" spans="1:10" x14ac:dyDescent="0.3">
      <c r="A46" s="101"/>
      <c r="B46" s="102" t="str">
        <f t="shared" si="1"/>
        <v>2030 CO2tMeOH SOEC - CL</v>
      </c>
      <c r="C46" s="105" t="s">
        <v>46</v>
      </c>
      <c r="D46" s="106" t="s">
        <v>86</v>
      </c>
      <c r="E46" s="107" t="s">
        <v>133</v>
      </c>
      <c r="F46" s="108">
        <f>F26</f>
        <v>9.5299999999999996E-2</v>
      </c>
      <c r="G46" s="109" t="s">
        <v>323</v>
      </c>
      <c r="H46" s="1">
        <f>INDEX(Data_base_case!$D$8:$FS$118,MATCH(Scenarios_definition!C46,Data_base_case!$D$8:$D$118,0),MATCH(Scenarios_definition!D46&amp;Scenarios_definition!G46,Data_base_case!$D$7:$FS$7,0))</f>
        <v>0.10185220882315059</v>
      </c>
    </row>
    <row r="47" spans="1:10" x14ac:dyDescent="0.3">
      <c r="A47" s="13" t="str">
        <f>B4</f>
        <v>2030 BGtMeOH SOEC</v>
      </c>
      <c r="B47" s="94" t="s">
        <v>488</v>
      </c>
      <c r="C47" s="2" t="s">
        <v>229</v>
      </c>
      <c r="D47" s="1" t="s">
        <v>86</v>
      </c>
      <c r="E47" s="11" t="s">
        <v>133</v>
      </c>
      <c r="F47" s="103">
        <v>8.9630000000000001E-2</v>
      </c>
      <c r="G47" s="69" t="s">
        <v>323</v>
      </c>
      <c r="H47" s="1">
        <f>INDEX(Data_base_case!$D$8:$FS$118,MATCH(Scenarios_definition!C47,Data_base_case!$D$8:$D$118,0),MATCH(Scenarios_definition!D47&amp;Scenarios_definition!G47,Data_base_case!$D$7:$FS$7,0))</f>
        <v>8.8495575221238937E-2</v>
      </c>
    </row>
    <row r="48" spans="1:10" ht="14.55" customHeight="1" x14ac:dyDescent="0.3">
      <c r="A48" s="13"/>
      <c r="B48" s="94" t="str">
        <f>B47</f>
        <v>2030 CO2tMeOH SOEC - AU</v>
      </c>
      <c r="C48" s="2" t="s">
        <v>229</v>
      </c>
      <c r="D48" s="1" t="s">
        <v>183</v>
      </c>
      <c r="E48" s="11" t="s">
        <v>133</v>
      </c>
      <c r="F48" s="103">
        <f>H48</f>
        <v>17532</v>
      </c>
      <c r="G48" s="69" t="s">
        <v>323</v>
      </c>
      <c r="H48" s="1">
        <f>INDEX(Data_base_case!$D$8:$FS$118,MATCH(Scenarios_definition!C48,Data_base_case!$D$8:$D$118,0),MATCH(Scenarios_definition!D48&amp;Scenarios_definition!G48,Data_base_case!$D$7:$FS$7,0))</f>
        <v>17532</v>
      </c>
    </row>
    <row r="49" spans="1:8" ht="14.55" customHeight="1" x14ac:dyDescent="0.3">
      <c r="A49" s="13"/>
      <c r="B49" s="94" t="str">
        <f>B48</f>
        <v>2030 CO2tMeOH SOEC - AU</v>
      </c>
      <c r="C49" s="2" t="s">
        <v>229</v>
      </c>
      <c r="D49" s="1" t="s">
        <v>184</v>
      </c>
      <c r="E49" s="11" t="s">
        <v>133</v>
      </c>
      <c r="F49" s="103">
        <f>H49</f>
        <v>701.28</v>
      </c>
      <c r="G49" s="69" t="s">
        <v>323</v>
      </c>
      <c r="H49" s="1">
        <f>INDEX(Data_base_case!$D$8:$FS$118,MATCH(Scenarios_definition!C49,Data_base_case!$D$8:$D$118,0),MATCH(Scenarios_definition!D49&amp;Scenarios_definition!G49,Data_base_case!$D$7:$FS$7,0))</f>
        <v>701.28</v>
      </c>
    </row>
    <row r="50" spans="1:8" x14ac:dyDescent="0.3">
      <c r="A50" s="13"/>
      <c r="B50" s="94" t="str">
        <f>B47</f>
        <v>2030 CO2tMeOH SOEC - AU</v>
      </c>
      <c r="C50" s="2" t="s">
        <v>241</v>
      </c>
      <c r="D50" s="1" t="s">
        <v>86</v>
      </c>
      <c r="E50" s="11" t="s">
        <v>133</v>
      </c>
      <c r="F50" s="103">
        <f>F47</f>
        <v>8.9630000000000001E-2</v>
      </c>
      <c r="G50" s="69" t="s">
        <v>323</v>
      </c>
      <c r="H50" s="1">
        <f>INDEX(Data_base_case!$D$8:$FS$118,MATCH(Scenarios_definition!C50,Data_base_case!$D$8:$D$118,0),MATCH(Scenarios_definition!D50&amp;Scenarios_definition!G50,Data_base_case!$D$7:$FS$7,0))</f>
        <v>8.8495575221238937E-2</v>
      </c>
    </row>
    <row r="51" spans="1:8" x14ac:dyDescent="0.3">
      <c r="A51" s="13"/>
      <c r="B51" s="94" t="str">
        <f>B50</f>
        <v>2030 CO2tMeOH SOEC - AU</v>
      </c>
      <c r="C51" s="6" t="s">
        <v>77</v>
      </c>
      <c r="D51" s="1" t="s">
        <v>86</v>
      </c>
      <c r="E51" s="11" t="s">
        <v>133</v>
      </c>
      <c r="F51" s="103">
        <v>9.80176043036807E-2</v>
      </c>
      <c r="G51" s="69" t="s">
        <v>323</v>
      </c>
      <c r="H51" s="1">
        <f>INDEX(Data_base_case!$D$8:$FS$118,MATCH(Scenarios_definition!C51,Data_base_case!$D$8:$D$118,0),MATCH(Scenarios_definition!D51&amp;Scenarios_definition!G51,Data_base_case!$D$7:$FS$7,0))</f>
        <v>0.10185220882315059</v>
      </c>
    </row>
    <row r="52" spans="1:8" x14ac:dyDescent="0.3">
      <c r="A52" s="13"/>
      <c r="B52" s="94" t="str">
        <f>B50</f>
        <v>2030 CO2tMeOH SOEC - AU</v>
      </c>
      <c r="C52" s="6" t="s">
        <v>162</v>
      </c>
      <c r="D52" s="1" t="s">
        <v>86</v>
      </c>
      <c r="E52" s="11" t="s">
        <v>133</v>
      </c>
      <c r="F52" s="103">
        <v>7.6980000000000007E-2</v>
      </c>
      <c r="G52" s="69" t="s">
        <v>323</v>
      </c>
      <c r="H52" s="1">
        <f>INDEX(Data_base_case!$D$8:$FS$118,MATCH(Scenarios_definition!C52,Data_base_case!$D$8:$D$118,0),MATCH(Scenarios_definition!D52&amp;Scenarios_definition!G52,Data_base_case!$D$7:$FS$7,0))</f>
        <v>8.174285816161557E-2</v>
      </c>
    </row>
    <row r="53" spans="1:8" x14ac:dyDescent="0.3">
      <c r="A53" s="13"/>
      <c r="B53" s="94" t="str">
        <f t="shared" ref="B53:B67" si="2">B52</f>
        <v>2030 CO2tMeOH SOEC - AU</v>
      </c>
      <c r="C53" s="6" t="s">
        <v>47</v>
      </c>
      <c r="D53" s="1" t="s">
        <v>86</v>
      </c>
      <c r="E53" s="11" t="s">
        <v>133</v>
      </c>
      <c r="F53" s="103">
        <v>7.9310000000000005E-2</v>
      </c>
      <c r="G53" s="69" t="s">
        <v>323</v>
      </c>
      <c r="H53" s="1">
        <f>INDEX(Data_base_case!$D$8:$FS$118,MATCH(Scenarios_definition!C53,Data_base_case!$D$8:$D$118,0),MATCH(Scenarios_definition!D53&amp;Scenarios_definition!G53,Data_base_case!$D$7:$FS$7,0))</f>
        <v>8.3860161500585326E-2</v>
      </c>
    </row>
    <row r="54" spans="1:8" x14ac:dyDescent="0.3">
      <c r="A54" s="13"/>
      <c r="B54" s="94" t="str">
        <f t="shared" si="2"/>
        <v>2030 CO2tMeOH SOEC - AU</v>
      </c>
      <c r="C54" s="6" t="s">
        <v>49</v>
      </c>
      <c r="D54" s="1" t="s">
        <v>86</v>
      </c>
      <c r="E54" s="11" t="s">
        <v>133</v>
      </c>
      <c r="F54" s="103">
        <f>F53</f>
        <v>7.9310000000000005E-2</v>
      </c>
      <c r="G54" s="69" t="s">
        <v>323</v>
      </c>
      <c r="H54" s="1">
        <f>INDEX(Data_base_case!$D$8:$FS$118,MATCH(Scenarios_definition!C54,Data_base_case!$D$8:$D$118,0),MATCH(Scenarios_definition!D54&amp;Scenarios_definition!G54,Data_base_case!$D$7:$FS$7,0))</f>
        <v>8.3860161500585326E-2</v>
      </c>
    </row>
    <row r="55" spans="1:8" x14ac:dyDescent="0.3">
      <c r="A55" s="13"/>
      <c r="B55" s="94" t="str">
        <f t="shared" si="2"/>
        <v>2030 CO2tMeOH SOEC - AU</v>
      </c>
      <c r="C55" s="2" t="s">
        <v>164</v>
      </c>
      <c r="D55" s="1" t="s">
        <v>86</v>
      </c>
      <c r="E55" s="11" t="s">
        <v>133</v>
      </c>
      <c r="F55" s="103">
        <v>8.4589999999999999E-2</v>
      </c>
      <c r="G55" s="69" t="s">
        <v>323</v>
      </c>
      <c r="H55" s="1">
        <f>INDEX(Data_base_case!$D$8:$FS$118,MATCH(Scenarios_definition!C55,Data_base_case!$D$8:$D$118,0),MATCH(Scenarios_definition!D55&amp;Scenarios_definition!G55,Data_base_case!$D$7:$FS$7,0))</f>
        <v>8.8827433387272267E-2</v>
      </c>
    </row>
    <row r="56" spans="1:8" x14ac:dyDescent="0.3">
      <c r="A56" s="13"/>
      <c r="B56" s="94" t="str">
        <f t="shared" si="2"/>
        <v>2030 CO2tMeOH SOEC - AU</v>
      </c>
      <c r="C56" s="2" t="s">
        <v>54</v>
      </c>
      <c r="D56" s="1" t="s">
        <v>86</v>
      </c>
      <c r="E56" s="11" t="s">
        <v>133</v>
      </c>
      <c r="F56" s="103">
        <f>F55</f>
        <v>8.4589999999999999E-2</v>
      </c>
      <c r="G56" s="69" t="s">
        <v>323</v>
      </c>
      <c r="H56" s="1">
        <f>INDEX(Data_base_case!$D$8:$FS$118,MATCH(Scenarios_definition!C56,Data_base_case!$D$8:$D$118,0),MATCH(Scenarios_definition!D56&amp;Scenarios_definition!G56,Data_base_case!$D$7:$FS$7,0))</f>
        <v>8.8827433387272267E-2</v>
      </c>
    </row>
    <row r="57" spans="1:8" x14ac:dyDescent="0.3">
      <c r="A57" s="13"/>
      <c r="B57" s="94" t="str">
        <f t="shared" si="2"/>
        <v>2030 CO2tMeOH SOEC - AU</v>
      </c>
      <c r="C57" s="2" t="s">
        <v>56</v>
      </c>
      <c r="D57" s="1" t="s">
        <v>86</v>
      </c>
      <c r="E57" s="11" t="s">
        <v>133</v>
      </c>
      <c r="F57" s="103">
        <f>F55</f>
        <v>8.4589999999999999E-2</v>
      </c>
      <c r="G57" s="69" t="s">
        <v>323</v>
      </c>
      <c r="H57" s="1">
        <f>INDEX(Data_base_case!$D$8:$FS$118,MATCH(Scenarios_definition!C57,Data_base_case!$D$8:$D$118,0),MATCH(Scenarios_definition!D57&amp;Scenarios_definition!G57,Data_base_case!$D$7:$FS$7,0))</f>
        <v>8.8827433387272267E-2</v>
      </c>
    </row>
    <row r="58" spans="1:8" x14ac:dyDescent="0.3">
      <c r="A58" s="13"/>
      <c r="B58" s="94" t="str">
        <f t="shared" si="2"/>
        <v>2030 CO2tMeOH SOEC - AU</v>
      </c>
      <c r="C58" s="2" t="s">
        <v>58</v>
      </c>
      <c r="D58" s="1" t="s">
        <v>86</v>
      </c>
      <c r="E58" s="11" t="s">
        <v>133</v>
      </c>
      <c r="F58" s="103">
        <f>F55</f>
        <v>8.4589999999999999E-2</v>
      </c>
      <c r="G58" s="69" t="s">
        <v>323</v>
      </c>
      <c r="H58" s="1">
        <f>INDEX(Data_base_case!$D$8:$FS$118,MATCH(Scenarios_definition!C58,Data_base_case!$D$8:$D$118,0),MATCH(Scenarios_definition!D58&amp;Scenarios_definition!G58,Data_base_case!$D$7:$FS$7,0))</f>
        <v>8.8827433387272267E-2</v>
      </c>
    </row>
    <row r="59" spans="1:8" x14ac:dyDescent="0.3">
      <c r="A59" s="13"/>
      <c r="B59" s="94" t="str">
        <f t="shared" si="2"/>
        <v>2030 CO2tMeOH SOEC - AU</v>
      </c>
      <c r="C59" s="2" t="s">
        <v>60</v>
      </c>
      <c r="D59" s="1" t="s">
        <v>86</v>
      </c>
      <c r="E59" s="11" t="s">
        <v>133</v>
      </c>
      <c r="F59" s="103">
        <f>F55</f>
        <v>8.4589999999999999E-2</v>
      </c>
      <c r="G59" s="69" t="s">
        <v>323</v>
      </c>
      <c r="H59" s="1">
        <f>INDEX(Data_base_case!$D$8:$FS$118,MATCH(Scenarios_definition!C59,Data_base_case!$D$8:$D$118,0),MATCH(Scenarios_definition!D59&amp;Scenarios_definition!G59,Data_base_case!$D$7:$FS$7,0))</f>
        <v>8.8827433387272267E-2</v>
      </c>
    </row>
    <row r="60" spans="1:8" x14ac:dyDescent="0.3">
      <c r="A60" s="13"/>
      <c r="B60" s="94" t="str">
        <f t="shared" si="2"/>
        <v>2030 CO2tMeOH SOEC - AU</v>
      </c>
      <c r="C60" s="2" t="s">
        <v>62</v>
      </c>
      <c r="D60" s="1" t="s">
        <v>86</v>
      </c>
      <c r="E60" s="11" t="s">
        <v>133</v>
      </c>
      <c r="F60" s="103">
        <f>F55</f>
        <v>8.4589999999999999E-2</v>
      </c>
      <c r="G60" s="69" t="s">
        <v>323</v>
      </c>
      <c r="H60" s="1">
        <f>INDEX(Data_base_case!$D$8:$FS$118,MATCH(Scenarios_definition!C60,Data_base_case!$D$8:$D$118,0),MATCH(Scenarios_definition!D60&amp;Scenarios_definition!G60,Data_base_case!$D$7:$FS$7,0))</f>
        <v>8.8827433387272267E-2</v>
      </c>
    </row>
    <row r="61" spans="1:8" x14ac:dyDescent="0.3">
      <c r="A61" s="13"/>
      <c r="B61" s="94" t="str">
        <f t="shared" si="2"/>
        <v>2030 CO2tMeOH SOEC - AU</v>
      </c>
      <c r="C61" s="2" t="s">
        <v>64</v>
      </c>
      <c r="D61" s="1" t="s">
        <v>86</v>
      </c>
      <c r="E61" s="11" t="s">
        <v>133</v>
      </c>
      <c r="F61" s="103">
        <f>F55</f>
        <v>8.4589999999999999E-2</v>
      </c>
      <c r="G61" s="69" t="s">
        <v>323</v>
      </c>
      <c r="H61" s="1">
        <f>INDEX(Data_base_case!$D$8:$FS$118,MATCH(Scenarios_definition!C61,Data_base_case!$D$8:$D$118,0),MATCH(Scenarios_definition!D61&amp;Scenarios_definition!G61,Data_base_case!$D$7:$FS$7,0))</f>
        <v>8.8827433387272267E-2</v>
      </c>
    </row>
    <row r="62" spans="1:8" x14ac:dyDescent="0.3">
      <c r="A62" s="13"/>
      <c r="B62" s="94" t="str">
        <f t="shared" si="2"/>
        <v>2030 CO2tMeOH SOEC - AU</v>
      </c>
      <c r="C62" s="2" t="s">
        <v>66</v>
      </c>
      <c r="D62" s="1" t="s">
        <v>86</v>
      </c>
      <c r="E62" s="11" t="s">
        <v>133</v>
      </c>
      <c r="F62" s="103">
        <f>F55</f>
        <v>8.4589999999999999E-2</v>
      </c>
      <c r="G62" s="69" t="s">
        <v>323</v>
      </c>
      <c r="H62" s="1">
        <f>INDEX(Data_base_case!$D$8:$FS$118,MATCH(Scenarios_definition!C62,Data_base_case!$D$8:$D$118,0),MATCH(Scenarios_definition!D62&amp;Scenarios_definition!G62,Data_base_case!$D$7:$FS$7,0))</f>
        <v>8.8827433387272267E-2</v>
      </c>
    </row>
    <row r="63" spans="1:8" x14ac:dyDescent="0.3">
      <c r="A63" s="13"/>
      <c r="B63" s="94" t="str">
        <f t="shared" si="2"/>
        <v>2030 CO2tMeOH SOEC - AU</v>
      </c>
      <c r="C63" s="2" t="s">
        <v>68</v>
      </c>
      <c r="D63" s="1" t="s">
        <v>86</v>
      </c>
      <c r="E63" s="11" t="s">
        <v>133</v>
      </c>
      <c r="F63" s="103">
        <f>F55</f>
        <v>8.4589999999999999E-2</v>
      </c>
      <c r="G63" s="69" t="s">
        <v>323</v>
      </c>
      <c r="H63" s="1">
        <f>INDEX(Data_base_case!$D$8:$FS$118,MATCH(Scenarios_definition!C63,Data_base_case!$D$8:$D$118,0),MATCH(Scenarios_definition!D63&amp;Scenarios_definition!G63,Data_base_case!$D$7:$FS$7,0))</f>
        <v>8.8827433387272267E-2</v>
      </c>
    </row>
    <row r="64" spans="1:8" x14ac:dyDescent="0.3">
      <c r="A64" s="13"/>
      <c r="B64" s="94" t="str">
        <f t="shared" si="2"/>
        <v>2030 CO2tMeOH SOEC - AU</v>
      </c>
      <c r="C64" s="2" t="s">
        <v>70</v>
      </c>
      <c r="D64" s="1" t="s">
        <v>86</v>
      </c>
      <c r="E64" s="11" t="s">
        <v>133</v>
      </c>
      <c r="F64" s="103">
        <f>F55</f>
        <v>8.4589999999999999E-2</v>
      </c>
      <c r="G64" s="69" t="s">
        <v>323</v>
      </c>
      <c r="H64" s="1">
        <f>INDEX(Data_base_case!$D$8:$FS$118,MATCH(Scenarios_definition!C64,Data_base_case!$D$8:$D$118,0),MATCH(Scenarios_definition!D64&amp;Scenarios_definition!G64,Data_base_case!$D$7:$FS$7,0))</f>
        <v>8.8827433387272267E-2</v>
      </c>
    </row>
    <row r="65" spans="1:8" x14ac:dyDescent="0.3">
      <c r="A65" s="13"/>
      <c r="B65" s="94" t="str">
        <f t="shared" si="2"/>
        <v>2030 CO2tMeOH SOEC - AU</v>
      </c>
      <c r="C65" s="2" t="s">
        <v>72</v>
      </c>
      <c r="D65" s="1" t="s">
        <v>86</v>
      </c>
      <c r="E65" s="11" t="s">
        <v>133</v>
      </c>
      <c r="F65" s="103">
        <f>F55</f>
        <v>8.4589999999999999E-2</v>
      </c>
      <c r="G65" s="69" t="s">
        <v>323</v>
      </c>
      <c r="H65" s="1">
        <f>INDEX(Data_base_case!$D$8:$FS$118,MATCH(Scenarios_definition!C65,Data_base_case!$D$8:$D$118,0),MATCH(Scenarios_definition!D65&amp;Scenarios_definition!G65,Data_base_case!$D$7:$FS$7,0))</f>
        <v>8.8827433387272267E-2</v>
      </c>
    </row>
    <row r="66" spans="1:8" x14ac:dyDescent="0.3">
      <c r="A66" s="13"/>
      <c r="B66" s="94" t="str">
        <f t="shared" si="2"/>
        <v>2030 CO2tMeOH SOEC - AU</v>
      </c>
      <c r="C66" s="2" t="s">
        <v>165</v>
      </c>
      <c r="D66" s="1" t="s">
        <v>86</v>
      </c>
      <c r="E66" s="11" t="s">
        <v>133</v>
      </c>
      <c r="F66" s="103">
        <f>F55</f>
        <v>8.4589999999999999E-2</v>
      </c>
      <c r="G66" s="69" t="s">
        <v>323</v>
      </c>
      <c r="H66" s="1">
        <f>INDEX(Data_base_case!$D$8:$FS$118,MATCH(Scenarios_definition!C66,Data_base_case!$D$8:$D$118,0),MATCH(Scenarios_definition!D66&amp;Scenarios_definition!G66,Data_base_case!$D$7:$FS$7,0))</f>
        <v>8.8827433387272267E-2</v>
      </c>
    </row>
    <row r="67" spans="1:8" x14ac:dyDescent="0.3">
      <c r="A67" s="101"/>
      <c r="B67" s="102" t="str">
        <f t="shared" si="2"/>
        <v>2030 CO2tMeOH SOEC - AU</v>
      </c>
      <c r="C67" s="105" t="s">
        <v>46</v>
      </c>
      <c r="D67" s="106" t="s">
        <v>86</v>
      </c>
      <c r="E67" s="107" t="s">
        <v>133</v>
      </c>
      <c r="F67" s="108">
        <f>F47</f>
        <v>8.9630000000000001E-2</v>
      </c>
      <c r="G67" s="109" t="s">
        <v>323</v>
      </c>
      <c r="H67" s="1">
        <f>INDEX(Data_base_case!$D$8:$FS$118,MATCH(Scenarios_definition!C67,Data_base_case!$D$8:$D$118,0),MATCH(Scenarios_definition!D67&amp;Scenarios_definition!G67,Data_base_case!$D$7:$FS$7,0))</f>
        <v>0.10185220882315059</v>
      </c>
    </row>
    <row r="68" spans="1:8" x14ac:dyDescent="0.3">
      <c r="A68" s="13" t="str">
        <f>B4</f>
        <v>2030 BGtMeOH SOEC</v>
      </c>
      <c r="B68" s="94" t="s">
        <v>486</v>
      </c>
      <c r="C68" s="2" t="s">
        <v>440</v>
      </c>
      <c r="D68" s="1" t="s">
        <v>86</v>
      </c>
      <c r="E68" s="11" t="s">
        <v>133</v>
      </c>
      <c r="F68" s="103">
        <v>8.9950000000000002E-2</v>
      </c>
      <c r="G68" s="69" t="s">
        <v>323</v>
      </c>
      <c r="H68" s="1">
        <f>INDEX(Data_base_case!$D$8:$FS$118,MATCH(Scenarios_definition!C68,Data_base_case!$D$8:$D$118,0),MATCH(Scenarios_definition!D68&amp;Scenarios_definition!G68,Data_base_case!$D$7:$FS$7,0))</f>
        <v>8.8495575221238937E-2</v>
      </c>
    </row>
    <row r="69" spans="1:8" x14ac:dyDescent="0.3">
      <c r="A69" s="13"/>
      <c r="B69" s="94" t="str">
        <f>B68</f>
        <v>2030 BGtMeOH SOEC - DK</v>
      </c>
      <c r="C69" s="2" t="s">
        <v>242</v>
      </c>
      <c r="D69" s="1" t="s">
        <v>86</v>
      </c>
      <c r="E69" s="11" t="s">
        <v>133</v>
      </c>
      <c r="F69" s="103">
        <f>F68</f>
        <v>8.9950000000000002E-2</v>
      </c>
      <c r="G69" s="69" t="s">
        <v>323</v>
      </c>
      <c r="H69" s="1">
        <f>INDEX(Data_base_case!$D$8:$FS$118,MATCH(Scenarios_definition!C69,Data_base_case!$D$8:$D$118,0),MATCH(Scenarios_definition!D69&amp;Scenarios_definition!G69,Data_base_case!$D$7:$FS$7,0))</f>
        <v>8.8495575221238937E-2</v>
      </c>
    </row>
    <row r="70" spans="1:8" x14ac:dyDescent="0.3">
      <c r="A70" s="13"/>
      <c r="B70" s="94" t="str">
        <f>B69</f>
        <v>2030 BGtMeOH SOEC - DK</v>
      </c>
      <c r="C70" s="104" t="s">
        <v>162</v>
      </c>
      <c r="D70" s="1" t="s">
        <v>86</v>
      </c>
      <c r="E70" s="11" t="s">
        <v>133</v>
      </c>
      <c r="F70" s="103">
        <v>7.7350000000000002E-2</v>
      </c>
      <c r="G70" s="69" t="s">
        <v>323</v>
      </c>
      <c r="H70" s="1">
        <f>INDEX(Data_base_case!$D$8:$FS$118,MATCH(Scenarios_definition!C70,Data_base_case!$D$8:$D$118,0),MATCH(Scenarios_definition!D70&amp;Scenarios_definition!G70,Data_base_case!$D$7:$FS$7,0))</f>
        <v>8.174285816161557E-2</v>
      </c>
    </row>
    <row r="71" spans="1:8" x14ac:dyDescent="0.3">
      <c r="A71" s="13"/>
      <c r="B71" s="94" t="str">
        <f t="shared" ref="B71:B85" si="3">B70</f>
        <v>2030 BGtMeOH SOEC - DK</v>
      </c>
      <c r="C71" s="6" t="s">
        <v>47</v>
      </c>
      <c r="D71" s="1" t="s">
        <v>86</v>
      </c>
      <c r="E71" s="11" t="s">
        <v>133</v>
      </c>
      <c r="F71" s="103">
        <v>7.9670000000000005E-2</v>
      </c>
      <c r="G71" s="69" t="s">
        <v>323</v>
      </c>
      <c r="H71" s="1">
        <f>INDEX(Data_base_case!$D$8:$FS$118,MATCH(Scenarios_definition!C71,Data_base_case!$D$8:$D$118,0),MATCH(Scenarios_definition!D71&amp;Scenarios_definition!G71,Data_base_case!$D$7:$FS$7,0))</f>
        <v>8.3860161500585326E-2</v>
      </c>
    </row>
    <row r="72" spans="1:8" x14ac:dyDescent="0.3">
      <c r="A72" s="13"/>
      <c r="B72" s="94" t="str">
        <f t="shared" si="3"/>
        <v>2030 BGtMeOH SOEC - DK</v>
      </c>
      <c r="C72" s="6" t="s">
        <v>49</v>
      </c>
      <c r="D72" s="1" t="s">
        <v>86</v>
      </c>
      <c r="E72" s="11" t="s">
        <v>133</v>
      </c>
      <c r="F72" s="103">
        <f>F71</f>
        <v>7.9670000000000005E-2</v>
      </c>
      <c r="G72" s="69" t="s">
        <v>323</v>
      </c>
      <c r="H72" s="1">
        <f>INDEX(Data_base_case!$D$8:$FS$118,MATCH(Scenarios_definition!C72,Data_base_case!$D$8:$D$118,0),MATCH(Scenarios_definition!D72&amp;Scenarios_definition!G72,Data_base_case!$D$7:$FS$7,0))</f>
        <v>8.3860161500585326E-2</v>
      </c>
    </row>
    <row r="73" spans="1:8" x14ac:dyDescent="0.3">
      <c r="A73" s="13"/>
      <c r="B73" s="94" t="str">
        <f t="shared" si="3"/>
        <v>2030 BGtMeOH SOEC - DK</v>
      </c>
      <c r="C73" s="2" t="s">
        <v>164</v>
      </c>
      <c r="D73" s="1" t="s">
        <v>86</v>
      </c>
      <c r="E73" s="11" t="s">
        <v>133</v>
      </c>
      <c r="F73" s="103">
        <v>8.4919999999999995E-2</v>
      </c>
      <c r="G73" s="69" t="s">
        <v>323</v>
      </c>
      <c r="H73" s="1">
        <f>INDEX(Data_base_case!$D$8:$FS$118,MATCH(Scenarios_definition!C73,Data_base_case!$D$8:$D$118,0),MATCH(Scenarios_definition!D73&amp;Scenarios_definition!G73,Data_base_case!$D$7:$FS$7,0))</f>
        <v>8.8827433387272267E-2</v>
      </c>
    </row>
    <row r="74" spans="1:8" x14ac:dyDescent="0.3">
      <c r="A74" s="13"/>
      <c r="B74" s="94" t="str">
        <f t="shared" si="3"/>
        <v>2030 BGtMeOH SOEC - DK</v>
      </c>
      <c r="C74" s="2" t="s">
        <v>54</v>
      </c>
      <c r="D74" s="1" t="s">
        <v>86</v>
      </c>
      <c r="E74" s="11" t="s">
        <v>133</v>
      </c>
      <c r="F74" s="103">
        <f>F73</f>
        <v>8.4919999999999995E-2</v>
      </c>
      <c r="G74" s="69" t="s">
        <v>323</v>
      </c>
      <c r="H74" s="1">
        <f>INDEX(Data_base_case!$D$8:$FS$118,MATCH(Scenarios_definition!C74,Data_base_case!$D$8:$D$118,0),MATCH(Scenarios_definition!D74&amp;Scenarios_definition!G74,Data_base_case!$D$7:$FS$7,0))</f>
        <v>8.8827433387272267E-2</v>
      </c>
    </row>
    <row r="75" spans="1:8" x14ac:dyDescent="0.3">
      <c r="A75" s="13"/>
      <c r="B75" s="94" t="str">
        <f t="shared" si="3"/>
        <v>2030 BGtMeOH SOEC - DK</v>
      </c>
      <c r="C75" s="2" t="s">
        <v>56</v>
      </c>
      <c r="D75" s="1" t="s">
        <v>86</v>
      </c>
      <c r="E75" s="11" t="s">
        <v>133</v>
      </c>
      <c r="F75" s="103">
        <f>F73</f>
        <v>8.4919999999999995E-2</v>
      </c>
      <c r="G75" s="69" t="s">
        <v>323</v>
      </c>
      <c r="H75" s="1">
        <f>INDEX(Data_base_case!$D$8:$FS$118,MATCH(Scenarios_definition!C75,Data_base_case!$D$8:$D$118,0),MATCH(Scenarios_definition!D75&amp;Scenarios_definition!G75,Data_base_case!$D$7:$FS$7,0))</f>
        <v>8.8827433387272267E-2</v>
      </c>
    </row>
    <row r="76" spans="1:8" x14ac:dyDescent="0.3">
      <c r="A76" s="13"/>
      <c r="B76" s="94" t="str">
        <f t="shared" si="3"/>
        <v>2030 BGtMeOH SOEC - DK</v>
      </c>
      <c r="C76" s="2" t="s">
        <v>58</v>
      </c>
      <c r="D76" s="1" t="s">
        <v>86</v>
      </c>
      <c r="E76" s="11" t="s">
        <v>133</v>
      </c>
      <c r="F76" s="103">
        <f>F73</f>
        <v>8.4919999999999995E-2</v>
      </c>
      <c r="G76" s="69" t="s">
        <v>323</v>
      </c>
      <c r="H76" s="1">
        <f>INDEX(Data_base_case!$D$8:$FS$118,MATCH(Scenarios_definition!C76,Data_base_case!$D$8:$D$118,0),MATCH(Scenarios_definition!D76&amp;Scenarios_definition!G76,Data_base_case!$D$7:$FS$7,0))</f>
        <v>8.8827433387272267E-2</v>
      </c>
    </row>
    <row r="77" spans="1:8" x14ac:dyDescent="0.3">
      <c r="A77" s="13"/>
      <c r="B77" s="94" t="str">
        <f t="shared" si="3"/>
        <v>2030 BGtMeOH SOEC - DK</v>
      </c>
      <c r="C77" s="2" t="s">
        <v>60</v>
      </c>
      <c r="D77" s="1" t="s">
        <v>86</v>
      </c>
      <c r="E77" s="11" t="s">
        <v>133</v>
      </c>
      <c r="F77" s="103">
        <f>F73</f>
        <v>8.4919999999999995E-2</v>
      </c>
      <c r="G77" s="69" t="s">
        <v>323</v>
      </c>
      <c r="H77" s="1">
        <f>INDEX(Data_base_case!$D$8:$FS$118,MATCH(Scenarios_definition!C77,Data_base_case!$D$8:$D$118,0),MATCH(Scenarios_definition!D77&amp;Scenarios_definition!G77,Data_base_case!$D$7:$FS$7,0))</f>
        <v>8.8827433387272267E-2</v>
      </c>
    </row>
    <row r="78" spans="1:8" x14ac:dyDescent="0.3">
      <c r="A78" s="13"/>
      <c r="B78" s="94" t="str">
        <f t="shared" si="3"/>
        <v>2030 BGtMeOH SOEC - DK</v>
      </c>
      <c r="C78" s="2" t="s">
        <v>62</v>
      </c>
      <c r="D78" s="1" t="s">
        <v>86</v>
      </c>
      <c r="E78" s="11" t="s">
        <v>133</v>
      </c>
      <c r="F78" s="103">
        <f>F73</f>
        <v>8.4919999999999995E-2</v>
      </c>
      <c r="G78" s="69" t="s">
        <v>323</v>
      </c>
      <c r="H78" s="1">
        <f>INDEX(Data_base_case!$D$8:$FS$118,MATCH(Scenarios_definition!C78,Data_base_case!$D$8:$D$118,0),MATCH(Scenarios_definition!D78&amp;Scenarios_definition!G78,Data_base_case!$D$7:$FS$7,0))</f>
        <v>8.8827433387272267E-2</v>
      </c>
    </row>
    <row r="79" spans="1:8" x14ac:dyDescent="0.3">
      <c r="A79" s="13"/>
      <c r="B79" s="94" t="str">
        <f t="shared" si="3"/>
        <v>2030 BGtMeOH SOEC - DK</v>
      </c>
      <c r="C79" s="2" t="s">
        <v>64</v>
      </c>
      <c r="D79" s="1" t="s">
        <v>86</v>
      </c>
      <c r="E79" s="11" t="s">
        <v>133</v>
      </c>
      <c r="F79" s="103">
        <f>F73</f>
        <v>8.4919999999999995E-2</v>
      </c>
      <c r="G79" s="69" t="s">
        <v>323</v>
      </c>
      <c r="H79" s="1">
        <f>INDEX(Data_base_case!$D$8:$FS$118,MATCH(Scenarios_definition!C79,Data_base_case!$D$8:$D$118,0),MATCH(Scenarios_definition!D79&amp;Scenarios_definition!G79,Data_base_case!$D$7:$FS$7,0))</f>
        <v>8.8827433387272267E-2</v>
      </c>
    </row>
    <row r="80" spans="1:8" x14ac:dyDescent="0.3">
      <c r="A80" s="13"/>
      <c r="B80" s="94" t="str">
        <f t="shared" si="3"/>
        <v>2030 BGtMeOH SOEC - DK</v>
      </c>
      <c r="C80" s="2" t="s">
        <v>66</v>
      </c>
      <c r="D80" s="1" t="s">
        <v>86</v>
      </c>
      <c r="E80" s="11" t="s">
        <v>133</v>
      </c>
      <c r="F80" s="103">
        <f>F73</f>
        <v>8.4919999999999995E-2</v>
      </c>
      <c r="G80" s="69" t="s">
        <v>323</v>
      </c>
      <c r="H80" s="1">
        <f>INDEX(Data_base_case!$D$8:$FS$118,MATCH(Scenarios_definition!C80,Data_base_case!$D$8:$D$118,0),MATCH(Scenarios_definition!D80&amp;Scenarios_definition!G80,Data_base_case!$D$7:$FS$7,0))</f>
        <v>8.8827433387272267E-2</v>
      </c>
    </row>
    <row r="81" spans="1:8" x14ac:dyDescent="0.3">
      <c r="A81" s="13"/>
      <c r="B81" s="94" t="str">
        <f>B80</f>
        <v>2030 BGtMeOH SOEC - DK</v>
      </c>
      <c r="C81" s="2" t="s">
        <v>68</v>
      </c>
      <c r="D81" s="1" t="s">
        <v>86</v>
      </c>
      <c r="E81" s="11" t="s">
        <v>133</v>
      </c>
      <c r="F81" s="103">
        <f>F73</f>
        <v>8.4919999999999995E-2</v>
      </c>
      <c r="G81" s="69" t="s">
        <v>323</v>
      </c>
      <c r="H81" s="1">
        <f>INDEX(Data_base_case!$D$8:$FS$118,MATCH(Scenarios_definition!C81,Data_base_case!$D$8:$D$118,0),MATCH(Scenarios_definition!D81&amp;Scenarios_definition!G81,Data_base_case!$D$7:$FS$7,0))</f>
        <v>8.8827433387272267E-2</v>
      </c>
    </row>
    <row r="82" spans="1:8" x14ac:dyDescent="0.3">
      <c r="A82" s="13"/>
      <c r="B82" s="94" t="str">
        <f t="shared" si="3"/>
        <v>2030 BGtMeOH SOEC - DK</v>
      </c>
      <c r="C82" s="2" t="s">
        <v>70</v>
      </c>
      <c r="D82" s="1" t="s">
        <v>86</v>
      </c>
      <c r="E82" s="11" t="s">
        <v>133</v>
      </c>
      <c r="F82" s="103">
        <f>F73</f>
        <v>8.4919999999999995E-2</v>
      </c>
      <c r="G82" s="69" t="s">
        <v>323</v>
      </c>
      <c r="H82" s="1">
        <f>INDEX(Data_base_case!$D$8:$FS$118,MATCH(Scenarios_definition!C82,Data_base_case!$D$8:$D$118,0),MATCH(Scenarios_definition!D82&amp;Scenarios_definition!G82,Data_base_case!$D$7:$FS$7,0))</f>
        <v>8.8827433387272267E-2</v>
      </c>
    </row>
    <row r="83" spans="1:8" x14ac:dyDescent="0.3">
      <c r="A83" s="13"/>
      <c r="B83" s="94" t="str">
        <f t="shared" si="3"/>
        <v>2030 BGtMeOH SOEC - DK</v>
      </c>
      <c r="C83" s="2" t="s">
        <v>72</v>
      </c>
      <c r="D83" s="1" t="s">
        <v>86</v>
      </c>
      <c r="E83" s="11" t="s">
        <v>133</v>
      </c>
      <c r="F83" s="103">
        <f>F73</f>
        <v>8.4919999999999995E-2</v>
      </c>
      <c r="G83" s="69" t="s">
        <v>323</v>
      </c>
      <c r="H83" s="1">
        <f>INDEX(Data_base_case!$D$8:$FS$118,MATCH(Scenarios_definition!C83,Data_base_case!$D$8:$D$118,0),MATCH(Scenarios_definition!D83&amp;Scenarios_definition!G83,Data_base_case!$D$7:$FS$7,0))</f>
        <v>8.8827433387272267E-2</v>
      </c>
    </row>
    <row r="84" spans="1:8" x14ac:dyDescent="0.3">
      <c r="A84" s="13"/>
      <c r="B84" s="94" t="str">
        <f t="shared" si="3"/>
        <v>2030 BGtMeOH SOEC - DK</v>
      </c>
      <c r="C84" s="2" t="s">
        <v>165</v>
      </c>
      <c r="D84" s="1" t="s">
        <v>86</v>
      </c>
      <c r="E84" s="11" t="s">
        <v>133</v>
      </c>
      <c r="F84" s="103">
        <f>F73</f>
        <v>8.4919999999999995E-2</v>
      </c>
      <c r="G84" s="69" t="s">
        <v>323</v>
      </c>
      <c r="H84" s="1">
        <f>INDEX(Data_base_case!$D$8:$FS$118,MATCH(Scenarios_definition!C84,Data_base_case!$D$8:$D$118,0),MATCH(Scenarios_definition!D84&amp;Scenarios_definition!G84,Data_base_case!$D$7:$FS$7,0))</f>
        <v>8.8827433387272267E-2</v>
      </c>
    </row>
    <row r="85" spans="1:8" x14ac:dyDescent="0.3">
      <c r="A85" s="101"/>
      <c r="B85" s="102" t="str">
        <f t="shared" si="3"/>
        <v>2030 BGtMeOH SOEC - DK</v>
      </c>
      <c r="C85" s="105" t="s">
        <v>46</v>
      </c>
      <c r="D85" s="106" t="s">
        <v>86</v>
      </c>
      <c r="E85" s="107" t="s">
        <v>133</v>
      </c>
      <c r="F85" s="108">
        <f>F68</f>
        <v>8.9950000000000002E-2</v>
      </c>
      <c r="G85" s="109" t="s">
        <v>323</v>
      </c>
      <c r="H85" s="1">
        <f>INDEX(Data_base_case!$D$8:$FS$118,MATCH(Scenarios_definition!C85,Data_base_case!$D$8:$D$118,0),MATCH(Scenarios_definition!D85&amp;Scenarios_definition!G85,Data_base_case!$D$7:$FS$7,0))</f>
        <v>0.10185220882315059</v>
      </c>
    </row>
    <row r="86" spans="1:8" x14ac:dyDescent="0.3">
      <c r="A86" s="13" t="str">
        <f>B4</f>
        <v>2030 BGtMeOH SOEC</v>
      </c>
      <c r="B86" s="94" t="s">
        <v>494</v>
      </c>
      <c r="C86" s="2" t="s">
        <v>477</v>
      </c>
      <c r="D86" s="1" t="s">
        <v>86</v>
      </c>
      <c r="E86" s="11" t="s">
        <v>133</v>
      </c>
      <c r="F86" s="103">
        <v>8.9950000000000002E-2</v>
      </c>
      <c r="G86" s="69" t="s">
        <v>323</v>
      </c>
      <c r="H86" s="1">
        <f>INDEX(Data_base_case!$D$8:$FS$118,MATCH(Scenarios_definition!C86,Data_base_case!$D$8:$D$118,0),MATCH(Scenarios_definition!D86&amp;Scenarios_definition!G86,Data_base_case!$D$7:$FS$7,0))</f>
        <v>8.8495575221238937E-2</v>
      </c>
    </row>
    <row r="87" spans="1:8" x14ac:dyDescent="0.3">
      <c r="A87" s="13"/>
      <c r="B87" s="94" t="str">
        <f>B86</f>
        <v>2030 HT MeOH - DK</v>
      </c>
      <c r="C87" s="6" t="s">
        <v>47</v>
      </c>
      <c r="D87" s="1" t="s">
        <v>86</v>
      </c>
      <c r="E87" s="11" t="s">
        <v>133</v>
      </c>
      <c r="F87" s="103">
        <v>7.9670000000000005E-2</v>
      </c>
      <c r="G87" s="69" t="s">
        <v>323</v>
      </c>
      <c r="H87" s="1">
        <f>INDEX(Data_base_case!$D$8:$FS$118,MATCH(Scenarios_definition!C87,Data_base_case!$D$8:$D$118,0),MATCH(Scenarios_definition!D87&amp;Scenarios_definition!G87,Data_base_case!$D$7:$FS$7,0))</f>
        <v>8.3860161500585326E-2</v>
      </c>
    </row>
    <row r="88" spans="1:8" x14ac:dyDescent="0.3">
      <c r="A88" s="13"/>
      <c r="B88" s="94" t="str">
        <f t="shared" ref="B88:B101" si="4">B87</f>
        <v>2030 HT MeOH - DK</v>
      </c>
      <c r="C88" s="6" t="s">
        <v>49</v>
      </c>
      <c r="D88" s="1" t="s">
        <v>86</v>
      </c>
      <c r="E88" s="11" t="s">
        <v>133</v>
      </c>
      <c r="F88" s="103">
        <f>F87</f>
        <v>7.9670000000000005E-2</v>
      </c>
      <c r="G88" s="69" t="s">
        <v>323</v>
      </c>
      <c r="H88" s="1">
        <f>INDEX(Data_base_case!$D$8:$FS$118,MATCH(Scenarios_definition!C88,Data_base_case!$D$8:$D$118,0),MATCH(Scenarios_definition!D88&amp;Scenarios_definition!G88,Data_base_case!$D$7:$FS$7,0))</f>
        <v>8.3860161500585326E-2</v>
      </c>
    </row>
    <row r="89" spans="1:8" x14ac:dyDescent="0.3">
      <c r="A89" s="13"/>
      <c r="B89" s="94" t="str">
        <f t="shared" si="4"/>
        <v>2030 HT MeOH - DK</v>
      </c>
      <c r="C89" s="2" t="s">
        <v>164</v>
      </c>
      <c r="D89" s="1" t="s">
        <v>86</v>
      </c>
      <c r="E89" s="11" t="s">
        <v>133</v>
      </c>
      <c r="F89" s="103">
        <v>8.4919999999999995E-2</v>
      </c>
      <c r="G89" s="69" t="s">
        <v>323</v>
      </c>
      <c r="H89" s="1">
        <f>INDEX(Data_base_case!$D$8:$FS$118,MATCH(Scenarios_definition!C89,Data_base_case!$D$8:$D$118,0),MATCH(Scenarios_definition!D89&amp;Scenarios_definition!G89,Data_base_case!$D$7:$FS$7,0))</f>
        <v>8.8827433387272267E-2</v>
      </c>
    </row>
    <row r="90" spans="1:8" x14ac:dyDescent="0.3">
      <c r="A90" s="13"/>
      <c r="B90" s="94" t="str">
        <f t="shared" si="4"/>
        <v>2030 HT MeOH - DK</v>
      </c>
      <c r="C90" s="2" t="s">
        <v>54</v>
      </c>
      <c r="D90" s="1" t="s">
        <v>86</v>
      </c>
      <c r="E90" s="11" t="s">
        <v>133</v>
      </c>
      <c r="F90" s="103">
        <f>F89</f>
        <v>8.4919999999999995E-2</v>
      </c>
      <c r="G90" s="69" t="s">
        <v>323</v>
      </c>
      <c r="H90" s="1">
        <f>INDEX(Data_base_case!$D$8:$FS$118,MATCH(Scenarios_definition!C90,Data_base_case!$D$8:$D$118,0),MATCH(Scenarios_definition!D90&amp;Scenarios_definition!G90,Data_base_case!$D$7:$FS$7,0))</f>
        <v>8.8827433387272267E-2</v>
      </c>
    </row>
    <row r="91" spans="1:8" x14ac:dyDescent="0.3">
      <c r="A91" s="13"/>
      <c r="B91" s="94" t="str">
        <f t="shared" si="4"/>
        <v>2030 HT MeOH - DK</v>
      </c>
      <c r="C91" s="2" t="s">
        <v>56</v>
      </c>
      <c r="D91" s="1" t="s">
        <v>86</v>
      </c>
      <c r="E91" s="11" t="s">
        <v>133</v>
      </c>
      <c r="F91" s="103">
        <f>F89</f>
        <v>8.4919999999999995E-2</v>
      </c>
      <c r="G91" s="69" t="s">
        <v>323</v>
      </c>
      <c r="H91" s="1">
        <f>INDEX(Data_base_case!$D$8:$FS$118,MATCH(Scenarios_definition!C91,Data_base_case!$D$8:$D$118,0),MATCH(Scenarios_definition!D91&amp;Scenarios_definition!G91,Data_base_case!$D$7:$FS$7,0))</f>
        <v>8.8827433387272267E-2</v>
      </c>
    </row>
    <row r="92" spans="1:8" x14ac:dyDescent="0.3">
      <c r="A92" s="13"/>
      <c r="B92" s="94" t="str">
        <f t="shared" si="4"/>
        <v>2030 HT MeOH - DK</v>
      </c>
      <c r="C92" s="2" t="s">
        <v>58</v>
      </c>
      <c r="D92" s="1" t="s">
        <v>86</v>
      </c>
      <c r="E92" s="11" t="s">
        <v>133</v>
      </c>
      <c r="F92" s="103">
        <f>F89</f>
        <v>8.4919999999999995E-2</v>
      </c>
      <c r="G92" s="69" t="s">
        <v>323</v>
      </c>
      <c r="H92" s="1">
        <f>INDEX(Data_base_case!$D$8:$FS$118,MATCH(Scenarios_definition!C92,Data_base_case!$D$8:$D$118,0),MATCH(Scenarios_definition!D92&amp;Scenarios_definition!G92,Data_base_case!$D$7:$FS$7,0))</f>
        <v>8.8827433387272267E-2</v>
      </c>
    </row>
    <row r="93" spans="1:8" x14ac:dyDescent="0.3">
      <c r="A93" s="13"/>
      <c r="B93" s="94" t="str">
        <f t="shared" si="4"/>
        <v>2030 HT MeOH - DK</v>
      </c>
      <c r="C93" s="2" t="s">
        <v>60</v>
      </c>
      <c r="D93" s="1" t="s">
        <v>86</v>
      </c>
      <c r="E93" s="11" t="s">
        <v>133</v>
      </c>
      <c r="F93" s="103">
        <f>F89</f>
        <v>8.4919999999999995E-2</v>
      </c>
      <c r="G93" s="69" t="s">
        <v>323</v>
      </c>
      <c r="H93" s="1">
        <f>INDEX(Data_base_case!$D$8:$FS$118,MATCH(Scenarios_definition!C93,Data_base_case!$D$8:$D$118,0),MATCH(Scenarios_definition!D93&amp;Scenarios_definition!G93,Data_base_case!$D$7:$FS$7,0))</f>
        <v>8.8827433387272267E-2</v>
      </c>
    </row>
    <row r="94" spans="1:8" x14ac:dyDescent="0.3">
      <c r="A94" s="13"/>
      <c r="B94" s="94" t="str">
        <f t="shared" si="4"/>
        <v>2030 HT MeOH - DK</v>
      </c>
      <c r="C94" s="2" t="s">
        <v>62</v>
      </c>
      <c r="D94" s="1" t="s">
        <v>86</v>
      </c>
      <c r="E94" s="11" t="s">
        <v>133</v>
      </c>
      <c r="F94" s="103">
        <f>F89</f>
        <v>8.4919999999999995E-2</v>
      </c>
      <c r="G94" s="69" t="s">
        <v>323</v>
      </c>
      <c r="H94" s="1">
        <f>INDEX(Data_base_case!$D$8:$FS$118,MATCH(Scenarios_definition!C94,Data_base_case!$D$8:$D$118,0),MATCH(Scenarios_definition!D94&amp;Scenarios_definition!G94,Data_base_case!$D$7:$FS$7,0))</f>
        <v>8.8827433387272267E-2</v>
      </c>
    </row>
    <row r="95" spans="1:8" x14ac:dyDescent="0.3">
      <c r="A95" s="13"/>
      <c r="B95" s="94" t="str">
        <f t="shared" si="4"/>
        <v>2030 HT MeOH - DK</v>
      </c>
      <c r="C95" s="2" t="s">
        <v>64</v>
      </c>
      <c r="D95" s="1" t="s">
        <v>86</v>
      </c>
      <c r="E95" s="11" t="s">
        <v>133</v>
      </c>
      <c r="F95" s="103">
        <f>F89</f>
        <v>8.4919999999999995E-2</v>
      </c>
      <c r="G95" s="69" t="s">
        <v>323</v>
      </c>
      <c r="H95" s="1">
        <f>INDEX(Data_base_case!$D$8:$FS$118,MATCH(Scenarios_definition!C95,Data_base_case!$D$8:$D$118,0),MATCH(Scenarios_definition!D95&amp;Scenarios_definition!G95,Data_base_case!$D$7:$FS$7,0))</f>
        <v>8.8827433387272267E-2</v>
      </c>
    </row>
    <row r="96" spans="1:8" x14ac:dyDescent="0.3">
      <c r="A96" s="13"/>
      <c r="B96" s="94" t="str">
        <f t="shared" si="4"/>
        <v>2030 HT MeOH - DK</v>
      </c>
      <c r="C96" s="2" t="s">
        <v>66</v>
      </c>
      <c r="D96" s="1" t="s">
        <v>86</v>
      </c>
      <c r="E96" s="11" t="s">
        <v>133</v>
      </c>
      <c r="F96" s="103">
        <f>F89</f>
        <v>8.4919999999999995E-2</v>
      </c>
      <c r="G96" s="69" t="s">
        <v>323</v>
      </c>
      <c r="H96" s="1">
        <f>INDEX(Data_base_case!$D$8:$FS$118,MATCH(Scenarios_definition!C96,Data_base_case!$D$8:$D$118,0),MATCH(Scenarios_definition!D96&amp;Scenarios_definition!G96,Data_base_case!$D$7:$FS$7,0))</f>
        <v>8.8827433387272267E-2</v>
      </c>
    </row>
    <row r="97" spans="1:8" x14ac:dyDescent="0.3">
      <c r="A97" s="13"/>
      <c r="B97" s="94" t="str">
        <f>B96</f>
        <v>2030 HT MeOH - DK</v>
      </c>
      <c r="C97" s="2" t="s">
        <v>68</v>
      </c>
      <c r="D97" s="1" t="s">
        <v>86</v>
      </c>
      <c r="E97" s="11" t="s">
        <v>133</v>
      </c>
      <c r="F97" s="103">
        <f>F89</f>
        <v>8.4919999999999995E-2</v>
      </c>
      <c r="G97" s="69" t="s">
        <v>323</v>
      </c>
      <c r="H97" s="1">
        <f>INDEX(Data_base_case!$D$8:$FS$118,MATCH(Scenarios_definition!C97,Data_base_case!$D$8:$D$118,0),MATCH(Scenarios_definition!D97&amp;Scenarios_definition!G97,Data_base_case!$D$7:$FS$7,0))</f>
        <v>8.8827433387272267E-2</v>
      </c>
    </row>
    <row r="98" spans="1:8" x14ac:dyDescent="0.3">
      <c r="A98" s="13"/>
      <c r="B98" s="94" t="str">
        <f t="shared" si="4"/>
        <v>2030 HT MeOH - DK</v>
      </c>
      <c r="C98" s="2" t="s">
        <v>70</v>
      </c>
      <c r="D98" s="1" t="s">
        <v>86</v>
      </c>
      <c r="E98" s="11" t="s">
        <v>133</v>
      </c>
      <c r="F98" s="103">
        <f>F89</f>
        <v>8.4919999999999995E-2</v>
      </c>
      <c r="G98" s="69" t="s">
        <v>323</v>
      </c>
      <c r="H98" s="1">
        <f>INDEX(Data_base_case!$D$8:$FS$118,MATCH(Scenarios_definition!C98,Data_base_case!$D$8:$D$118,0),MATCH(Scenarios_definition!D98&amp;Scenarios_definition!G98,Data_base_case!$D$7:$FS$7,0))</f>
        <v>8.8827433387272267E-2</v>
      </c>
    </row>
    <row r="99" spans="1:8" x14ac:dyDescent="0.3">
      <c r="A99" s="13"/>
      <c r="B99" s="94" t="str">
        <f t="shared" si="4"/>
        <v>2030 HT MeOH - DK</v>
      </c>
      <c r="C99" s="2" t="s">
        <v>72</v>
      </c>
      <c r="D99" s="1" t="s">
        <v>86</v>
      </c>
      <c r="E99" s="11" t="s">
        <v>133</v>
      </c>
      <c r="F99" s="103">
        <f>F89</f>
        <v>8.4919999999999995E-2</v>
      </c>
      <c r="G99" s="69" t="s">
        <v>323</v>
      </c>
      <c r="H99" s="1">
        <f>INDEX(Data_base_case!$D$8:$FS$118,MATCH(Scenarios_definition!C99,Data_base_case!$D$8:$D$118,0),MATCH(Scenarios_definition!D99&amp;Scenarios_definition!G99,Data_base_case!$D$7:$FS$7,0))</f>
        <v>8.8827433387272267E-2</v>
      </c>
    </row>
    <row r="100" spans="1:8" x14ac:dyDescent="0.3">
      <c r="A100" s="13"/>
      <c r="B100" s="94" t="str">
        <f t="shared" si="4"/>
        <v>2030 HT MeOH - DK</v>
      </c>
      <c r="C100" s="2" t="s">
        <v>165</v>
      </c>
      <c r="D100" s="1" t="s">
        <v>86</v>
      </c>
      <c r="E100" s="11" t="s">
        <v>133</v>
      </c>
      <c r="F100" s="103">
        <f>F89</f>
        <v>8.4919999999999995E-2</v>
      </c>
      <c r="G100" s="69" t="s">
        <v>323</v>
      </c>
      <c r="H100" s="1">
        <f>INDEX(Data_base_case!$D$8:$FS$118,MATCH(Scenarios_definition!C100,Data_base_case!$D$8:$D$118,0),MATCH(Scenarios_definition!D100&amp;Scenarios_definition!G100,Data_base_case!$D$7:$FS$7,0))</f>
        <v>8.8827433387272267E-2</v>
      </c>
    </row>
    <row r="101" spans="1:8" x14ac:dyDescent="0.3">
      <c r="A101" s="101"/>
      <c r="B101" s="102" t="str">
        <f t="shared" si="4"/>
        <v>2030 HT MeOH - DK</v>
      </c>
      <c r="C101" s="105" t="s">
        <v>46</v>
      </c>
      <c r="D101" s="106" t="s">
        <v>86</v>
      </c>
      <c r="E101" s="107" t="s">
        <v>133</v>
      </c>
      <c r="F101" s="108">
        <f>F86</f>
        <v>8.9950000000000002E-2</v>
      </c>
      <c r="G101" s="109" t="s">
        <v>323</v>
      </c>
      <c r="H101" s="1">
        <f>INDEX(Data_base_case!$D$8:$FS$118,MATCH(Scenarios_definition!C101,Data_base_case!$D$8:$D$118,0),MATCH(Scenarios_definition!D101&amp;Scenarios_definition!G101,Data_base_case!$D$7:$FS$7,0))</f>
        <v>0.10185220882315059</v>
      </c>
    </row>
    <row r="102" spans="1:8" x14ac:dyDescent="0.3">
      <c r="B102"/>
      <c r="C102" s="11"/>
      <c r="E102" s="11"/>
      <c r="G102" s="69"/>
    </row>
    <row r="103" spans="1:8" x14ac:dyDescent="0.3">
      <c r="B103"/>
      <c r="C103" s="11"/>
      <c r="E103" s="11"/>
      <c r="G103" s="69"/>
    </row>
    <row r="104" spans="1:8" x14ac:dyDescent="0.3">
      <c r="B104"/>
      <c r="C104" s="11"/>
      <c r="E104" s="11"/>
      <c r="G104" s="69"/>
    </row>
    <row r="105" spans="1:8" x14ac:dyDescent="0.3">
      <c r="B105"/>
      <c r="C105" s="11"/>
      <c r="E105" s="11"/>
      <c r="G105" s="69"/>
    </row>
    <row r="106" spans="1:8" x14ac:dyDescent="0.3">
      <c r="B106"/>
      <c r="C106" s="11"/>
      <c r="E106" s="11"/>
      <c r="G106" s="69"/>
    </row>
    <row r="107" spans="1:8" x14ac:dyDescent="0.3">
      <c r="B107"/>
      <c r="C107" s="11"/>
      <c r="E107" s="11"/>
      <c r="G107" s="69"/>
    </row>
    <row r="108" spans="1:8" x14ac:dyDescent="0.3">
      <c r="B108"/>
      <c r="C108" s="11"/>
      <c r="E108" s="11"/>
      <c r="G108" s="69"/>
    </row>
    <row r="109" spans="1:8" x14ac:dyDescent="0.3">
      <c r="B109"/>
      <c r="C109" s="11"/>
      <c r="E109" s="11"/>
      <c r="G109" s="69"/>
    </row>
    <row r="110" spans="1:8" x14ac:dyDescent="0.3">
      <c r="B110"/>
      <c r="C110" s="11"/>
      <c r="E110" s="11"/>
      <c r="G110" s="69"/>
    </row>
    <row r="111" spans="1:8" x14ac:dyDescent="0.3">
      <c r="B111"/>
      <c r="C111" s="11"/>
      <c r="E111" s="11"/>
      <c r="G111" s="69"/>
    </row>
    <row r="112" spans="1:8" x14ac:dyDescent="0.3">
      <c r="B112"/>
      <c r="C112" s="11"/>
      <c r="E112" s="11"/>
      <c r="G112" s="69"/>
    </row>
    <row r="113" spans="2:7" x14ac:dyDescent="0.3">
      <c r="B113"/>
      <c r="C113" s="11"/>
      <c r="E113" s="11"/>
      <c r="G113" s="69"/>
    </row>
    <row r="114" spans="2:7" x14ac:dyDescent="0.3">
      <c r="B114"/>
      <c r="C114" s="11"/>
      <c r="E114" s="11"/>
      <c r="G114" s="69"/>
    </row>
    <row r="115" spans="2:7" x14ac:dyDescent="0.3">
      <c r="B115"/>
      <c r="C115" s="11"/>
      <c r="E115" s="11"/>
      <c r="G115" s="69"/>
    </row>
    <row r="116" spans="2:7" x14ac:dyDescent="0.3">
      <c r="B116"/>
      <c r="C116" s="11"/>
      <c r="E116" s="11"/>
      <c r="G116" s="69"/>
    </row>
    <row r="117" spans="2:7" x14ac:dyDescent="0.3">
      <c r="B117"/>
      <c r="C117" s="11"/>
      <c r="E117" s="11"/>
      <c r="G117" s="69"/>
    </row>
    <row r="118" spans="2:7" x14ac:dyDescent="0.3">
      <c r="B118"/>
      <c r="C118" s="11"/>
      <c r="E118" s="11"/>
      <c r="G118" s="69"/>
    </row>
    <row r="119" spans="2:7" x14ac:dyDescent="0.3">
      <c r="B119"/>
      <c r="C119" s="11"/>
      <c r="E119" s="11"/>
      <c r="G119" s="69"/>
    </row>
    <row r="120" spans="2:7" x14ac:dyDescent="0.3">
      <c r="B120"/>
      <c r="C120" s="11"/>
      <c r="E120" s="11"/>
      <c r="G120" s="69"/>
    </row>
    <row r="121" spans="2:7" x14ac:dyDescent="0.3">
      <c r="B121"/>
      <c r="C121" s="11"/>
      <c r="E121" s="11"/>
      <c r="G121" s="69"/>
    </row>
    <row r="122" spans="2:7" x14ac:dyDescent="0.3">
      <c r="B122"/>
      <c r="C122" s="11"/>
      <c r="E122" s="11"/>
      <c r="G122" s="69"/>
    </row>
    <row r="123" spans="2:7" x14ac:dyDescent="0.3">
      <c r="B123"/>
      <c r="C123" s="11"/>
      <c r="E123" s="11"/>
      <c r="G123" s="69"/>
    </row>
    <row r="124" spans="2:7" x14ac:dyDescent="0.3">
      <c r="B124"/>
      <c r="C124" s="11"/>
      <c r="E124" s="11"/>
      <c r="G124" s="69"/>
    </row>
    <row r="125" spans="2:7" x14ac:dyDescent="0.3">
      <c r="B125"/>
      <c r="C125" s="11"/>
      <c r="E125" s="11"/>
      <c r="G125" s="69"/>
    </row>
    <row r="126" spans="2:7" x14ac:dyDescent="0.3">
      <c r="B126"/>
      <c r="C126" s="11"/>
      <c r="E126" s="11"/>
      <c r="G126" s="69"/>
    </row>
    <row r="127" spans="2:7" x14ac:dyDescent="0.3">
      <c r="B127"/>
      <c r="C127" s="11"/>
      <c r="E127" s="11"/>
      <c r="G127" s="69"/>
    </row>
    <row r="128" spans="2:7" x14ac:dyDescent="0.3">
      <c r="B128"/>
      <c r="C128" s="11"/>
      <c r="E128" s="11"/>
      <c r="G128" s="69"/>
    </row>
    <row r="129" spans="2:7" x14ac:dyDescent="0.3">
      <c r="B129"/>
      <c r="C129" s="11"/>
      <c r="E129" s="11"/>
      <c r="G129" s="69"/>
    </row>
    <row r="130" spans="2:7" x14ac:dyDescent="0.3">
      <c r="B130"/>
      <c r="C130" s="11"/>
      <c r="E130" s="11"/>
      <c r="G130" s="69"/>
    </row>
    <row r="131" spans="2:7" x14ac:dyDescent="0.3">
      <c r="B131"/>
      <c r="C131" s="11"/>
      <c r="E131" s="11"/>
      <c r="G131" s="69"/>
    </row>
    <row r="132" spans="2:7" x14ac:dyDescent="0.3">
      <c r="B132"/>
      <c r="C132" s="11"/>
      <c r="E132" s="11"/>
      <c r="G132" s="69"/>
    </row>
    <row r="133" spans="2:7" x14ac:dyDescent="0.3">
      <c r="B133"/>
      <c r="C133" s="11"/>
      <c r="E133" s="11"/>
      <c r="G133" s="69"/>
    </row>
    <row r="134" spans="2:7" x14ac:dyDescent="0.3">
      <c r="B134"/>
      <c r="C134" s="11"/>
      <c r="E134" s="11"/>
      <c r="G134" s="69"/>
    </row>
    <row r="135" spans="2:7" x14ac:dyDescent="0.3">
      <c r="B135"/>
      <c r="C135" s="11"/>
      <c r="E135" s="11"/>
      <c r="G135" s="69"/>
    </row>
    <row r="136" spans="2:7" x14ac:dyDescent="0.3">
      <c r="B136"/>
      <c r="C136" s="11"/>
      <c r="E136" s="11"/>
      <c r="G136" s="69"/>
    </row>
    <row r="137" spans="2:7" x14ac:dyDescent="0.3">
      <c r="B137"/>
      <c r="C137" s="11"/>
      <c r="E137" s="11"/>
      <c r="G137" s="69"/>
    </row>
    <row r="138" spans="2:7" x14ac:dyDescent="0.3">
      <c r="B138"/>
      <c r="C138" s="11"/>
      <c r="E138" s="11"/>
      <c r="G138" s="69"/>
    </row>
    <row r="139" spans="2:7" x14ac:dyDescent="0.3">
      <c r="B139"/>
      <c r="C139" s="11"/>
      <c r="E139" s="11"/>
      <c r="G139" s="69"/>
    </row>
    <row r="140" spans="2:7" x14ac:dyDescent="0.3">
      <c r="B140"/>
      <c r="C140" s="11"/>
      <c r="E140" s="11"/>
      <c r="G140" s="69"/>
    </row>
    <row r="141" spans="2:7" x14ac:dyDescent="0.3">
      <c r="B141"/>
      <c r="C141" s="11"/>
      <c r="E141" s="11"/>
      <c r="G141" s="69"/>
    </row>
    <row r="142" spans="2:7" x14ac:dyDescent="0.3">
      <c r="B142"/>
      <c r="C142" s="11"/>
      <c r="E142" s="11"/>
      <c r="G142" s="69"/>
    </row>
    <row r="143" spans="2:7" x14ac:dyDescent="0.3">
      <c r="B143"/>
      <c r="C143" s="11"/>
      <c r="E143" s="11"/>
      <c r="G143" s="69"/>
    </row>
    <row r="144" spans="2:7" x14ac:dyDescent="0.3">
      <c r="B144"/>
      <c r="C144" s="11"/>
      <c r="E144" s="11"/>
      <c r="G144" s="69"/>
    </row>
    <row r="145" spans="2:7" x14ac:dyDescent="0.3">
      <c r="B145"/>
      <c r="C145" s="11"/>
      <c r="E145" s="11"/>
      <c r="G145" s="69"/>
    </row>
    <row r="146" spans="2:7" x14ac:dyDescent="0.3">
      <c r="B146"/>
      <c r="C146" s="11"/>
      <c r="E146" s="11"/>
      <c r="G146" s="69"/>
    </row>
    <row r="147" spans="2:7" x14ac:dyDescent="0.3">
      <c r="B147"/>
      <c r="C147" s="11"/>
      <c r="E147" s="11"/>
      <c r="G147" s="69"/>
    </row>
    <row r="148" spans="2:7" x14ac:dyDescent="0.3">
      <c r="B148"/>
      <c r="C148" s="11"/>
      <c r="E148" s="11"/>
      <c r="G148" s="69"/>
    </row>
    <row r="149" spans="2:7" x14ac:dyDescent="0.3">
      <c r="B149"/>
      <c r="C149" s="11"/>
      <c r="E149" s="11"/>
      <c r="G149" s="69"/>
    </row>
    <row r="150" spans="2:7" x14ac:dyDescent="0.3">
      <c r="B150"/>
      <c r="C150" s="11"/>
      <c r="E150" s="11"/>
      <c r="G150" s="69"/>
    </row>
    <row r="151" spans="2:7" x14ac:dyDescent="0.3">
      <c r="B151"/>
      <c r="C151" s="11"/>
      <c r="E151" s="11"/>
      <c r="G151" s="69"/>
    </row>
    <row r="152" spans="2:7" x14ac:dyDescent="0.3">
      <c r="B152"/>
      <c r="C152" s="11"/>
      <c r="E152" s="11"/>
      <c r="G152" s="69"/>
    </row>
    <row r="153" spans="2:7" x14ac:dyDescent="0.3">
      <c r="B153"/>
      <c r="C153" s="11"/>
      <c r="E153" s="11"/>
      <c r="G153" s="69"/>
    </row>
    <row r="154" spans="2:7" x14ac:dyDescent="0.3">
      <c r="B154"/>
      <c r="C154" s="11"/>
      <c r="E154" s="11"/>
      <c r="G154" s="69"/>
    </row>
    <row r="155" spans="2:7" x14ac:dyDescent="0.3">
      <c r="B155"/>
      <c r="C155" s="11"/>
      <c r="E155" s="11"/>
      <c r="G155" s="69"/>
    </row>
    <row r="156" spans="2:7" x14ac:dyDescent="0.3">
      <c r="B156"/>
      <c r="C156" s="11"/>
      <c r="E156" s="11"/>
      <c r="G156" s="69"/>
    </row>
    <row r="157" spans="2:7" x14ac:dyDescent="0.3">
      <c r="B157"/>
      <c r="C157" s="11"/>
      <c r="E157" s="11"/>
      <c r="G157" s="69"/>
    </row>
    <row r="158" spans="2:7" x14ac:dyDescent="0.3">
      <c r="B158"/>
      <c r="C158" s="11"/>
      <c r="E158" s="11"/>
      <c r="G158" s="69"/>
    </row>
    <row r="159" spans="2:7" x14ac:dyDescent="0.3">
      <c r="B159"/>
      <c r="C159" s="11"/>
      <c r="E159" s="11"/>
      <c r="G159" s="69"/>
    </row>
    <row r="160" spans="2:7" x14ac:dyDescent="0.3">
      <c r="B160"/>
      <c r="C160" s="11"/>
      <c r="E160" s="11"/>
      <c r="G160" s="69"/>
    </row>
    <row r="161" spans="2:7" x14ac:dyDescent="0.3">
      <c r="B161"/>
      <c r="C161" s="11"/>
      <c r="E161" s="11"/>
      <c r="G161" s="69"/>
    </row>
    <row r="162" spans="2:7" x14ac:dyDescent="0.3">
      <c r="B162"/>
      <c r="C162" s="11"/>
      <c r="E162" s="11"/>
      <c r="G162" s="69"/>
    </row>
    <row r="163" spans="2:7" x14ac:dyDescent="0.3">
      <c r="B163"/>
      <c r="C163" s="11"/>
      <c r="E163" s="11"/>
      <c r="G163" s="69"/>
    </row>
    <row r="164" spans="2:7" x14ac:dyDescent="0.3">
      <c r="B164"/>
      <c r="C164" s="11"/>
      <c r="E164" s="11"/>
      <c r="G164" s="69"/>
    </row>
    <row r="165" spans="2:7" x14ac:dyDescent="0.3">
      <c r="B165"/>
      <c r="C165" s="11"/>
      <c r="E165" s="11"/>
      <c r="G165" s="69"/>
    </row>
    <row r="166" spans="2:7" x14ac:dyDescent="0.3">
      <c r="B166"/>
      <c r="C166" s="11"/>
      <c r="E166" s="11"/>
      <c r="G166" s="69"/>
    </row>
    <row r="167" spans="2:7" x14ac:dyDescent="0.3">
      <c r="B167"/>
      <c r="C167" s="11"/>
      <c r="E167" s="11"/>
      <c r="G167" s="69"/>
    </row>
    <row r="168" spans="2:7" x14ac:dyDescent="0.3">
      <c r="B168"/>
      <c r="C168" s="11"/>
      <c r="E168" s="11"/>
      <c r="G168" s="69"/>
    </row>
    <row r="169" spans="2:7" x14ac:dyDescent="0.3">
      <c r="B169"/>
      <c r="C169" s="11"/>
      <c r="E169" s="11"/>
      <c r="G169" s="69"/>
    </row>
    <row r="170" spans="2:7" x14ac:dyDescent="0.3">
      <c r="B170"/>
      <c r="C170" s="11"/>
      <c r="E170" s="11"/>
      <c r="G170" s="69"/>
    </row>
    <row r="171" spans="2:7" x14ac:dyDescent="0.3">
      <c r="B171"/>
      <c r="C171" s="11"/>
      <c r="E171" s="11"/>
      <c r="G171" s="69"/>
    </row>
    <row r="172" spans="2:7" x14ac:dyDescent="0.3">
      <c r="B172"/>
      <c r="C172" s="11"/>
      <c r="E172" s="11"/>
      <c r="G172" s="69"/>
    </row>
    <row r="173" spans="2:7" x14ac:dyDescent="0.3">
      <c r="B173"/>
      <c r="C173" s="11"/>
      <c r="E173" s="11"/>
      <c r="G173" s="69"/>
    </row>
    <row r="174" spans="2:7" x14ac:dyDescent="0.3">
      <c r="B174"/>
      <c r="C174" s="11"/>
      <c r="E174" s="11"/>
      <c r="G174" s="69"/>
    </row>
    <row r="175" spans="2:7" x14ac:dyDescent="0.3">
      <c r="B175"/>
      <c r="C175" s="11"/>
      <c r="E175" s="11"/>
      <c r="G175" s="69"/>
    </row>
    <row r="176" spans="2:7" x14ac:dyDescent="0.3">
      <c r="B176"/>
      <c r="C176" s="11"/>
      <c r="E176" s="11"/>
      <c r="G176" s="69"/>
    </row>
    <row r="177" spans="1:7" x14ac:dyDescent="0.3">
      <c r="B177"/>
      <c r="C177" s="11"/>
      <c r="E177" s="11"/>
      <c r="G177" s="69"/>
    </row>
    <row r="178" spans="1:7" x14ac:dyDescent="0.3">
      <c r="B178"/>
      <c r="C178" s="11"/>
      <c r="E178" s="11"/>
      <c r="G178" s="69"/>
    </row>
    <row r="179" spans="1:7" x14ac:dyDescent="0.3">
      <c r="B179"/>
      <c r="C179" s="11"/>
      <c r="E179" s="11"/>
      <c r="G179" s="69"/>
    </row>
    <row r="180" spans="1:7" x14ac:dyDescent="0.3">
      <c r="B180"/>
      <c r="C180" s="11"/>
      <c r="E180" s="11"/>
      <c r="G180" s="69"/>
    </row>
    <row r="181" spans="1:7" x14ac:dyDescent="0.3">
      <c r="B181"/>
      <c r="C181" s="11"/>
      <c r="E181" s="11"/>
      <c r="G181" s="69"/>
    </row>
    <row r="182" spans="1:7" x14ac:dyDescent="0.3">
      <c r="B182"/>
      <c r="C182" s="11"/>
      <c r="E182" s="11"/>
      <c r="G182" s="69"/>
    </row>
    <row r="183" spans="1:7" x14ac:dyDescent="0.3">
      <c r="B183"/>
      <c r="C183" s="11"/>
      <c r="E183" s="11"/>
      <c r="G183" s="69"/>
    </row>
    <row r="184" spans="1:7" x14ac:dyDescent="0.3">
      <c r="B184"/>
      <c r="C184" s="11"/>
      <c r="E184" s="11"/>
      <c r="G184" s="69"/>
    </row>
    <row r="185" spans="1:7" x14ac:dyDescent="0.3">
      <c r="B185"/>
      <c r="C185" s="11"/>
      <c r="E185" s="11"/>
      <c r="G185" s="69"/>
    </row>
    <row r="186" spans="1:7" x14ac:dyDescent="0.3">
      <c r="B186"/>
      <c r="C186" s="11"/>
      <c r="E186" s="11"/>
      <c r="G186" s="69"/>
    </row>
    <row r="187" spans="1:7" s="79" customFormat="1" x14ac:dyDescent="0.3">
      <c r="B187" s="89"/>
      <c r="C187" s="80"/>
      <c r="E187" s="81"/>
      <c r="G187" s="82"/>
    </row>
    <row r="188" spans="1:7" x14ac:dyDescent="0.3">
      <c r="A188" s="79"/>
      <c r="B188" s="87"/>
      <c r="C188" s="13"/>
      <c r="E188" s="11"/>
      <c r="G188" s="69"/>
    </row>
    <row r="189" spans="1:7" x14ac:dyDescent="0.3">
      <c r="A189" s="79"/>
      <c r="B189" s="87"/>
      <c r="C189" s="13"/>
      <c r="E189" s="11"/>
      <c r="G189" s="69"/>
    </row>
    <row r="190" spans="1:7" x14ac:dyDescent="0.3">
      <c r="A190" s="79"/>
      <c r="B190" s="87"/>
      <c r="C190" s="13"/>
      <c r="E190" s="11"/>
      <c r="G190" s="69"/>
    </row>
    <row r="191" spans="1:7" x14ac:dyDescent="0.3">
      <c r="B191" s="87"/>
      <c r="C191" s="13"/>
      <c r="E191" s="11"/>
      <c r="G191" s="69"/>
    </row>
    <row r="192" spans="1:7" x14ac:dyDescent="0.3">
      <c r="B192" s="87"/>
      <c r="C192" s="13"/>
      <c r="E192" s="11"/>
      <c r="G192" s="69"/>
    </row>
    <row r="193" spans="2:7" x14ac:dyDescent="0.3">
      <c r="B193" s="87"/>
      <c r="C193" s="13"/>
      <c r="E193" s="11"/>
      <c r="G193" s="69"/>
    </row>
    <row r="194" spans="2:7" x14ac:dyDescent="0.3">
      <c r="B194" s="87"/>
      <c r="C194" s="13"/>
      <c r="E194" s="11"/>
      <c r="G194" s="69"/>
    </row>
    <row r="195" spans="2:7" x14ac:dyDescent="0.3">
      <c r="B195" s="87"/>
      <c r="C195" s="11"/>
      <c r="D195" s="84"/>
      <c r="E195" s="11"/>
    </row>
    <row r="196" spans="2:7" x14ac:dyDescent="0.3">
      <c r="B196" s="87"/>
      <c r="C196" s="13"/>
      <c r="D196" s="84"/>
      <c r="E196" s="11"/>
    </row>
    <row r="197" spans="2:7" x14ac:dyDescent="0.3">
      <c r="B197" s="87"/>
      <c r="C197" s="13"/>
      <c r="D197" s="84"/>
      <c r="E197" s="11"/>
    </row>
    <row r="198" spans="2:7" x14ac:dyDescent="0.3">
      <c r="B198" s="87"/>
      <c r="C198" s="13"/>
      <c r="D198" s="84"/>
      <c r="E198" s="11"/>
    </row>
    <row r="199" spans="2:7" x14ac:dyDescent="0.3">
      <c r="B199" s="87"/>
      <c r="C199" s="13"/>
      <c r="D199" s="84"/>
      <c r="E199" s="11"/>
    </row>
    <row r="200" spans="2:7" x14ac:dyDescent="0.3">
      <c r="B200" s="87"/>
      <c r="C200" s="13"/>
      <c r="D200" s="84"/>
      <c r="E200" s="11"/>
    </row>
    <row r="201" spans="2:7" x14ac:dyDescent="0.3">
      <c r="B201" s="87"/>
      <c r="C201" s="13"/>
      <c r="D201" s="84"/>
      <c r="E201" s="11"/>
    </row>
    <row r="202" spans="2:7" x14ac:dyDescent="0.3">
      <c r="B202" s="87"/>
      <c r="C202" s="13"/>
      <c r="D202" s="84"/>
      <c r="E202" s="11"/>
    </row>
    <row r="203" spans="2:7" x14ac:dyDescent="0.3">
      <c r="B203" s="87"/>
      <c r="C203" s="13"/>
      <c r="D203" s="84"/>
      <c r="E203" s="11"/>
    </row>
    <row r="204" spans="2:7" x14ac:dyDescent="0.3">
      <c r="B204" s="87"/>
      <c r="C204" s="13"/>
      <c r="D204" s="84"/>
      <c r="E204" s="11"/>
    </row>
    <row r="205" spans="2:7" x14ac:dyDescent="0.3">
      <c r="B205" s="87"/>
      <c r="C205" s="13"/>
      <c r="D205" s="84"/>
      <c r="E205" s="11"/>
    </row>
    <row r="206" spans="2:7" x14ac:dyDescent="0.3">
      <c r="B206" s="87"/>
      <c r="C206" s="13"/>
      <c r="D206" s="84"/>
      <c r="E206" s="11"/>
    </row>
    <row r="207" spans="2:7" x14ac:dyDescent="0.3">
      <c r="B207" s="87"/>
      <c r="C207" s="13"/>
      <c r="D207" s="84"/>
      <c r="E207" s="11"/>
    </row>
    <row r="208" spans="2:7" x14ac:dyDescent="0.3">
      <c r="B208" s="87"/>
      <c r="C208" s="13"/>
      <c r="D208" s="84"/>
      <c r="E208" s="11"/>
    </row>
    <row r="209" spans="1:12" x14ac:dyDescent="0.3">
      <c r="B209" s="87"/>
      <c r="C209" s="13"/>
      <c r="D209" s="84"/>
      <c r="E209" s="11"/>
    </row>
    <row r="210" spans="1:12" x14ac:dyDescent="0.3">
      <c r="A210" s="85"/>
      <c r="B210" s="87"/>
      <c r="C210" s="11"/>
      <c r="D210" s="84"/>
      <c r="E210" s="11"/>
    </row>
    <row r="211" spans="1:12" x14ac:dyDescent="0.3">
      <c r="A211" s="33"/>
      <c r="B211" s="87"/>
      <c r="C211" s="11"/>
      <c r="D211" s="84"/>
      <c r="E211" s="11"/>
    </row>
    <row r="212" spans="1:12" x14ac:dyDescent="0.3">
      <c r="A212" s="33"/>
      <c r="B212" s="87"/>
      <c r="C212" s="11"/>
      <c r="D212" s="84"/>
      <c r="E212" s="11"/>
    </row>
    <row r="213" spans="1:12" x14ac:dyDescent="0.3">
      <c r="A213" s="33"/>
      <c r="B213" s="87"/>
      <c r="C213" s="11"/>
      <c r="D213" s="84"/>
      <c r="E213" s="11"/>
    </row>
    <row r="214" spans="1:12" x14ac:dyDescent="0.3">
      <c r="A214" s="90"/>
      <c r="B214" s="53"/>
      <c r="C214" s="88"/>
      <c r="D214" s="90"/>
      <c r="E214" s="91"/>
      <c r="F214" s="90"/>
      <c r="G214" s="92"/>
      <c r="H214" s="90"/>
    </row>
    <row r="215" spans="1:12" x14ac:dyDescent="0.3">
      <c r="A215" s="90"/>
      <c r="B215" s="53"/>
      <c r="C215" s="88"/>
      <c r="D215" s="90"/>
      <c r="E215" s="91"/>
      <c r="F215" s="90"/>
      <c r="G215" s="92"/>
      <c r="H215" s="90"/>
    </row>
    <row r="216" spans="1:12" x14ac:dyDescent="0.3">
      <c r="A216" s="33"/>
      <c r="B216" s="87"/>
      <c r="C216" s="11"/>
      <c r="D216" s="84"/>
      <c r="E216" s="11"/>
    </row>
    <row r="217" spans="1:12" x14ac:dyDescent="0.3">
      <c r="B217" s="83"/>
      <c r="C217" s="13"/>
      <c r="E217" s="11"/>
      <c r="G217" s="69"/>
    </row>
    <row r="219" spans="1:12" x14ac:dyDescent="0.3">
      <c r="L219" s="1">
        <f>(277-357)/357</f>
        <v>-0.22408963585434175</v>
      </c>
    </row>
    <row r="220" spans="1:12" x14ac:dyDescent="0.3">
      <c r="L220" s="1">
        <f>(792.8-893.4)/893.4</f>
        <v>-0.11260353704947394</v>
      </c>
    </row>
  </sheetData>
  <pageMargins left="0.7" right="0.7" top="0.75" bottom="0.75" header="0.3" footer="0.3"/>
  <pageSetup paperSize="9" orientation="portrait" horizontalDpi="42949672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AI119"/>
  <sheetViews>
    <sheetView zoomScale="112" zoomScaleNormal="112" workbookViewId="0">
      <selection activeCell="AC24" sqref="AC24"/>
    </sheetView>
  </sheetViews>
  <sheetFormatPr defaultRowHeight="14.4" x14ac:dyDescent="0.3"/>
  <cols>
    <col min="1" max="1" width="15.109375" bestFit="1" customWidth="1"/>
    <col min="2" max="2" width="31.5546875" customWidth="1"/>
    <col min="3" max="3" width="36.88671875" style="17" customWidth="1"/>
    <col min="4" max="4" width="22.21875" style="17" customWidth="1"/>
    <col min="5" max="5" width="10.5546875" style="17" customWidth="1"/>
    <col min="6" max="7" width="11.7773437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20.5546875" customWidth="1"/>
    <col min="31" max="31" width="16" customWidth="1"/>
    <col min="32" max="32" width="14.6640625" style="21" bestFit="1" customWidth="1"/>
    <col min="33" max="33" width="12.21875" bestFit="1" customWidth="1"/>
    <col min="34" max="34" width="8.21875" bestFit="1" customWidth="1"/>
    <col min="35" max="35" width="5.77734375" bestFit="1" customWidth="1"/>
  </cols>
  <sheetData>
    <row r="1" spans="1:35" x14ac:dyDescent="0.3">
      <c r="C1" s="17" t="s">
        <v>149</v>
      </c>
      <c r="R1" s="17"/>
      <c r="S1" s="17"/>
      <c r="T1" s="49"/>
    </row>
    <row r="2" spans="1:35" ht="16.5" customHeight="1" x14ac:dyDescent="0.3">
      <c r="B2" s="117" t="s">
        <v>156</v>
      </c>
      <c r="C2" s="118" t="s">
        <v>148</v>
      </c>
      <c r="D2" s="13" t="s">
        <v>259</v>
      </c>
      <c r="E2" s="13" t="s">
        <v>103</v>
      </c>
      <c r="F2" s="13" t="s">
        <v>124</v>
      </c>
      <c r="G2" s="13">
        <v>2020</v>
      </c>
      <c r="H2" s="119" t="s">
        <v>182</v>
      </c>
      <c r="I2" s="119" t="s">
        <v>181</v>
      </c>
      <c r="J2" s="13" t="s">
        <v>87</v>
      </c>
      <c r="K2" s="13" t="s">
        <v>167</v>
      </c>
      <c r="L2" s="13" t="s">
        <v>167</v>
      </c>
      <c r="M2" s="119" t="s">
        <v>255</v>
      </c>
      <c r="N2" s="120" t="s">
        <v>256</v>
      </c>
      <c r="O2" s="121" t="s">
        <v>258</v>
      </c>
      <c r="P2" s="119" t="s">
        <v>173</v>
      </c>
      <c r="Q2" s="119" t="s">
        <v>174</v>
      </c>
      <c r="R2" s="13" t="s">
        <v>209</v>
      </c>
      <c r="S2" s="13" t="s">
        <v>209</v>
      </c>
      <c r="T2" s="13" t="s">
        <v>150</v>
      </c>
    </row>
    <row r="3" spans="1:35" x14ac:dyDescent="0.3">
      <c r="B3" s="117"/>
      <c r="C3" s="118"/>
      <c r="D3" s="13" t="s">
        <v>260</v>
      </c>
      <c r="E3" s="13" t="s">
        <v>120</v>
      </c>
      <c r="F3" s="13" t="s">
        <v>93</v>
      </c>
      <c r="G3" s="13">
        <v>2030</v>
      </c>
      <c r="H3" s="119"/>
      <c r="I3" s="119"/>
      <c r="J3" s="13" t="s">
        <v>104</v>
      </c>
      <c r="M3" s="119"/>
      <c r="N3" s="120"/>
      <c r="O3" s="121"/>
      <c r="P3" s="119"/>
      <c r="Q3" s="119"/>
      <c r="R3" s="13"/>
      <c r="S3" s="13"/>
      <c r="T3" s="13"/>
    </row>
    <row r="4" spans="1:35" x14ac:dyDescent="0.3">
      <c r="B4" s="117"/>
      <c r="C4" s="118"/>
      <c r="D4" s="13" t="s">
        <v>240</v>
      </c>
      <c r="E4" s="13" t="s">
        <v>418</v>
      </c>
      <c r="F4" s="13" t="s">
        <v>122</v>
      </c>
      <c r="G4" s="13">
        <v>2050</v>
      </c>
      <c r="H4" s="13"/>
      <c r="I4" s="119"/>
      <c r="J4" s="13" t="s">
        <v>233</v>
      </c>
      <c r="K4" s="13"/>
      <c r="L4" s="13"/>
      <c r="M4" s="119"/>
      <c r="N4" s="120"/>
      <c r="O4" s="121"/>
      <c r="P4" s="119"/>
      <c r="Q4" s="119"/>
      <c r="R4" s="13"/>
      <c r="S4" s="13"/>
      <c r="T4" s="13"/>
    </row>
    <row r="5" spans="1:35" x14ac:dyDescent="0.3">
      <c r="B5" s="117"/>
      <c r="C5" s="118"/>
      <c r="D5" s="13"/>
      <c r="E5" s="13" t="s">
        <v>419</v>
      </c>
      <c r="F5" s="13"/>
      <c r="G5" s="13"/>
      <c r="H5" s="13"/>
      <c r="I5" s="40"/>
      <c r="J5" s="13"/>
      <c r="K5" s="13"/>
      <c r="L5" s="13"/>
      <c r="M5" s="119"/>
      <c r="N5" s="120"/>
      <c r="O5" s="121"/>
      <c r="P5" s="119"/>
      <c r="Q5" s="119"/>
      <c r="R5" s="13"/>
      <c r="S5" s="13"/>
      <c r="T5" s="13"/>
    </row>
    <row r="6" spans="1:35" x14ac:dyDescent="0.3">
      <c r="B6" s="117"/>
      <c r="C6" s="118"/>
      <c r="D6" s="13"/>
      <c r="E6" s="13" t="s">
        <v>420</v>
      </c>
      <c r="F6" s="13"/>
      <c r="G6" s="13"/>
      <c r="H6" s="13"/>
      <c r="I6" s="40"/>
      <c r="J6" s="13"/>
      <c r="K6" s="13"/>
      <c r="L6" s="13"/>
      <c r="M6" s="119"/>
      <c r="N6" s="120"/>
      <c r="O6" s="121"/>
      <c r="P6" s="119"/>
      <c r="Q6" s="119"/>
      <c r="R6" s="13"/>
      <c r="S6" s="13"/>
      <c r="T6" s="13"/>
    </row>
    <row r="7" spans="1:35" x14ac:dyDescent="0.3">
      <c r="B7" s="117"/>
      <c r="C7" s="118"/>
      <c r="E7" s="13" t="s">
        <v>421</v>
      </c>
      <c r="F7" s="13"/>
      <c r="G7" s="13"/>
      <c r="H7" s="13"/>
      <c r="I7" s="13"/>
      <c r="J7" s="13"/>
      <c r="K7" s="13"/>
      <c r="L7" s="13"/>
      <c r="M7" s="119"/>
      <c r="N7" s="120"/>
      <c r="O7" s="121"/>
      <c r="P7" s="119"/>
      <c r="Q7" s="119"/>
      <c r="R7" s="2"/>
      <c r="S7" s="2"/>
      <c r="T7" s="2"/>
      <c r="V7" s="36" t="s">
        <v>147</v>
      </c>
      <c r="W7" s="2"/>
      <c r="X7" s="2"/>
      <c r="Y7" s="2"/>
      <c r="Z7" s="2"/>
      <c r="AA7" s="2"/>
      <c r="AB7" s="2"/>
      <c r="AC7" s="2"/>
      <c r="AD7" s="2"/>
      <c r="AE7" s="2"/>
      <c r="AF7" s="35"/>
      <c r="AG7" s="116" t="s">
        <v>151</v>
      </c>
      <c r="AH7" s="113"/>
      <c r="AI7" s="113"/>
    </row>
    <row r="8" spans="1:35" x14ac:dyDescent="0.3">
      <c r="R8" s="17"/>
      <c r="S8" s="17"/>
      <c r="T8" s="17"/>
      <c r="V8" s="2"/>
      <c r="W8" s="2"/>
      <c r="X8" s="2"/>
      <c r="Y8" s="2"/>
      <c r="Z8" s="2"/>
      <c r="AA8" s="2"/>
      <c r="AB8" s="2"/>
      <c r="AC8" s="2"/>
      <c r="AD8" s="2"/>
      <c r="AE8" s="2"/>
      <c r="AF8" s="35"/>
      <c r="AG8" s="2"/>
      <c r="AH8" s="2"/>
    </row>
    <row r="9" spans="1:35" s="29" customFormat="1" x14ac:dyDescent="0.3">
      <c r="A9" s="29" t="s">
        <v>105</v>
      </c>
      <c r="B9" s="29" t="s">
        <v>155</v>
      </c>
      <c r="C9" s="29" t="s">
        <v>154</v>
      </c>
      <c r="D9" s="29" t="s">
        <v>220</v>
      </c>
      <c r="E9" s="29" t="s">
        <v>106</v>
      </c>
      <c r="F9" s="29" t="s">
        <v>121</v>
      </c>
      <c r="G9" s="29" t="s">
        <v>179</v>
      </c>
      <c r="H9" s="29" t="s">
        <v>180</v>
      </c>
      <c r="I9" s="29" t="s">
        <v>109</v>
      </c>
      <c r="J9" s="29" t="s">
        <v>107</v>
      </c>
      <c r="K9" s="29" t="s">
        <v>168</v>
      </c>
      <c r="L9" s="29" t="s">
        <v>166</v>
      </c>
      <c r="M9" s="29" t="s">
        <v>223</v>
      </c>
      <c r="N9" s="29" t="s">
        <v>238</v>
      </c>
      <c r="O9" s="29" t="s">
        <v>257</v>
      </c>
      <c r="P9" s="29" t="s">
        <v>172</v>
      </c>
      <c r="Q9" s="29" t="s">
        <v>175</v>
      </c>
      <c r="R9" s="29" t="s">
        <v>108</v>
      </c>
      <c r="S9" s="29" t="s">
        <v>208</v>
      </c>
      <c r="T9" s="29" t="s">
        <v>110</v>
      </c>
      <c r="U9" s="30" t="s">
        <v>111</v>
      </c>
      <c r="V9" s="29" t="s">
        <v>112</v>
      </c>
      <c r="W9" s="29" t="s">
        <v>113</v>
      </c>
      <c r="X9" s="29" t="s">
        <v>114</v>
      </c>
      <c r="Y9" s="29" t="s">
        <v>115</v>
      </c>
      <c r="Z9" s="29" t="s">
        <v>126</v>
      </c>
      <c r="AA9" s="29" t="s">
        <v>127</v>
      </c>
      <c r="AB9" s="29" t="s">
        <v>128</v>
      </c>
      <c r="AC9" s="29" t="s">
        <v>129</v>
      </c>
      <c r="AD9" s="29" t="s">
        <v>431</v>
      </c>
      <c r="AE9" s="29" t="s">
        <v>432</v>
      </c>
      <c r="AF9" s="31" t="s">
        <v>116</v>
      </c>
      <c r="AG9" s="29" t="s">
        <v>117</v>
      </c>
      <c r="AH9" s="29" t="s">
        <v>118</v>
      </c>
      <c r="AI9" s="29" t="s">
        <v>119</v>
      </c>
    </row>
    <row r="10" spans="1:35" x14ac:dyDescent="0.3">
      <c r="A10" s="13">
        <f t="shared" ref="A10:A23" si="0">ROW(A10)-ROW($A$9)</f>
        <v>1</v>
      </c>
      <c r="B10" s="93" t="s">
        <v>481</v>
      </c>
      <c r="C10" s="94" t="s">
        <v>485</v>
      </c>
      <c r="D10" s="95" t="s">
        <v>231</v>
      </c>
      <c r="E10" s="86" t="s">
        <v>103</v>
      </c>
      <c r="F10" s="96" t="s">
        <v>122</v>
      </c>
      <c r="G10" s="96" t="str">
        <f t="shared" ref="G10:G23" si="1">"2030 bench"</f>
        <v>2030 bench</v>
      </c>
      <c r="H10" s="96" t="s">
        <v>239</v>
      </c>
      <c r="I10" s="96">
        <v>2020</v>
      </c>
      <c r="J10" s="96" t="s">
        <v>104</v>
      </c>
      <c r="K10" s="96">
        <v>0</v>
      </c>
      <c r="L10" s="96">
        <v>0</v>
      </c>
      <c r="M10" s="96">
        <v>-1</v>
      </c>
      <c r="N10" s="96" t="s">
        <v>122</v>
      </c>
      <c r="O10" s="96">
        <v>0</v>
      </c>
      <c r="P10" s="96">
        <v>1</v>
      </c>
      <c r="Q10" s="96">
        <v>0</v>
      </c>
      <c r="R10" s="95" t="s">
        <v>221</v>
      </c>
      <c r="S10" s="95" t="s">
        <v>222</v>
      </c>
      <c r="T10" s="95" t="s">
        <v>422</v>
      </c>
      <c r="U10" s="97" t="b">
        <v>0</v>
      </c>
      <c r="V10" s="95" t="b">
        <v>1</v>
      </c>
      <c r="W10" s="95" t="b">
        <v>0</v>
      </c>
      <c r="X10" s="95" t="b">
        <v>0</v>
      </c>
      <c r="Y10" s="95" t="b">
        <v>1</v>
      </c>
      <c r="Z10" s="95" t="b">
        <v>0</v>
      </c>
      <c r="AA10" s="95" t="b">
        <v>0</v>
      </c>
      <c r="AB10" s="95" t="b">
        <v>0</v>
      </c>
      <c r="AC10" s="95" t="b">
        <v>0</v>
      </c>
      <c r="AD10" s="95" t="b">
        <v>1</v>
      </c>
      <c r="AE10" s="95" t="b">
        <v>1</v>
      </c>
      <c r="AF10" s="98" t="b">
        <v>0</v>
      </c>
      <c r="AG10" s="95" t="b">
        <v>0</v>
      </c>
      <c r="AH10" s="95" t="b">
        <v>0</v>
      </c>
      <c r="AI10" s="95" t="b">
        <v>1</v>
      </c>
    </row>
    <row r="11" spans="1:35" x14ac:dyDescent="0.3">
      <c r="A11" s="13">
        <f t="shared" si="0"/>
        <v>2</v>
      </c>
      <c r="B11" s="93" t="s">
        <v>482</v>
      </c>
      <c r="C11" s="94" t="s">
        <v>484</v>
      </c>
      <c r="D11" s="99" t="s">
        <v>482</v>
      </c>
      <c r="E11" s="86" t="s">
        <v>103</v>
      </c>
      <c r="F11" s="96" t="s">
        <v>93</v>
      </c>
      <c r="G11" s="96" t="str">
        <f t="shared" si="1"/>
        <v>2030 bench</v>
      </c>
      <c r="H11" s="96" t="s">
        <v>239</v>
      </c>
      <c r="I11" s="100" t="s">
        <v>483</v>
      </c>
      <c r="J11" s="96" t="s">
        <v>104</v>
      </c>
      <c r="K11" s="96">
        <v>0</v>
      </c>
      <c r="L11" s="96">
        <v>0</v>
      </c>
      <c r="M11" s="96">
        <v>-1</v>
      </c>
      <c r="N11" s="96" t="s">
        <v>122</v>
      </c>
      <c r="O11" s="96">
        <v>0</v>
      </c>
      <c r="P11" s="96">
        <v>1</v>
      </c>
      <c r="Q11" s="96">
        <v>0</v>
      </c>
      <c r="R11" s="95" t="s">
        <v>221</v>
      </c>
      <c r="S11" s="95" t="s">
        <v>222</v>
      </c>
      <c r="T11" s="95" t="s">
        <v>422</v>
      </c>
      <c r="U11" s="97" t="b">
        <v>0</v>
      </c>
      <c r="V11" s="95" t="b">
        <v>1</v>
      </c>
      <c r="W11" s="95" t="b">
        <v>0</v>
      </c>
      <c r="X11" s="95" t="b">
        <v>0</v>
      </c>
      <c r="Y11" s="95" t="b">
        <v>1</v>
      </c>
      <c r="Z11" s="95" t="b">
        <v>0</v>
      </c>
      <c r="AA11" s="95" t="b">
        <v>0</v>
      </c>
      <c r="AB11" s="95" t="b">
        <v>0</v>
      </c>
      <c r="AC11" s="95" t="b">
        <v>0</v>
      </c>
      <c r="AD11" s="95" t="b">
        <v>1</v>
      </c>
      <c r="AE11" s="95" t="b">
        <v>1</v>
      </c>
      <c r="AF11" s="98" t="b">
        <v>0</v>
      </c>
      <c r="AG11" s="95" t="b">
        <v>0</v>
      </c>
      <c r="AH11" s="95" t="b">
        <v>0</v>
      </c>
      <c r="AI11" s="95" t="b">
        <v>1</v>
      </c>
    </row>
    <row r="12" spans="1:35" x14ac:dyDescent="0.3">
      <c r="A12" s="13">
        <f t="shared" si="0"/>
        <v>3</v>
      </c>
      <c r="B12" s="93" t="s">
        <v>240</v>
      </c>
      <c r="C12" s="94" t="s">
        <v>487</v>
      </c>
      <c r="D12" s="95" t="s">
        <v>240</v>
      </c>
      <c r="E12" s="86" t="s">
        <v>103</v>
      </c>
      <c r="F12" s="96" t="s">
        <v>93</v>
      </c>
      <c r="G12" s="96" t="str">
        <f t="shared" si="1"/>
        <v>2030 bench</v>
      </c>
      <c r="H12" s="96" t="s">
        <v>239</v>
      </c>
      <c r="I12" s="100" t="s">
        <v>483</v>
      </c>
      <c r="J12" s="96" t="s">
        <v>104</v>
      </c>
      <c r="K12" s="96">
        <v>0</v>
      </c>
      <c r="L12" s="96">
        <v>0</v>
      </c>
      <c r="M12" s="96">
        <v>-1</v>
      </c>
      <c r="N12" s="96" t="s">
        <v>122</v>
      </c>
      <c r="O12" s="96">
        <v>0</v>
      </c>
      <c r="P12" s="96">
        <v>1</v>
      </c>
      <c r="Q12" s="96">
        <v>0</v>
      </c>
      <c r="R12" s="95" t="s">
        <v>221</v>
      </c>
      <c r="S12" s="95" t="s">
        <v>222</v>
      </c>
      <c r="T12" s="95" t="s">
        <v>422</v>
      </c>
      <c r="U12" s="97" t="b">
        <v>0</v>
      </c>
      <c r="V12" s="95" t="b">
        <v>1</v>
      </c>
      <c r="W12" s="95" t="b">
        <v>0</v>
      </c>
      <c r="X12" s="95" t="b">
        <v>0</v>
      </c>
      <c r="Y12" s="95" t="b">
        <v>1</v>
      </c>
      <c r="Z12" s="95" t="b">
        <v>0</v>
      </c>
      <c r="AA12" s="95" t="b">
        <v>0</v>
      </c>
      <c r="AB12" s="95" t="b">
        <v>0</v>
      </c>
      <c r="AC12" s="95" t="b">
        <v>0</v>
      </c>
      <c r="AD12" s="95" t="b">
        <v>1</v>
      </c>
      <c r="AE12" s="95" t="b">
        <v>1</v>
      </c>
      <c r="AF12" s="98" t="b">
        <v>0</v>
      </c>
      <c r="AG12" s="95" t="b">
        <v>0</v>
      </c>
      <c r="AH12" s="95" t="b">
        <v>0</v>
      </c>
      <c r="AI12" s="95" t="b">
        <v>1</v>
      </c>
    </row>
    <row r="13" spans="1:35" x14ac:dyDescent="0.3">
      <c r="A13" s="13">
        <f t="shared" si="0"/>
        <v>4</v>
      </c>
      <c r="B13" s="93" t="s">
        <v>260</v>
      </c>
      <c r="C13" s="94" t="s">
        <v>488</v>
      </c>
      <c r="D13" s="95" t="s">
        <v>260</v>
      </c>
      <c r="E13" s="86" t="s">
        <v>103</v>
      </c>
      <c r="F13" s="96" t="s">
        <v>93</v>
      </c>
      <c r="G13" s="96" t="str">
        <f t="shared" si="1"/>
        <v>2030 bench</v>
      </c>
      <c r="H13" s="96" t="s">
        <v>239</v>
      </c>
      <c r="I13" s="100" t="s">
        <v>483</v>
      </c>
      <c r="J13" s="96" t="s">
        <v>104</v>
      </c>
      <c r="K13" s="96">
        <v>0</v>
      </c>
      <c r="L13" s="96">
        <v>0</v>
      </c>
      <c r="M13" s="96">
        <v>-1</v>
      </c>
      <c r="N13" s="96" t="s">
        <v>122</v>
      </c>
      <c r="O13" s="96">
        <v>0</v>
      </c>
      <c r="P13" s="96">
        <v>1</v>
      </c>
      <c r="Q13" s="96">
        <v>0</v>
      </c>
      <c r="R13" s="95" t="s">
        <v>221</v>
      </c>
      <c r="S13" s="95" t="s">
        <v>222</v>
      </c>
      <c r="T13" s="95" t="s">
        <v>422</v>
      </c>
      <c r="U13" s="97" t="b">
        <v>0</v>
      </c>
      <c r="V13" s="95" t="b">
        <v>1</v>
      </c>
      <c r="W13" s="95" t="b">
        <v>0</v>
      </c>
      <c r="X13" s="95" t="b">
        <v>0</v>
      </c>
      <c r="Y13" s="95" t="b">
        <v>1</v>
      </c>
      <c r="Z13" s="95" t="b">
        <v>0</v>
      </c>
      <c r="AA13" s="95" t="b">
        <v>0</v>
      </c>
      <c r="AB13" s="95" t="b">
        <v>0</v>
      </c>
      <c r="AC13" s="95" t="b">
        <v>0</v>
      </c>
      <c r="AD13" s="95" t="b">
        <v>1</v>
      </c>
      <c r="AE13" s="95" t="b">
        <v>1</v>
      </c>
      <c r="AF13" s="98" t="b">
        <v>0</v>
      </c>
      <c r="AG13" s="95" t="b">
        <v>0</v>
      </c>
      <c r="AH13" s="95" t="b">
        <v>0</v>
      </c>
      <c r="AI13" s="95" t="b">
        <v>1</v>
      </c>
    </row>
    <row r="14" spans="1:35" x14ac:dyDescent="0.3">
      <c r="A14" s="13">
        <f t="shared" si="0"/>
        <v>5</v>
      </c>
      <c r="B14" s="93" t="s">
        <v>489</v>
      </c>
      <c r="C14" s="94" t="s">
        <v>486</v>
      </c>
      <c r="D14" s="95" t="s">
        <v>259</v>
      </c>
      <c r="E14" s="86" t="s">
        <v>103</v>
      </c>
      <c r="F14" s="96" t="s">
        <v>122</v>
      </c>
      <c r="G14" s="96" t="str">
        <f t="shared" si="1"/>
        <v>2030 bench</v>
      </c>
      <c r="H14" s="96" t="s">
        <v>239</v>
      </c>
      <c r="I14" s="100" t="s">
        <v>483</v>
      </c>
      <c r="J14" s="96" t="s">
        <v>104</v>
      </c>
      <c r="K14" s="96">
        <v>0</v>
      </c>
      <c r="L14" s="96">
        <v>0</v>
      </c>
      <c r="M14" s="96">
        <v>-1</v>
      </c>
      <c r="N14" s="96" t="s">
        <v>122</v>
      </c>
      <c r="O14" s="96">
        <v>0</v>
      </c>
      <c r="P14" s="96">
        <v>1</v>
      </c>
      <c r="Q14" s="96">
        <v>0</v>
      </c>
      <c r="R14" s="95" t="s">
        <v>221</v>
      </c>
      <c r="S14" s="95" t="s">
        <v>222</v>
      </c>
      <c r="T14" s="95" t="s">
        <v>422</v>
      </c>
      <c r="U14" s="97" t="b">
        <v>0</v>
      </c>
      <c r="V14" s="95" t="b">
        <v>1</v>
      </c>
      <c r="W14" s="95" t="b">
        <v>0</v>
      </c>
      <c r="X14" s="95" t="b">
        <v>0</v>
      </c>
      <c r="Y14" s="95" t="b">
        <v>1</v>
      </c>
      <c r="Z14" s="95" t="b">
        <v>0</v>
      </c>
      <c r="AA14" s="95" t="b">
        <v>0</v>
      </c>
      <c r="AB14" s="95" t="b">
        <v>0</v>
      </c>
      <c r="AC14" s="95" t="b">
        <v>0</v>
      </c>
      <c r="AD14" s="95" t="b">
        <v>1</v>
      </c>
      <c r="AE14" s="95" t="b">
        <v>1</v>
      </c>
      <c r="AF14" s="98" t="b">
        <v>0</v>
      </c>
      <c r="AG14" s="95" t="b">
        <v>0</v>
      </c>
      <c r="AH14" s="95" t="b">
        <v>0</v>
      </c>
      <c r="AI14" s="95" t="b">
        <v>1</v>
      </c>
    </row>
    <row r="15" spans="1:35" x14ac:dyDescent="0.3">
      <c r="A15" s="13">
        <f t="shared" si="0"/>
        <v>6</v>
      </c>
      <c r="B15" s="93" t="s">
        <v>490</v>
      </c>
      <c r="C15" s="94" t="s">
        <v>486</v>
      </c>
      <c r="D15" s="95" t="s">
        <v>231</v>
      </c>
      <c r="E15" s="86" t="s">
        <v>103</v>
      </c>
      <c r="F15" s="96" t="s">
        <v>122</v>
      </c>
      <c r="G15" s="96" t="str">
        <f t="shared" si="1"/>
        <v>2030 bench</v>
      </c>
      <c r="H15" s="96" t="s">
        <v>239</v>
      </c>
      <c r="I15" s="100">
        <v>2020</v>
      </c>
      <c r="J15" s="96" t="s">
        <v>104</v>
      </c>
      <c r="K15" s="96">
        <v>0</v>
      </c>
      <c r="L15" s="96">
        <v>0</v>
      </c>
      <c r="M15" s="96">
        <v>-1</v>
      </c>
      <c r="N15" s="96" t="s">
        <v>122</v>
      </c>
      <c r="O15" s="96">
        <v>0</v>
      </c>
      <c r="P15" s="96">
        <v>1</v>
      </c>
      <c r="Q15" s="96">
        <v>0</v>
      </c>
      <c r="R15" s="95" t="s">
        <v>221</v>
      </c>
      <c r="S15" s="95" t="s">
        <v>222</v>
      </c>
      <c r="T15" s="95" t="s">
        <v>422</v>
      </c>
      <c r="U15" s="95" t="b">
        <v>0</v>
      </c>
      <c r="V15" s="95" t="b">
        <v>1</v>
      </c>
      <c r="W15" s="95" t="b">
        <v>0</v>
      </c>
      <c r="X15" s="95" t="b">
        <v>0</v>
      </c>
      <c r="Y15" s="95" t="b">
        <v>1</v>
      </c>
      <c r="Z15" s="95" t="b">
        <v>0</v>
      </c>
      <c r="AA15" s="95" t="b">
        <v>0</v>
      </c>
      <c r="AB15" s="95" t="b">
        <v>0</v>
      </c>
      <c r="AC15" s="95" t="b">
        <v>0</v>
      </c>
      <c r="AD15" s="95" t="b">
        <v>1</v>
      </c>
      <c r="AE15" s="95" t="b">
        <v>1</v>
      </c>
      <c r="AF15" s="95" t="b">
        <v>0</v>
      </c>
      <c r="AG15" s="95" t="b">
        <v>0</v>
      </c>
      <c r="AH15" s="95" t="b">
        <v>0</v>
      </c>
      <c r="AI15" s="95" t="b">
        <v>1</v>
      </c>
    </row>
    <row r="16" spans="1:35" x14ac:dyDescent="0.3">
      <c r="A16" s="13">
        <f t="shared" si="0"/>
        <v>7</v>
      </c>
      <c r="B16" s="93" t="s">
        <v>491</v>
      </c>
      <c r="C16" s="94" t="s">
        <v>486</v>
      </c>
      <c r="D16" s="95" t="s">
        <v>259</v>
      </c>
      <c r="E16" s="86" t="s">
        <v>103</v>
      </c>
      <c r="F16" s="96" t="s">
        <v>122</v>
      </c>
      <c r="G16" s="96" t="str">
        <f t="shared" si="1"/>
        <v>2030 bench</v>
      </c>
      <c r="H16" s="96" t="s">
        <v>239</v>
      </c>
      <c r="I16" s="100" t="s">
        <v>483</v>
      </c>
      <c r="J16" s="96" t="s">
        <v>104</v>
      </c>
      <c r="K16" s="96">
        <v>0</v>
      </c>
      <c r="L16" s="96">
        <v>0</v>
      </c>
      <c r="M16" s="96">
        <v>-1</v>
      </c>
      <c r="N16" s="96" t="s">
        <v>122</v>
      </c>
      <c r="O16" s="96">
        <v>0</v>
      </c>
      <c r="P16" s="96">
        <v>1</v>
      </c>
      <c r="Q16" s="96">
        <v>0</v>
      </c>
      <c r="R16" s="95" t="s">
        <v>221</v>
      </c>
      <c r="S16" s="95" t="s">
        <v>222</v>
      </c>
      <c r="T16" s="95" t="s">
        <v>422</v>
      </c>
      <c r="U16" s="97" t="b">
        <v>0</v>
      </c>
      <c r="V16" s="95" t="b">
        <v>1</v>
      </c>
      <c r="W16" s="95" t="b">
        <v>0</v>
      </c>
      <c r="X16" s="95" t="b">
        <v>0</v>
      </c>
      <c r="Y16" s="95" t="b">
        <v>1</v>
      </c>
      <c r="Z16" s="95" t="b">
        <v>0</v>
      </c>
      <c r="AA16" s="95" t="b">
        <v>0</v>
      </c>
      <c r="AB16" s="95" t="b">
        <v>0</v>
      </c>
      <c r="AC16" s="95" t="b">
        <v>1</v>
      </c>
      <c r="AD16" s="95" t="b">
        <v>1</v>
      </c>
      <c r="AE16" s="95" t="b">
        <v>1</v>
      </c>
      <c r="AF16" s="98" t="b">
        <v>0</v>
      </c>
      <c r="AG16" s="95" t="b">
        <v>0</v>
      </c>
      <c r="AH16" s="95" t="b">
        <v>0</v>
      </c>
      <c r="AI16" s="95" t="b">
        <v>1</v>
      </c>
    </row>
    <row r="17" spans="1:35" x14ac:dyDescent="0.3">
      <c r="A17" s="13">
        <f t="shared" si="0"/>
        <v>8</v>
      </c>
      <c r="B17" s="93" t="s">
        <v>492</v>
      </c>
      <c r="C17" s="94" t="s">
        <v>486</v>
      </c>
      <c r="D17" s="95" t="s">
        <v>231</v>
      </c>
      <c r="E17" s="86" t="s">
        <v>103</v>
      </c>
      <c r="F17" s="96" t="s">
        <v>122</v>
      </c>
      <c r="G17" s="96" t="str">
        <f t="shared" si="1"/>
        <v>2030 bench</v>
      </c>
      <c r="H17" s="96" t="s">
        <v>239</v>
      </c>
      <c r="I17" s="100">
        <v>2020</v>
      </c>
      <c r="J17" s="96" t="s">
        <v>104</v>
      </c>
      <c r="K17" s="96">
        <v>0</v>
      </c>
      <c r="L17" s="96">
        <v>0</v>
      </c>
      <c r="M17" s="96">
        <v>-1</v>
      </c>
      <c r="N17" s="96" t="s">
        <v>122</v>
      </c>
      <c r="O17" s="96">
        <v>0</v>
      </c>
      <c r="P17" s="96">
        <v>1</v>
      </c>
      <c r="Q17" s="96">
        <v>0</v>
      </c>
      <c r="R17" s="95" t="s">
        <v>221</v>
      </c>
      <c r="S17" s="95" t="s">
        <v>222</v>
      </c>
      <c r="T17" s="95" t="s">
        <v>422</v>
      </c>
      <c r="U17" s="95" t="b">
        <v>0</v>
      </c>
      <c r="V17" s="95" t="b">
        <v>1</v>
      </c>
      <c r="W17" s="95" t="b">
        <v>0</v>
      </c>
      <c r="X17" s="95" t="b">
        <v>0</v>
      </c>
      <c r="Y17" s="95" t="b">
        <v>1</v>
      </c>
      <c r="Z17" s="95" t="b">
        <v>0</v>
      </c>
      <c r="AA17" s="95" t="b">
        <v>0</v>
      </c>
      <c r="AB17" s="95" t="b">
        <v>0</v>
      </c>
      <c r="AC17" s="95" t="b">
        <v>1</v>
      </c>
      <c r="AD17" s="95" t="b">
        <v>1</v>
      </c>
      <c r="AE17" s="95" t="b">
        <v>1</v>
      </c>
      <c r="AF17" s="95" t="b">
        <v>0</v>
      </c>
      <c r="AG17" s="95" t="b">
        <v>0</v>
      </c>
      <c r="AH17" s="95" t="b">
        <v>0</v>
      </c>
      <c r="AI17" s="95" t="b">
        <v>1</v>
      </c>
    </row>
    <row r="18" spans="1:35" x14ac:dyDescent="0.3">
      <c r="A18" s="13">
        <f t="shared" si="0"/>
        <v>9</v>
      </c>
      <c r="B18" s="93" t="s">
        <v>493</v>
      </c>
      <c r="C18" s="94" t="s">
        <v>494</v>
      </c>
      <c r="D18" s="95" t="s">
        <v>259</v>
      </c>
      <c r="E18" s="86" t="s">
        <v>103</v>
      </c>
      <c r="F18" s="96" t="s">
        <v>476</v>
      </c>
      <c r="G18" s="96" t="str">
        <f t="shared" si="1"/>
        <v>2030 bench</v>
      </c>
      <c r="H18" s="96" t="s">
        <v>239</v>
      </c>
      <c r="I18" s="100">
        <v>2020</v>
      </c>
      <c r="J18" s="96" t="s">
        <v>104</v>
      </c>
      <c r="K18" s="96">
        <v>0</v>
      </c>
      <c r="L18" s="96">
        <v>0</v>
      </c>
      <c r="M18" s="96">
        <v>-1</v>
      </c>
      <c r="N18" s="96" t="s">
        <v>122</v>
      </c>
      <c r="O18" s="96">
        <v>0</v>
      </c>
      <c r="P18" s="96">
        <v>1</v>
      </c>
      <c r="Q18" s="96">
        <v>0</v>
      </c>
      <c r="R18" s="95" t="s">
        <v>221</v>
      </c>
      <c r="S18" s="95" t="s">
        <v>222</v>
      </c>
      <c r="T18" s="95" t="s">
        <v>422</v>
      </c>
      <c r="U18" s="95" t="b">
        <v>0</v>
      </c>
      <c r="V18" s="95" t="b">
        <v>1</v>
      </c>
      <c r="W18" s="95" t="b">
        <v>0</v>
      </c>
      <c r="X18" s="95" t="b">
        <v>0</v>
      </c>
      <c r="Y18" s="95" t="b">
        <v>1</v>
      </c>
      <c r="Z18" s="95" t="b">
        <v>0</v>
      </c>
      <c r="AA18" s="95" t="b">
        <v>0</v>
      </c>
      <c r="AB18" s="95" t="b">
        <v>0</v>
      </c>
      <c r="AC18" s="95" t="b">
        <v>0</v>
      </c>
      <c r="AD18" s="95" t="b">
        <v>1</v>
      </c>
      <c r="AE18" s="95" t="b">
        <v>1</v>
      </c>
      <c r="AF18" s="95" t="b">
        <v>0</v>
      </c>
      <c r="AG18" s="95" t="b">
        <v>0</v>
      </c>
      <c r="AH18" s="95" t="b">
        <v>0</v>
      </c>
      <c r="AI18" s="95" t="b">
        <v>0</v>
      </c>
    </row>
    <row r="19" spans="1:35" x14ac:dyDescent="0.3">
      <c r="A19" s="13">
        <f t="shared" si="0"/>
        <v>10</v>
      </c>
      <c r="B19" s="93" t="s">
        <v>493</v>
      </c>
      <c r="C19" s="94" t="s">
        <v>494</v>
      </c>
      <c r="D19" s="95" t="s">
        <v>259</v>
      </c>
      <c r="E19" s="86" t="s">
        <v>103</v>
      </c>
      <c r="F19" s="96" t="s">
        <v>476</v>
      </c>
      <c r="G19" s="96" t="str">
        <f t="shared" si="1"/>
        <v>2030 bench</v>
      </c>
      <c r="H19" s="96" t="s">
        <v>239</v>
      </c>
      <c r="I19" s="100">
        <v>2020</v>
      </c>
      <c r="J19" s="96" t="s">
        <v>104</v>
      </c>
      <c r="K19" s="96">
        <v>0</v>
      </c>
      <c r="L19" s="96">
        <v>0</v>
      </c>
      <c r="M19" s="96">
        <v>-1</v>
      </c>
      <c r="N19" s="96" t="s">
        <v>122</v>
      </c>
      <c r="O19" s="96">
        <v>0</v>
      </c>
      <c r="P19" s="96">
        <v>1</v>
      </c>
      <c r="Q19" s="96">
        <v>0</v>
      </c>
      <c r="R19" s="95" t="s">
        <v>221</v>
      </c>
      <c r="S19" s="95" t="s">
        <v>222</v>
      </c>
      <c r="T19" s="95" t="s">
        <v>422</v>
      </c>
      <c r="U19" s="95" t="b">
        <v>0</v>
      </c>
      <c r="V19" s="95" t="b">
        <v>1</v>
      </c>
      <c r="W19" s="95" t="b">
        <v>0</v>
      </c>
      <c r="X19" s="95" t="b">
        <v>0</v>
      </c>
      <c r="Y19" s="95" t="b">
        <v>1</v>
      </c>
      <c r="Z19" s="95" t="b">
        <v>0</v>
      </c>
      <c r="AA19" s="95" t="b">
        <v>0</v>
      </c>
      <c r="AB19" s="95" t="b">
        <v>1</v>
      </c>
      <c r="AC19" s="95" t="b">
        <v>0</v>
      </c>
      <c r="AD19" s="95" t="b">
        <v>1</v>
      </c>
      <c r="AE19" s="95" t="b">
        <v>1</v>
      </c>
      <c r="AF19" s="95" t="b">
        <v>0</v>
      </c>
      <c r="AG19" s="95" t="b">
        <v>0</v>
      </c>
      <c r="AH19" s="95" t="b">
        <v>0</v>
      </c>
      <c r="AI19" s="95" t="b">
        <v>0</v>
      </c>
    </row>
    <row r="20" spans="1:35" x14ac:dyDescent="0.3">
      <c r="A20" s="13">
        <f t="shared" si="0"/>
        <v>11</v>
      </c>
      <c r="B20" s="93" t="s">
        <v>495</v>
      </c>
      <c r="C20" s="94" t="s">
        <v>494</v>
      </c>
      <c r="D20" s="95" t="s">
        <v>259</v>
      </c>
      <c r="E20" s="86" t="s">
        <v>103</v>
      </c>
      <c r="F20" s="96" t="s">
        <v>93</v>
      </c>
      <c r="G20" s="96" t="str">
        <f t="shared" si="1"/>
        <v>2030 bench</v>
      </c>
      <c r="H20" s="96" t="s">
        <v>239</v>
      </c>
      <c r="I20" s="100">
        <v>2020</v>
      </c>
      <c r="J20" s="96" t="s">
        <v>104</v>
      </c>
      <c r="K20" s="96">
        <v>0</v>
      </c>
      <c r="L20" s="96">
        <v>0</v>
      </c>
      <c r="M20" s="96">
        <v>-1</v>
      </c>
      <c r="N20" s="96" t="s">
        <v>122</v>
      </c>
      <c r="O20" s="96">
        <v>0</v>
      </c>
      <c r="P20" s="96">
        <v>1</v>
      </c>
      <c r="Q20" s="96">
        <v>0</v>
      </c>
      <c r="R20" s="95" t="s">
        <v>221</v>
      </c>
      <c r="S20" s="95" t="s">
        <v>222</v>
      </c>
      <c r="T20" s="95" t="s">
        <v>422</v>
      </c>
      <c r="U20" s="95" t="b">
        <v>0</v>
      </c>
      <c r="V20" s="95" t="b">
        <v>1</v>
      </c>
      <c r="W20" s="95" t="b">
        <v>0</v>
      </c>
      <c r="X20" s="95" t="b">
        <v>0</v>
      </c>
      <c r="Y20" s="95" t="b">
        <v>1</v>
      </c>
      <c r="Z20" s="95" t="b">
        <v>0</v>
      </c>
      <c r="AA20" s="95" t="b">
        <v>0</v>
      </c>
      <c r="AB20" s="95" t="b">
        <v>0</v>
      </c>
      <c r="AC20" s="95" t="b">
        <v>0</v>
      </c>
      <c r="AD20" s="95" t="b">
        <v>1</v>
      </c>
      <c r="AE20" s="95" t="b">
        <v>1</v>
      </c>
      <c r="AF20" s="95" t="b">
        <v>0</v>
      </c>
      <c r="AG20" s="95" t="b">
        <v>0</v>
      </c>
      <c r="AH20" s="95" t="b">
        <v>0</v>
      </c>
      <c r="AI20" s="95" t="b">
        <v>0</v>
      </c>
    </row>
    <row r="21" spans="1:35" x14ac:dyDescent="0.3">
      <c r="A21" s="13">
        <f t="shared" si="0"/>
        <v>12</v>
      </c>
      <c r="B21" s="93" t="s">
        <v>496</v>
      </c>
      <c r="C21" s="94" t="s">
        <v>494</v>
      </c>
      <c r="D21" s="95" t="s">
        <v>231</v>
      </c>
      <c r="E21" s="86" t="s">
        <v>103</v>
      </c>
      <c r="F21" s="96" t="s">
        <v>93</v>
      </c>
      <c r="G21" s="96" t="str">
        <f t="shared" si="1"/>
        <v>2030 bench</v>
      </c>
      <c r="H21" s="96" t="s">
        <v>239</v>
      </c>
      <c r="I21" s="100">
        <v>2020</v>
      </c>
      <c r="J21" s="96" t="s">
        <v>104</v>
      </c>
      <c r="K21" s="96">
        <v>0</v>
      </c>
      <c r="L21" s="96">
        <v>0</v>
      </c>
      <c r="M21" s="96">
        <v>-1</v>
      </c>
      <c r="N21" s="96" t="s">
        <v>122</v>
      </c>
      <c r="O21" s="96">
        <v>0</v>
      </c>
      <c r="P21" s="96">
        <v>1</v>
      </c>
      <c r="Q21" s="96">
        <v>0</v>
      </c>
      <c r="R21" s="95" t="s">
        <v>221</v>
      </c>
      <c r="S21" s="95" t="s">
        <v>222</v>
      </c>
      <c r="T21" s="95" t="s">
        <v>422</v>
      </c>
      <c r="U21" s="95" t="b">
        <v>0</v>
      </c>
      <c r="V21" s="95" t="b">
        <v>1</v>
      </c>
      <c r="W21" s="95" t="b">
        <v>0</v>
      </c>
      <c r="X21" s="95" t="b">
        <v>0</v>
      </c>
      <c r="Y21" s="95" t="b">
        <v>1</v>
      </c>
      <c r="Z21" s="95" t="b">
        <v>0</v>
      </c>
      <c r="AA21" s="95" t="b">
        <v>0</v>
      </c>
      <c r="AB21" s="95" t="b">
        <v>0</v>
      </c>
      <c r="AC21" s="95" t="b">
        <v>0</v>
      </c>
      <c r="AD21" s="95" t="b">
        <v>1</v>
      </c>
      <c r="AE21" s="95" t="b">
        <v>1</v>
      </c>
      <c r="AF21" s="95" t="b">
        <v>0</v>
      </c>
      <c r="AG21" s="95" t="b">
        <v>0</v>
      </c>
      <c r="AH21" s="95" t="b">
        <v>0</v>
      </c>
      <c r="AI21" s="95" t="b">
        <v>0</v>
      </c>
    </row>
    <row r="22" spans="1:35" x14ac:dyDescent="0.3">
      <c r="A22" s="13">
        <f t="shared" si="0"/>
        <v>13</v>
      </c>
      <c r="B22" s="93" t="s">
        <v>497</v>
      </c>
      <c r="C22" s="94" t="s">
        <v>494</v>
      </c>
      <c r="D22" s="95" t="s">
        <v>259</v>
      </c>
      <c r="E22" s="86" t="s">
        <v>103</v>
      </c>
      <c r="F22" s="96" t="s">
        <v>93</v>
      </c>
      <c r="G22" s="96" t="str">
        <f t="shared" si="1"/>
        <v>2030 bench</v>
      </c>
      <c r="H22" s="96" t="s">
        <v>239</v>
      </c>
      <c r="I22" s="100">
        <v>2020</v>
      </c>
      <c r="J22" s="96" t="s">
        <v>104</v>
      </c>
      <c r="K22" s="96">
        <v>0</v>
      </c>
      <c r="L22" s="96">
        <v>0</v>
      </c>
      <c r="M22" s="96">
        <v>-1</v>
      </c>
      <c r="N22" s="96" t="s">
        <v>122</v>
      </c>
      <c r="O22" s="96">
        <v>0</v>
      </c>
      <c r="P22" s="96">
        <v>1</v>
      </c>
      <c r="Q22" s="96">
        <v>0</v>
      </c>
      <c r="R22" s="95" t="s">
        <v>221</v>
      </c>
      <c r="S22" s="95" t="s">
        <v>222</v>
      </c>
      <c r="T22" s="95" t="s">
        <v>422</v>
      </c>
      <c r="U22" s="95" t="b">
        <v>0</v>
      </c>
      <c r="V22" s="95" t="b">
        <v>1</v>
      </c>
      <c r="W22" s="95" t="b">
        <v>0</v>
      </c>
      <c r="X22" s="95" t="b">
        <v>0</v>
      </c>
      <c r="Y22" s="95" t="b">
        <v>1</v>
      </c>
      <c r="Z22" s="95" t="b">
        <v>0</v>
      </c>
      <c r="AA22" s="95" t="b">
        <v>0</v>
      </c>
      <c r="AB22" s="95" t="b">
        <v>1</v>
      </c>
      <c r="AC22" s="95" t="b">
        <v>1</v>
      </c>
      <c r="AD22" s="95" t="b">
        <v>1</v>
      </c>
      <c r="AE22" s="95" t="b">
        <v>1</v>
      </c>
      <c r="AF22" s="95" t="b">
        <v>0</v>
      </c>
      <c r="AG22" s="95" t="b">
        <v>0</v>
      </c>
      <c r="AH22" s="95" t="b">
        <v>0</v>
      </c>
      <c r="AI22" s="95" t="b">
        <v>0</v>
      </c>
    </row>
    <row r="23" spans="1:35" x14ac:dyDescent="0.3">
      <c r="A23" s="13">
        <f t="shared" si="0"/>
        <v>14</v>
      </c>
      <c r="B23" s="93" t="s">
        <v>498</v>
      </c>
      <c r="C23" s="94" t="s">
        <v>494</v>
      </c>
      <c r="D23" s="95" t="s">
        <v>231</v>
      </c>
      <c r="E23" s="86" t="s">
        <v>103</v>
      </c>
      <c r="F23" s="96" t="s">
        <v>93</v>
      </c>
      <c r="G23" s="96" t="str">
        <f t="shared" si="1"/>
        <v>2030 bench</v>
      </c>
      <c r="H23" s="96" t="s">
        <v>239</v>
      </c>
      <c r="I23" s="100">
        <v>2020</v>
      </c>
      <c r="J23" s="96" t="s">
        <v>104</v>
      </c>
      <c r="K23" s="96">
        <v>0</v>
      </c>
      <c r="L23" s="96">
        <v>0</v>
      </c>
      <c r="M23" s="96">
        <v>-1</v>
      </c>
      <c r="N23" s="96" t="s">
        <v>122</v>
      </c>
      <c r="O23" s="96">
        <v>0</v>
      </c>
      <c r="P23" s="96">
        <v>1</v>
      </c>
      <c r="Q23" s="96">
        <v>0</v>
      </c>
      <c r="R23" s="95" t="s">
        <v>221</v>
      </c>
      <c r="S23" s="95" t="s">
        <v>222</v>
      </c>
      <c r="T23" s="95" t="s">
        <v>422</v>
      </c>
      <c r="U23" s="95" t="b">
        <v>0</v>
      </c>
      <c r="V23" s="95" t="b">
        <v>1</v>
      </c>
      <c r="W23" s="95" t="b">
        <v>0</v>
      </c>
      <c r="X23" s="95" t="b">
        <v>0</v>
      </c>
      <c r="Y23" s="95" t="b">
        <v>1</v>
      </c>
      <c r="Z23" s="95" t="b">
        <v>0</v>
      </c>
      <c r="AA23" s="95" t="b">
        <v>0</v>
      </c>
      <c r="AB23" s="95" t="b">
        <v>1</v>
      </c>
      <c r="AC23" s="95" t="b">
        <v>1</v>
      </c>
      <c r="AD23" s="95" t="b">
        <v>1</v>
      </c>
      <c r="AE23" s="95" t="b">
        <v>1</v>
      </c>
      <c r="AF23" s="95" t="b">
        <v>0</v>
      </c>
      <c r="AG23" s="95" t="b">
        <v>0</v>
      </c>
      <c r="AH23" s="95" t="b">
        <v>0</v>
      </c>
      <c r="AI23" s="95" t="b">
        <v>0</v>
      </c>
    </row>
    <row r="24" spans="1:35" x14ac:dyDescent="0.3">
      <c r="A24" s="13"/>
      <c r="B24" s="13"/>
      <c r="D24"/>
      <c r="E24" s="13"/>
    </row>
    <row r="25" spans="1:35" x14ac:dyDescent="0.3">
      <c r="A25" s="13"/>
      <c r="B25" s="13"/>
      <c r="D25"/>
      <c r="E25" s="13"/>
    </row>
    <row r="26" spans="1:35" x14ac:dyDescent="0.3">
      <c r="A26" s="13"/>
      <c r="B26" s="13"/>
      <c r="D26"/>
      <c r="E26" s="13"/>
    </row>
    <row r="27" spans="1:35" x14ac:dyDescent="0.3">
      <c r="A27" s="13"/>
      <c r="B27" s="13"/>
      <c r="D27"/>
      <c r="E27" s="13"/>
    </row>
    <row r="28" spans="1:35" x14ac:dyDescent="0.3">
      <c r="A28" s="13"/>
      <c r="B28" s="13"/>
      <c r="D28"/>
      <c r="E28" s="13"/>
    </row>
    <row r="29" spans="1:35" x14ac:dyDescent="0.3">
      <c r="A29" s="13"/>
      <c r="B29" s="13"/>
      <c r="D29"/>
      <c r="E29" s="13"/>
    </row>
    <row r="30" spans="1:35" x14ac:dyDescent="0.3">
      <c r="A30" s="13"/>
      <c r="B30" s="13"/>
      <c r="D30"/>
      <c r="E30" s="13"/>
    </row>
    <row r="31" spans="1:35" x14ac:dyDescent="0.3">
      <c r="A31" s="13"/>
      <c r="B31" s="13"/>
      <c r="D31"/>
      <c r="E31" s="13"/>
    </row>
    <row r="32" spans="1:35" x14ac:dyDescent="0.3">
      <c r="A32" s="13"/>
      <c r="B32" s="13"/>
      <c r="D32"/>
      <c r="E32" s="13"/>
    </row>
    <row r="33" spans="1:5" x14ac:dyDescent="0.3">
      <c r="A33" s="13"/>
      <c r="B33" s="13"/>
      <c r="D33"/>
      <c r="E33" s="13"/>
    </row>
    <row r="34" spans="1:5" x14ac:dyDescent="0.3">
      <c r="A34" s="13"/>
      <c r="B34" s="13"/>
      <c r="D34"/>
      <c r="E34" s="13"/>
    </row>
    <row r="35" spans="1:5" x14ac:dyDescent="0.3">
      <c r="A35" s="13"/>
      <c r="B35" s="13"/>
      <c r="D35"/>
      <c r="E35" s="13"/>
    </row>
    <row r="36" spans="1:5" x14ac:dyDescent="0.3">
      <c r="A36" s="13"/>
      <c r="B36" s="13"/>
      <c r="D36"/>
      <c r="E36" s="13"/>
    </row>
    <row r="37" spans="1:5" x14ac:dyDescent="0.3">
      <c r="A37" s="13"/>
      <c r="B37" s="13"/>
      <c r="D37"/>
      <c r="E37" s="13"/>
    </row>
    <row r="38" spans="1:5" x14ac:dyDescent="0.3">
      <c r="A38" s="13"/>
      <c r="B38" s="13"/>
      <c r="D38"/>
      <c r="E38" s="13"/>
    </row>
    <row r="39" spans="1:5" x14ac:dyDescent="0.3">
      <c r="A39" s="13"/>
      <c r="B39" s="13"/>
      <c r="D39"/>
      <c r="E39" s="13"/>
    </row>
    <row r="40" spans="1:5" x14ac:dyDescent="0.3">
      <c r="A40" s="13"/>
      <c r="B40" s="13"/>
      <c r="D40"/>
      <c r="E40" s="13"/>
    </row>
    <row r="41" spans="1:5" x14ac:dyDescent="0.3">
      <c r="A41" s="13"/>
      <c r="B41" s="13"/>
      <c r="D41"/>
      <c r="E41" s="13"/>
    </row>
    <row r="42" spans="1:5" x14ac:dyDescent="0.3">
      <c r="A42" s="13"/>
      <c r="B42" s="13"/>
      <c r="D42"/>
      <c r="E42" s="13"/>
    </row>
    <row r="43" spans="1:5" x14ac:dyDescent="0.3">
      <c r="A43" s="13"/>
      <c r="B43" s="13"/>
      <c r="D43"/>
      <c r="E43" s="13"/>
    </row>
    <row r="44" spans="1:5" x14ac:dyDescent="0.3">
      <c r="A44" s="13"/>
      <c r="B44" s="13"/>
      <c r="D44"/>
      <c r="E44" s="13"/>
    </row>
    <row r="45" spans="1:5" x14ac:dyDescent="0.3">
      <c r="A45" s="13"/>
      <c r="B45" s="13"/>
      <c r="D45"/>
      <c r="E45" s="13"/>
    </row>
    <row r="46" spans="1:5" x14ac:dyDescent="0.3">
      <c r="A46" s="13"/>
      <c r="B46" s="13"/>
      <c r="D46"/>
      <c r="E46" s="13"/>
    </row>
    <row r="47" spans="1:5" x14ac:dyDescent="0.3">
      <c r="A47" s="13"/>
      <c r="B47" s="13"/>
      <c r="D47"/>
      <c r="E47" s="13"/>
    </row>
    <row r="48" spans="1:5" x14ac:dyDescent="0.3">
      <c r="A48" s="13"/>
      <c r="B48" s="13"/>
      <c r="D48"/>
      <c r="E48" s="13"/>
    </row>
    <row r="49" spans="1:5" x14ac:dyDescent="0.3">
      <c r="A49" s="13"/>
      <c r="B49" s="13"/>
      <c r="D49"/>
      <c r="E49" s="13"/>
    </row>
    <row r="50" spans="1:5" x14ac:dyDescent="0.3">
      <c r="A50" s="13"/>
      <c r="B50" s="13"/>
      <c r="D50"/>
      <c r="E50" s="13"/>
    </row>
    <row r="51" spans="1:5" x14ac:dyDescent="0.3">
      <c r="A51" s="13"/>
      <c r="B51" s="13"/>
      <c r="D51"/>
      <c r="E51" s="13"/>
    </row>
    <row r="52" spans="1:5" x14ac:dyDescent="0.3">
      <c r="A52" s="13"/>
      <c r="B52" s="13"/>
      <c r="D52"/>
      <c r="E52" s="13"/>
    </row>
    <row r="53" spans="1:5" x14ac:dyDescent="0.3">
      <c r="A53" s="13"/>
      <c r="B53" s="13"/>
      <c r="D53"/>
      <c r="E53" s="13"/>
    </row>
    <row r="54" spans="1:5" x14ac:dyDescent="0.3">
      <c r="A54" s="13"/>
      <c r="B54" s="13"/>
      <c r="D54"/>
      <c r="E54" s="13"/>
    </row>
    <row r="55" spans="1:5" x14ac:dyDescent="0.3">
      <c r="A55" s="13"/>
      <c r="B55" s="13"/>
      <c r="D55"/>
      <c r="E55" s="13"/>
    </row>
    <row r="56" spans="1:5" x14ac:dyDescent="0.3">
      <c r="A56" s="13"/>
      <c r="B56" s="13"/>
      <c r="D56"/>
      <c r="E56" s="13"/>
    </row>
    <row r="57" spans="1:5" x14ac:dyDescent="0.3">
      <c r="A57" s="13"/>
      <c r="B57" s="13"/>
      <c r="D57"/>
      <c r="E57" s="13"/>
    </row>
    <row r="58" spans="1:5" x14ac:dyDescent="0.3">
      <c r="A58" s="13"/>
      <c r="B58" s="13"/>
      <c r="D58"/>
      <c r="E58" s="13"/>
    </row>
    <row r="59" spans="1:5" x14ac:dyDescent="0.3">
      <c r="A59" s="13"/>
      <c r="B59" s="13"/>
      <c r="D59"/>
      <c r="E59" s="13"/>
    </row>
    <row r="60" spans="1:5" x14ac:dyDescent="0.3">
      <c r="A60" s="13"/>
      <c r="B60" s="13"/>
      <c r="D60"/>
      <c r="E60" s="13"/>
    </row>
    <row r="61" spans="1:5" x14ac:dyDescent="0.3">
      <c r="A61" s="13"/>
      <c r="B61" s="13"/>
      <c r="D61"/>
      <c r="E61" s="13"/>
    </row>
    <row r="62" spans="1:5" x14ac:dyDescent="0.3">
      <c r="A62" s="13"/>
      <c r="B62" s="13"/>
      <c r="D62"/>
      <c r="E62" s="13"/>
    </row>
    <row r="63" spans="1:5" x14ac:dyDescent="0.3">
      <c r="A63" s="13"/>
      <c r="B63" s="13"/>
      <c r="D63"/>
      <c r="E63" s="13"/>
    </row>
    <row r="64" spans="1:5" x14ac:dyDescent="0.3">
      <c r="A64" s="13"/>
      <c r="B64" s="13"/>
      <c r="D64"/>
      <c r="E64" s="13"/>
    </row>
    <row r="65" spans="1:5" x14ac:dyDescent="0.3">
      <c r="A65" s="13"/>
      <c r="B65" s="13"/>
      <c r="D65"/>
      <c r="E65" s="13"/>
    </row>
    <row r="66" spans="1:5" x14ac:dyDescent="0.3">
      <c r="A66" s="13"/>
      <c r="B66" s="13"/>
      <c r="D66"/>
      <c r="E66" s="13"/>
    </row>
    <row r="67" spans="1:5" x14ac:dyDescent="0.3">
      <c r="A67" s="13"/>
      <c r="B67" s="13"/>
      <c r="D67"/>
      <c r="E67" s="13"/>
    </row>
    <row r="68" spans="1:5" x14ac:dyDescent="0.3">
      <c r="A68" s="13"/>
      <c r="B68" s="13"/>
      <c r="D68"/>
      <c r="E68" s="13"/>
    </row>
    <row r="69" spans="1:5" x14ac:dyDescent="0.3">
      <c r="A69" s="13"/>
      <c r="B69" s="13"/>
      <c r="D69"/>
      <c r="E69" s="13"/>
    </row>
    <row r="70" spans="1:5" x14ac:dyDescent="0.3">
      <c r="A70" s="13"/>
      <c r="B70" s="13"/>
      <c r="D70"/>
      <c r="E70" s="13"/>
    </row>
    <row r="71" spans="1:5" x14ac:dyDescent="0.3">
      <c r="A71" s="13"/>
      <c r="B71" s="13"/>
      <c r="D71"/>
      <c r="E71" s="13"/>
    </row>
    <row r="72" spans="1:5" x14ac:dyDescent="0.3">
      <c r="A72" s="13"/>
      <c r="B72" s="13"/>
      <c r="D72"/>
      <c r="E72" s="13"/>
    </row>
    <row r="73" spans="1:5" x14ac:dyDescent="0.3">
      <c r="A73" s="13"/>
      <c r="B73" s="13"/>
      <c r="D73"/>
      <c r="E73" s="13"/>
    </row>
    <row r="74" spans="1:5" x14ac:dyDescent="0.3">
      <c r="A74" s="13"/>
      <c r="B74" s="13"/>
      <c r="D74"/>
      <c r="E74" s="13"/>
    </row>
    <row r="75" spans="1:5" x14ac:dyDescent="0.3">
      <c r="A75" s="13"/>
      <c r="B75" s="13"/>
      <c r="D75"/>
      <c r="E75" s="13"/>
    </row>
    <row r="76" spans="1:5" x14ac:dyDescent="0.3">
      <c r="A76" s="13"/>
      <c r="B76" s="13"/>
      <c r="D76"/>
      <c r="E76" s="13"/>
    </row>
    <row r="77" spans="1:5" x14ac:dyDescent="0.3">
      <c r="A77" s="13"/>
      <c r="B77" s="13"/>
      <c r="D77"/>
      <c r="E77" s="13"/>
    </row>
    <row r="78" spans="1:5" x14ac:dyDescent="0.3">
      <c r="A78" s="13"/>
      <c r="B78" s="13"/>
      <c r="D78"/>
      <c r="E78" s="13"/>
    </row>
    <row r="79" spans="1:5" x14ac:dyDescent="0.3">
      <c r="A79" s="13"/>
      <c r="B79" s="13"/>
      <c r="D79"/>
      <c r="E79" s="13"/>
    </row>
    <row r="80" spans="1:5" x14ac:dyDescent="0.3">
      <c r="A80" s="13"/>
      <c r="B80" s="13"/>
      <c r="D80"/>
      <c r="E80" s="13"/>
    </row>
    <row r="81" spans="1:5" x14ac:dyDescent="0.3">
      <c r="A81" s="13"/>
      <c r="B81" s="13"/>
      <c r="D81"/>
      <c r="E81" s="13"/>
    </row>
    <row r="82" spans="1:5" x14ac:dyDescent="0.3">
      <c r="A82" s="13"/>
      <c r="B82" s="13"/>
      <c r="D82"/>
      <c r="E82" s="13"/>
    </row>
    <row r="83" spans="1:5" x14ac:dyDescent="0.3">
      <c r="A83" s="13"/>
      <c r="B83" s="13"/>
      <c r="D83"/>
      <c r="E83" s="13"/>
    </row>
    <row r="84" spans="1:5" x14ac:dyDescent="0.3">
      <c r="A84" s="13"/>
      <c r="B84" s="13"/>
      <c r="D84"/>
      <c r="E84" s="13"/>
    </row>
    <row r="85" spans="1:5" x14ac:dyDescent="0.3">
      <c r="A85" s="13"/>
      <c r="B85" s="13"/>
      <c r="D85"/>
      <c r="E85" s="13"/>
    </row>
    <row r="86" spans="1:5" x14ac:dyDescent="0.3">
      <c r="A86" s="13"/>
      <c r="B86" s="13"/>
      <c r="D86"/>
      <c r="E86" s="13"/>
    </row>
    <row r="87" spans="1:5" x14ac:dyDescent="0.3">
      <c r="A87" s="13"/>
      <c r="B87" s="13"/>
      <c r="D87"/>
      <c r="E87" s="13"/>
    </row>
    <row r="88" spans="1:5" x14ac:dyDescent="0.3">
      <c r="A88" s="13"/>
      <c r="B88" s="13"/>
      <c r="D88"/>
      <c r="E88" s="13"/>
    </row>
    <row r="89" spans="1:5" x14ac:dyDescent="0.3">
      <c r="A89" s="13"/>
      <c r="B89" s="13"/>
      <c r="D89"/>
      <c r="E89" s="13"/>
    </row>
    <row r="90" spans="1:5" x14ac:dyDescent="0.3">
      <c r="A90" s="13"/>
      <c r="B90" s="13"/>
      <c r="D90"/>
      <c r="E90" s="13"/>
    </row>
    <row r="91" spans="1:5" x14ac:dyDescent="0.3">
      <c r="A91" s="13"/>
      <c r="B91" s="13"/>
      <c r="D91"/>
      <c r="E91" s="13"/>
    </row>
    <row r="92" spans="1:5" x14ac:dyDescent="0.3">
      <c r="A92" s="13"/>
      <c r="B92" s="13"/>
      <c r="D92"/>
      <c r="E92" s="13"/>
    </row>
    <row r="93" spans="1:5" x14ac:dyDescent="0.3">
      <c r="A93" s="13"/>
      <c r="B93" s="13"/>
      <c r="D93"/>
      <c r="E93" s="13"/>
    </row>
    <row r="94" spans="1:5" x14ac:dyDescent="0.3">
      <c r="A94" s="13"/>
      <c r="B94" s="13"/>
      <c r="D94"/>
      <c r="E94" s="13"/>
    </row>
    <row r="95" spans="1:5" x14ac:dyDescent="0.3">
      <c r="A95" s="13"/>
      <c r="B95" s="13"/>
      <c r="D95"/>
      <c r="E95" s="13"/>
    </row>
    <row r="96" spans="1:5" x14ac:dyDescent="0.3">
      <c r="A96" s="13"/>
      <c r="B96" s="13"/>
      <c r="D96"/>
      <c r="E96" s="13"/>
    </row>
    <row r="97" spans="1:5" x14ac:dyDescent="0.3">
      <c r="A97" s="13"/>
      <c r="B97" s="13"/>
      <c r="D97"/>
      <c r="E97" s="13"/>
    </row>
    <row r="98" spans="1:5" x14ac:dyDescent="0.3">
      <c r="A98" s="13"/>
      <c r="B98" s="13"/>
      <c r="D98"/>
      <c r="E98" s="13"/>
    </row>
    <row r="99" spans="1:5" x14ac:dyDescent="0.3">
      <c r="A99" s="13"/>
      <c r="B99" s="13"/>
      <c r="D99"/>
      <c r="E99" s="13"/>
    </row>
    <row r="100" spans="1:5" x14ac:dyDescent="0.3">
      <c r="A100" s="13"/>
      <c r="B100" s="13"/>
      <c r="D100"/>
      <c r="E100" s="13"/>
    </row>
    <row r="101" spans="1:5" x14ac:dyDescent="0.3">
      <c r="A101" s="13"/>
      <c r="B101" s="13"/>
      <c r="D101"/>
      <c r="E101" s="13"/>
    </row>
    <row r="102" spans="1:5" x14ac:dyDescent="0.3">
      <c r="A102" s="13"/>
      <c r="B102" s="13"/>
      <c r="C102" s="2"/>
      <c r="D102"/>
      <c r="E102" s="13"/>
    </row>
    <row r="103" spans="1:5" x14ac:dyDescent="0.3">
      <c r="A103" s="13"/>
      <c r="B103" s="13"/>
      <c r="C103" s="2"/>
      <c r="D103"/>
      <c r="E103" s="13"/>
    </row>
    <row r="104" spans="1:5" x14ac:dyDescent="0.3">
      <c r="A104" s="13"/>
      <c r="B104" s="13"/>
      <c r="C104" s="2"/>
      <c r="D104"/>
      <c r="E104" s="13"/>
    </row>
    <row r="105" spans="1:5" x14ac:dyDescent="0.3">
      <c r="A105" s="13"/>
      <c r="B105" s="13"/>
      <c r="C105" s="2"/>
      <c r="D105"/>
      <c r="E105" s="13"/>
    </row>
    <row r="106" spans="1:5" x14ac:dyDescent="0.3">
      <c r="A106" s="13"/>
      <c r="B106" s="13"/>
      <c r="C106" s="2"/>
      <c r="D106"/>
      <c r="E106" s="13"/>
    </row>
    <row r="107" spans="1:5" x14ac:dyDescent="0.3">
      <c r="A107" s="13"/>
      <c r="B107" s="13"/>
      <c r="C107" s="2"/>
      <c r="D107"/>
      <c r="E107" s="13"/>
    </row>
    <row r="108" spans="1:5" x14ac:dyDescent="0.3">
      <c r="A108" s="13"/>
      <c r="B108" s="13"/>
      <c r="C108" s="2"/>
      <c r="D108"/>
      <c r="E108" s="13"/>
    </row>
    <row r="109" spans="1:5" x14ac:dyDescent="0.3">
      <c r="A109" s="13"/>
      <c r="B109" s="13"/>
      <c r="C109" s="2"/>
      <c r="D109"/>
      <c r="E109" s="13"/>
    </row>
    <row r="110" spans="1:5" x14ac:dyDescent="0.3">
      <c r="A110" s="13"/>
      <c r="B110" s="13"/>
      <c r="C110" s="2"/>
      <c r="D110"/>
      <c r="E110" s="13"/>
    </row>
    <row r="111" spans="1:5" x14ac:dyDescent="0.3">
      <c r="A111" s="13"/>
      <c r="B111" s="13"/>
      <c r="C111" s="2"/>
      <c r="D111"/>
      <c r="E111" s="13"/>
    </row>
    <row r="112" spans="1:5" x14ac:dyDescent="0.3">
      <c r="A112" s="13"/>
      <c r="B112" s="13"/>
      <c r="C112" s="2"/>
      <c r="D112"/>
      <c r="E112" s="13"/>
    </row>
    <row r="113" spans="1:9" x14ac:dyDescent="0.3">
      <c r="A113" s="13"/>
      <c r="B113" s="13"/>
      <c r="C113" s="2"/>
      <c r="D113"/>
      <c r="E113" s="13"/>
      <c r="I113" s="83"/>
    </row>
    <row r="114" spans="1:9" x14ac:dyDescent="0.3">
      <c r="A114" s="13"/>
      <c r="B114" s="13"/>
      <c r="C114" s="2"/>
      <c r="D114"/>
      <c r="E114" s="13"/>
      <c r="I114" s="83"/>
    </row>
    <row r="115" spans="1:9" x14ac:dyDescent="0.3">
      <c r="A115" s="13"/>
      <c r="B115" s="13"/>
      <c r="C115" s="2"/>
      <c r="D115"/>
      <c r="E115" s="13"/>
      <c r="I115" s="83"/>
    </row>
    <row r="116" spans="1:9" x14ac:dyDescent="0.3">
      <c r="A116" s="13"/>
      <c r="B116" s="13"/>
      <c r="C116" s="2"/>
      <c r="D116"/>
      <c r="E116" s="13"/>
      <c r="I116" s="83"/>
    </row>
    <row r="117" spans="1:9" x14ac:dyDescent="0.3">
      <c r="A117" s="13"/>
      <c r="B117" s="13"/>
      <c r="C117" s="2"/>
      <c r="D117"/>
      <c r="E117" s="13"/>
      <c r="I117" s="83"/>
    </row>
    <row r="118" spans="1:9" x14ac:dyDescent="0.3">
      <c r="A118" s="13"/>
      <c r="B118" s="13"/>
      <c r="C118" s="2"/>
      <c r="D118"/>
      <c r="E118" s="13"/>
      <c r="I118" s="83"/>
    </row>
    <row r="119" spans="1:9" x14ac:dyDescent="0.3">
      <c r="A119" s="13"/>
      <c r="B119" s="13"/>
      <c r="C119" s="2"/>
      <c r="D119"/>
      <c r="E119" s="13"/>
      <c r="I119" s="83"/>
    </row>
  </sheetData>
  <mergeCells count="10">
    <mergeCell ref="AG7:AI7"/>
    <mergeCell ref="B2:B7"/>
    <mergeCell ref="C2:C7"/>
    <mergeCell ref="P2:P7"/>
    <mergeCell ref="Q2:Q7"/>
    <mergeCell ref="I2:I4"/>
    <mergeCell ref="H2:H3"/>
    <mergeCell ref="N2:N7"/>
    <mergeCell ref="M2:M7"/>
    <mergeCell ref="O2:O7"/>
  </mergeCells>
  <conditionalFormatting sqref="U10:AI119">
    <cfRule type="cellIs" dxfId="7" priority="3" operator="equal">
      <formula>TRUE</formula>
    </cfRule>
    <cfRule type="cellIs" dxfId="6" priority="4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AG127"/>
  <sheetViews>
    <sheetView workbookViewId="0"/>
  </sheetViews>
  <sheetFormatPr defaultRowHeight="14.4" x14ac:dyDescent="0.3"/>
  <cols>
    <col min="1" max="1" width="15.109375" bestFit="1" customWidth="1"/>
    <col min="2" max="2" width="27" customWidth="1"/>
    <col min="3" max="3" width="23.5546875" style="17" customWidth="1"/>
    <col min="4" max="4" width="22.21875" style="17" customWidth="1"/>
    <col min="5" max="5" width="10.5546875" style="17" customWidth="1"/>
    <col min="6" max="6" width="11.77734375" style="17" customWidth="1"/>
    <col min="7" max="7" width="10.33203125" style="17" customWidth="1"/>
    <col min="8" max="8" width="16.33203125" style="17" customWidth="1"/>
    <col min="9" max="9" width="12.21875" style="17" customWidth="1"/>
    <col min="10" max="10" width="11.21875" style="17" customWidth="1"/>
    <col min="11" max="11" width="12.6640625" style="17" customWidth="1"/>
    <col min="12" max="12" width="13.44140625" style="17" customWidth="1"/>
    <col min="13" max="13" width="15.77734375" style="17" customWidth="1"/>
    <col min="14" max="14" width="17.21875" style="17" customWidth="1"/>
    <col min="15" max="15" width="18.44140625" style="17" customWidth="1"/>
    <col min="16" max="17" width="13.44140625" style="17" customWidth="1"/>
    <col min="18" max="19" width="21.33203125" customWidth="1"/>
    <col min="20" max="20" width="23.88671875" customWidth="1"/>
    <col min="21" max="21" width="9.6640625" style="20" bestFit="1" customWidth="1"/>
    <col min="22" max="22" width="7.88671875" bestFit="1" customWidth="1"/>
    <col min="23" max="23" width="11.77734375" bestFit="1" customWidth="1"/>
    <col min="24" max="24" width="8.109375" bestFit="1" customWidth="1"/>
    <col min="25" max="25" width="19.21875" bestFit="1" customWidth="1"/>
    <col min="26" max="26" width="20.21875" customWidth="1"/>
    <col min="27" max="27" width="14.77734375" customWidth="1"/>
    <col min="28" max="28" width="13.5546875" customWidth="1"/>
    <col min="29" max="29" width="16" customWidth="1"/>
    <col min="30" max="30" width="14.6640625" style="21" bestFit="1" customWidth="1"/>
    <col min="31" max="31" width="12.21875" bestFit="1" customWidth="1"/>
    <col min="32" max="32" width="8.21875" bestFit="1" customWidth="1"/>
    <col min="33" max="33" width="5.5546875" bestFit="1" customWidth="1"/>
  </cols>
  <sheetData>
    <row r="1" spans="1:33" x14ac:dyDescent="0.3">
      <c r="C1" s="17" t="s">
        <v>149</v>
      </c>
      <c r="R1" s="17"/>
      <c r="S1" s="17"/>
      <c r="T1" s="49"/>
    </row>
    <row r="2" spans="1:33" ht="16.5" customHeight="1" x14ac:dyDescent="0.3">
      <c r="B2" s="117" t="s">
        <v>156</v>
      </c>
      <c r="C2" s="118" t="s">
        <v>148</v>
      </c>
      <c r="D2" s="13" t="s">
        <v>231</v>
      </c>
      <c r="E2" s="13" t="s">
        <v>103</v>
      </c>
      <c r="F2" s="13" t="s">
        <v>124</v>
      </c>
      <c r="G2" s="13">
        <v>2020</v>
      </c>
      <c r="H2" s="119" t="s">
        <v>182</v>
      </c>
      <c r="I2" s="119" t="s">
        <v>181</v>
      </c>
      <c r="J2" s="13" t="s">
        <v>87</v>
      </c>
      <c r="K2" s="13" t="s">
        <v>167</v>
      </c>
      <c r="L2" s="13" t="s">
        <v>167</v>
      </c>
      <c r="M2" s="119" t="s">
        <v>255</v>
      </c>
      <c r="N2" s="120" t="s">
        <v>256</v>
      </c>
      <c r="O2" s="121" t="s">
        <v>258</v>
      </c>
      <c r="P2" s="119" t="s">
        <v>173</v>
      </c>
      <c r="Q2" s="119" t="s">
        <v>174</v>
      </c>
      <c r="R2" s="13" t="s">
        <v>209</v>
      </c>
      <c r="S2" s="13" t="s">
        <v>209</v>
      </c>
      <c r="T2" s="13" t="s">
        <v>150</v>
      </c>
    </row>
    <row r="3" spans="1:33" x14ac:dyDescent="0.3">
      <c r="B3" s="117"/>
      <c r="C3" s="118"/>
      <c r="D3" s="13"/>
      <c r="E3" s="13" t="s">
        <v>120</v>
      </c>
      <c r="F3" s="13" t="s">
        <v>93</v>
      </c>
      <c r="G3" s="13">
        <v>2030</v>
      </c>
      <c r="H3" s="119"/>
      <c r="I3" s="119"/>
      <c r="J3" s="13" t="s">
        <v>104</v>
      </c>
      <c r="M3" s="119"/>
      <c r="N3" s="120"/>
      <c r="O3" s="121"/>
      <c r="P3" s="119"/>
      <c r="Q3" s="119"/>
      <c r="R3" s="13"/>
      <c r="S3" s="13"/>
      <c r="T3" s="13"/>
    </row>
    <row r="4" spans="1:33" x14ac:dyDescent="0.3">
      <c r="B4" s="117"/>
      <c r="C4" s="118"/>
      <c r="D4" s="13"/>
      <c r="E4" s="13" t="s">
        <v>97</v>
      </c>
      <c r="F4" s="13" t="s">
        <v>122</v>
      </c>
      <c r="G4" s="13">
        <v>2050</v>
      </c>
      <c r="H4" s="13"/>
      <c r="I4" s="119"/>
      <c r="J4" s="13" t="s">
        <v>233</v>
      </c>
      <c r="K4" s="13"/>
      <c r="L4" s="13"/>
      <c r="M4" s="119"/>
      <c r="N4" s="120"/>
      <c r="O4" s="121"/>
      <c r="P4" s="119"/>
      <c r="Q4" s="119"/>
      <c r="R4" s="13"/>
      <c r="S4" s="13"/>
      <c r="T4" s="13"/>
    </row>
    <row r="5" spans="1:33" x14ac:dyDescent="0.3">
      <c r="B5" s="117"/>
      <c r="C5" s="118"/>
      <c r="E5" s="13"/>
      <c r="F5" s="13"/>
      <c r="G5" s="13"/>
      <c r="H5" s="13"/>
      <c r="I5" s="13"/>
      <c r="J5" s="13"/>
      <c r="K5" s="13"/>
      <c r="L5" s="13"/>
      <c r="M5" s="119"/>
      <c r="N5" s="120"/>
      <c r="O5" s="121"/>
      <c r="P5" s="119"/>
      <c r="Q5" s="119"/>
      <c r="R5" s="2"/>
      <c r="S5" s="2"/>
      <c r="T5" s="2"/>
      <c r="V5" s="36" t="s">
        <v>147</v>
      </c>
      <c r="W5" s="2"/>
      <c r="X5" s="2"/>
      <c r="Y5" s="2"/>
      <c r="Z5" s="2"/>
      <c r="AA5" s="2"/>
      <c r="AB5" s="2"/>
      <c r="AC5" s="2"/>
      <c r="AD5" s="35"/>
      <c r="AE5" s="116" t="s">
        <v>151</v>
      </c>
      <c r="AF5" s="113"/>
      <c r="AG5" s="113"/>
    </row>
    <row r="6" spans="1:33" x14ac:dyDescent="0.3">
      <c r="R6" s="17"/>
      <c r="S6" s="17"/>
      <c r="T6" s="17"/>
      <c r="V6" s="2"/>
      <c r="W6" s="2"/>
      <c r="X6" s="2"/>
      <c r="Y6" s="2"/>
      <c r="Z6" s="2"/>
      <c r="AA6" s="2"/>
      <c r="AB6" s="2"/>
      <c r="AC6" s="2"/>
      <c r="AD6" s="35"/>
      <c r="AE6" s="2"/>
      <c r="AF6" s="2"/>
    </row>
    <row r="7" spans="1:33" s="29" customFormat="1" x14ac:dyDescent="0.3">
      <c r="A7" s="29" t="s">
        <v>105</v>
      </c>
      <c r="B7" s="29" t="s">
        <v>155</v>
      </c>
      <c r="C7" s="29" t="s">
        <v>154</v>
      </c>
      <c r="D7" s="29" t="s">
        <v>220</v>
      </c>
      <c r="E7" s="29" t="s">
        <v>106</v>
      </c>
      <c r="F7" s="29" t="s">
        <v>121</v>
      </c>
      <c r="G7" s="29" t="s">
        <v>179</v>
      </c>
      <c r="H7" s="29" t="s">
        <v>180</v>
      </c>
      <c r="I7" s="29" t="s">
        <v>109</v>
      </c>
      <c r="J7" s="29" t="s">
        <v>107</v>
      </c>
      <c r="K7" s="29" t="s">
        <v>168</v>
      </c>
      <c r="L7" s="29" t="s">
        <v>166</v>
      </c>
      <c r="M7" s="29" t="s">
        <v>223</v>
      </c>
      <c r="N7" s="29" t="s">
        <v>238</v>
      </c>
      <c r="O7" s="29" t="s">
        <v>257</v>
      </c>
      <c r="P7" s="29" t="s">
        <v>172</v>
      </c>
      <c r="Q7" s="29" t="s">
        <v>175</v>
      </c>
      <c r="R7" s="29" t="s">
        <v>108</v>
      </c>
      <c r="S7" s="29" t="s">
        <v>208</v>
      </c>
      <c r="T7" s="29" t="s">
        <v>110</v>
      </c>
      <c r="U7" s="30" t="s">
        <v>111</v>
      </c>
      <c r="V7" s="29" t="s">
        <v>112</v>
      </c>
      <c r="W7" s="29" t="s">
        <v>113</v>
      </c>
      <c r="X7" s="29" t="s">
        <v>114</v>
      </c>
      <c r="Y7" s="29" t="s">
        <v>115</v>
      </c>
      <c r="Z7" s="29" t="s">
        <v>126</v>
      </c>
      <c r="AA7" s="29" t="s">
        <v>127</v>
      </c>
      <c r="AB7" s="29" t="s">
        <v>128</v>
      </c>
      <c r="AC7" s="29" t="s">
        <v>129</v>
      </c>
      <c r="AD7" s="31" t="s">
        <v>116</v>
      </c>
      <c r="AE7" s="29" t="s">
        <v>117</v>
      </c>
      <c r="AF7" s="29" t="s">
        <v>118</v>
      </c>
      <c r="AG7" s="29" t="s">
        <v>119</v>
      </c>
    </row>
    <row r="8" spans="1:33" x14ac:dyDescent="0.3">
      <c r="A8" s="13">
        <f t="shared" ref="A8:A25" si="0">ROW(A8)-ROW($A$7)</f>
        <v>1</v>
      </c>
      <c r="B8" s="13" t="s">
        <v>280</v>
      </c>
      <c r="C8" s="17" t="s">
        <v>216</v>
      </c>
      <c r="D8" t="s">
        <v>259</v>
      </c>
      <c r="E8" s="17" t="s">
        <v>120</v>
      </c>
      <c r="F8" s="17" t="s">
        <v>122</v>
      </c>
      <c r="G8" s="17" t="str">
        <f t="shared" ref="G8:G89" si="1">"2030"</f>
        <v>2030</v>
      </c>
      <c r="H8" s="17" t="s">
        <v>239</v>
      </c>
      <c r="I8" s="17" t="str">
        <f t="shared" ref="I8:I34" si="2">"2019"</f>
        <v>2019</v>
      </c>
      <c r="J8" s="17" t="s">
        <v>87</v>
      </c>
      <c r="K8" s="17">
        <v>0</v>
      </c>
      <c r="L8" s="17">
        <v>0</v>
      </c>
      <c r="M8" s="17">
        <v>-1</v>
      </c>
      <c r="N8" s="17" t="s">
        <v>122</v>
      </c>
      <c r="O8" s="17">
        <v>0</v>
      </c>
      <c r="P8" s="17">
        <v>1</v>
      </c>
      <c r="Q8" s="17">
        <v>0</v>
      </c>
      <c r="R8" t="s">
        <v>221</v>
      </c>
      <c r="S8" t="s">
        <v>222</v>
      </c>
      <c r="T8" t="s">
        <v>281</v>
      </c>
      <c r="U8" s="20" t="b">
        <v>0</v>
      </c>
      <c r="V8" t="b">
        <v>1</v>
      </c>
      <c r="W8" t="b">
        <v>0</v>
      </c>
      <c r="X8" t="b">
        <v>0</v>
      </c>
      <c r="Y8" t="b">
        <v>1</v>
      </c>
      <c r="Z8" t="b">
        <v>0</v>
      </c>
      <c r="AA8" t="b">
        <v>0</v>
      </c>
      <c r="AB8" t="b">
        <v>0</v>
      </c>
      <c r="AC8" t="b">
        <v>0</v>
      </c>
      <c r="AD8" s="21" t="b">
        <v>0</v>
      </c>
      <c r="AE8" t="b">
        <v>0</v>
      </c>
      <c r="AF8" t="b">
        <v>0</v>
      </c>
      <c r="AG8" t="b">
        <v>0</v>
      </c>
    </row>
    <row r="9" spans="1:33" x14ac:dyDescent="0.3">
      <c r="A9" s="13">
        <f t="shared" si="0"/>
        <v>2</v>
      </c>
      <c r="B9" s="13" t="s">
        <v>280</v>
      </c>
      <c r="C9" s="17" t="s">
        <v>216</v>
      </c>
      <c r="D9" t="s">
        <v>260</v>
      </c>
      <c r="E9" s="17" t="s">
        <v>120</v>
      </c>
      <c r="F9" s="17" t="s">
        <v>122</v>
      </c>
      <c r="G9" s="17" t="str">
        <f t="shared" si="1"/>
        <v>2030</v>
      </c>
      <c r="H9" s="17" t="s">
        <v>239</v>
      </c>
      <c r="I9" s="17" t="str">
        <f t="shared" si="2"/>
        <v>2019</v>
      </c>
      <c r="J9" s="17" t="s">
        <v>87</v>
      </c>
      <c r="K9" s="17">
        <v>0</v>
      </c>
      <c r="L9" s="17">
        <v>0</v>
      </c>
      <c r="M9" s="17">
        <v>-1</v>
      </c>
      <c r="N9" s="17" t="s">
        <v>122</v>
      </c>
      <c r="O9" s="17">
        <v>0</v>
      </c>
      <c r="P9" s="17">
        <v>1</v>
      </c>
      <c r="Q9" s="17">
        <v>0</v>
      </c>
      <c r="R9" t="s">
        <v>221</v>
      </c>
      <c r="S9" t="s">
        <v>222</v>
      </c>
      <c r="T9" t="s">
        <v>281</v>
      </c>
      <c r="U9" s="20" t="b">
        <v>0</v>
      </c>
      <c r="V9" t="b">
        <v>1</v>
      </c>
      <c r="W9" t="b">
        <v>0</v>
      </c>
      <c r="X9" t="b">
        <v>0</v>
      </c>
      <c r="Y9" t="b">
        <v>1</v>
      </c>
      <c r="Z9" t="b">
        <v>0</v>
      </c>
      <c r="AA9" t="b">
        <v>0</v>
      </c>
      <c r="AB9" t="b">
        <v>0</v>
      </c>
      <c r="AC9" t="b">
        <v>0</v>
      </c>
      <c r="AD9" s="21" t="b">
        <v>0</v>
      </c>
      <c r="AE9" t="b">
        <v>0</v>
      </c>
      <c r="AF9" t="b">
        <v>0</v>
      </c>
      <c r="AG9" t="b">
        <v>0</v>
      </c>
    </row>
    <row r="10" spans="1:33" x14ac:dyDescent="0.3">
      <c r="A10" s="13">
        <f t="shared" si="0"/>
        <v>3</v>
      </c>
      <c r="B10" s="13" t="s">
        <v>280</v>
      </c>
      <c r="C10" s="17" t="s">
        <v>216</v>
      </c>
      <c r="D10" t="s">
        <v>240</v>
      </c>
      <c r="E10" s="17" t="s">
        <v>120</v>
      </c>
      <c r="F10" s="17" t="s">
        <v>122</v>
      </c>
      <c r="G10" s="17" t="str">
        <f t="shared" si="1"/>
        <v>2030</v>
      </c>
      <c r="H10" s="17" t="s">
        <v>239</v>
      </c>
      <c r="I10" s="17" t="str">
        <f t="shared" si="2"/>
        <v>2019</v>
      </c>
      <c r="J10" s="17" t="s">
        <v>87</v>
      </c>
      <c r="K10" s="17">
        <v>0</v>
      </c>
      <c r="L10" s="17">
        <v>0</v>
      </c>
      <c r="M10" s="17">
        <v>-1</v>
      </c>
      <c r="N10" s="17" t="s">
        <v>122</v>
      </c>
      <c r="O10" s="17">
        <v>0</v>
      </c>
      <c r="P10" s="17">
        <v>1</v>
      </c>
      <c r="Q10" s="17">
        <v>0</v>
      </c>
      <c r="R10" t="s">
        <v>221</v>
      </c>
      <c r="S10" t="s">
        <v>222</v>
      </c>
      <c r="T10" t="s">
        <v>281</v>
      </c>
      <c r="U10" s="20" t="b">
        <v>0</v>
      </c>
      <c r="V10" t="b">
        <v>1</v>
      </c>
      <c r="W10" t="b">
        <v>0</v>
      </c>
      <c r="X10" t="b">
        <v>0</v>
      </c>
      <c r="Y10" t="b">
        <v>1</v>
      </c>
      <c r="Z10" t="b">
        <v>0</v>
      </c>
      <c r="AA10" t="b">
        <v>0</v>
      </c>
      <c r="AB10" t="b">
        <v>0</v>
      </c>
      <c r="AC10" t="b">
        <v>0</v>
      </c>
      <c r="AD10" s="21" t="b">
        <v>0</v>
      </c>
      <c r="AE10" t="b">
        <v>0</v>
      </c>
      <c r="AF10" t="b">
        <v>0</v>
      </c>
      <c r="AG10" t="b">
        <v>0</v>
      </c>
    </row>
    <row r="11" spans="1:33" x14ac:dyDescent="0.3">
      <c r="A11" s="13">
        <f t="shared" si="0"/>
        <v>4</v>
      </c>
      <c r="B11" s="13" t="s">
        <v>280</v>
      </c>
      <c r="C11" s="17" t="s">
        <v>216</v>
      </c>
      <c r="D11" t="s">
        <v>259</v>
      </c>
      <c r="E11" s="17" t="s">
        <v>120</v>
      </c>
      <c r="F11" s="17" t="s">
        <v>122</v>
      </c>
      <c r="G11" s="17" t="str">
        <f t="shared" si="1"/>
        <v>2030</v>
      </c>
      <c r="H11" s="17" t="s">
        <v>239</v>
      </c>
      <c r="I11" s="17" t="str">
        <f t="shared" si="2"/>
        <v>2019</v>
      </c>
      <c r="J11" s="17" t="s">
        <v>104</v>
      </c>
      <c r="K11" s="17">
        <v>0</v>
      </c>
      <c r="L11" s="17">
        <v>0</v>
      </c>
      <c r="M11" s="17">
        <v>-1</v>
      </c>
      <c r="N11" s="17" t="s">
        <v>122</v>
      </c>
      <c r="O11" s="17">
        <v>0</v>
      </c>
      <c r="P11" s="17">
        <v>1</v>
      </c>
      <c r="Q11" s="17">
        <v>0</v>
      </c>
      <c r="R11" t="s">
        <v>221</v>
      </c>
      <c r="S11" t="s">
        <v>222</v>
      </c>
      <c r="T11" t="s">
        <v>281</v>
      </c>
      <c r="U11" s="20" t="b">
        <v>0</v>
      </c>
      <c r="V11" t="b">
        <v>1</v>
      </c>
      <c r="W11" t="b">
        <v>0</v>
      </c>
      <c r="X11" t="b">
        <v>0</v>
      </c>
      <c r="Y11" t="b">
        <v>1</v>
      </c>
      <c r="Z11" t="b">
        <v>0</v>
      </c>
      <c r="AA11" t="b">
        <v>0</v>
      </c>
      <c r="AB11" t="b">
        <v>0</v>
      </c>
      <c r="AC11" t="b">
        <v>0</v>
      </c>
      <c r="AD11" s="21" t="b">
        <v>0</v>
      </c>
      <c r="AE11" t="b">
        <v>0</v>
      </c>
      <c r="AF11" t="b">
        <v>0</v>
      </c>
      <c r="AG11" t="b">
        <v>0</v>
      </c>
    </row>
    <row r="12" spans="1:33" x14ac:dyDescent="0.3">
      <c r="A12" s="13">
        <f t="shared" si="0"/>
        <v>5</v>
      </c>
      <c r="B12" s="13" t="s">
        <v>280</v>
      </c>
      <c r="C12" s="17" t="s">
        <v>216</v>
      </c>
      <c r="D12" t="s">
        <v>260</v>
      </c>
      <c r="E12" s="17" t="s">
        <v>120</v>
      </c>
      <c r="F12" s="17" t="s">
        <v>122</v>
      </c>
      <c r="G12" s="17" t="str">
        <f t="shared" si="1"/>
        <v>2030</v>
      </c>
      <c r="H12" s="17" t="s">
        <v>239</v>
      </c>
      <c r="I12" s="17" t="str">
        <f t="shared" si="2"/>
        <v>2019</v>
      </c>
      <c r="J12" s="17" t="s">
        <v>104</v>
      </c>
      <c r="K12" s="17">
        <v>0</v>
      </c>
      <c r="L12" s="17">
        <v>0</v>
      </c>
      <c r="M12" s="17">
        <v>-1</v>
      </c>
      <c r="N12" s="17" t="s">
        <v>122</v>
      </c>
      <c r="O12" s="17">
        <v>0</v>
      </c>
      <c r="P12" s="17">
        <v>1</v>
      </c>
      <c r="Q12" s="17">
        <v>0</v>
      </c>
      <c r="R12" t="s">
        <v>221</v>
      </c>
      <c r="S12" t="s">
        <v>222</v>
      </c>
      <c r="T12" t="s">
        <v>281</v>
      </c>
      <c r="U12" s="20" t="b">
        <v>0</v>
      </c>
      <c r="V12" t="b">
        <v>1</v>
      </c>
      <c r="W12" t="b">
        <v>0</v>
      </c>
      <c r="X12" t="b">
        <v>0</v>
      </c>
      <c r="Y12" t="b">
        <v>1</v>
      </c>
      <c r="Z12" t="b">
        <v>0</v>
      </c>
      <c r="AA12" t="b">
        <v>0</v>
      </c>
      <c r="AB12" t="b">
        <v>0</v>
      </c>
      <c r="AC12" t="b">
        <v>0</v>
      </c>
      <c r="AD12" s="21" t="b">
        <v>0</v>
      </c>
      <c r="AE12" t="b">
        <v>0</v>
      </c>
      <c r="AF12" t="b">
        <v>0</v>
      </c>
      <c r="AG12" t="b">
        <v>0</v>
      </c>
    </row>
    <row r="13" spans="1:33" x14ac:dyDescent="0.3">
      <c r="A13" s="13">
        <f t="shared" si="0"/>
        <v>6</v>
      </c>
      <c r="B13" s="13" t="s">
        <v>280</v>
      </c>
      <c r="C13" s="17" t="s">
        <v>216</v>
      </c>
      <c r="D13" t="s">
        <v>240</v>
      </c>
      <c r="E13" s="17" t="s">
        <v>120</v>
      </c>
      <c r="F13" s="17" t="s">
        <v>122</v>
      </c>
      <c r="G13" s="17" t="str">
        <f t="shared" si="1"/>
        <v>2030</v>
      </c>
      <c r="H13" s="17" t="s">
        <v>239</v>
      </c>
      <c r="I13" s="17" t="str">
        <f t="shared" si="2"/>
        <v>2019</v>
      </c>
      <c r="J13" s="17" t="s">
        <v>104</v>
      </c>
      <c r="K13" s="17">
        <v>0</v>
      </c>
      <c r="L13" s="17">
        <v>0</v>
      </c>
      <c r="M13" s="17">
        <v>-1</v>
      </c>
      <c r="N13" s="17" t="s">
        <v>122</v>
      </c>
      <c r="O13" s="17">
        <v>0</v>
      </c>
      <c r="P13" s="17">
        <v>1</v>
      </c>
      <c r="Q13" s="17">
        <v>0</v>
      </c>
      <c r="R13" t="s">
        <v>221</v>
      </c>
      <c r="S13" t="s">
        <v>222</v>
      </c>
      <c r="T13" t="s">
        <v>281</v>
      </c>
      <c r="U13" s="20" t="b">
        <v>0</v>
      </c>
      <c r="V13" t="b">
        <v>1</v>
      </c>
      <c r="W13" t="b">
        <v>0</v>
      </c>
      <c r="X13" t="b">
        <v>0</v>
      </c>
      <c r="Y13" t="b">
        <v>1</v>
      </c>
      <c r="Z13" t="b">
        <v>0</v>
      </c>
      <c r="AA13" t="b">
        <v>0</v>
      </c>
      <c r="AB13" t="b">
        <v>0</v>
      </c>
      <c r="AC13" t="b">
        <v>0</v>
      </c>
      <c r="AD13" s="21" t="b">
        <v>0</v>
      </c>
      <c r="AE13" t="b">
        <v>0</v>
      </c>
      <c r="AF13" t="b">
        <v>0</v>
      </c>
      <c r="AG13" t="b">
        <v>0</v>
      </c>
    </row>
    <row r="14" spans="1:33" x14ac:dyDescent="0.3">
      <c r="A14" s="13">
        <f t="shared" si="0"/>
        <v>7</v>
      </c>
      <c r="B14" s="13" t="s">
        <v>280</v>
      </c>
      <c r="C14" s="17" t="s">
        <v>216</v>
      </c>
      <c r="D14" t="s">
        <v>259</v>
      </c>
      <c r="E14" s="17" t="s">
        <v>103</v>
      </c>
      <c r="F14" s="17" t="s">
        <v>124</v>
      </c>
      <c r="G14" s="17" t="str">
        <f t="shared" si="1"/>
        <v>2030</v>
      </c>
      <c r="H14" s="17" t="s">
        <v>239</v>
      </c>
      <c r="I14" s="17" t="str">
        <f t="shared" si="2"/>
        <v>2019</v>
      </c>
      <c r="J14" s="17" t="s">
        <v>87</v>
      </c>
      <c r="K14" s="17">
        <v>0</v>
      </c>
      <c r="L14" s="17">
        <v>0</v>
      </c>
      <c r="M14" s="17">
        <v>-1</v>
      </c>
      <c r="N14" s="17" t="s">
        <v>122</v>
      </c>
      <c r="O14" s="17">
        <v>0</v>
      </c>
      <c r="P14" s="17">
        <v>1</v>
      </c>
      <c r="Q14" s="17">
        <v>0</v>
      </c>
      <c r="R14" t="s">
        <v>221</v>
      </c>
      <c r="S14" t="s">
        <v>222</v>
      </c>
      <c r="T14" t="s">
        <v>281</v>
      </c>
      <c r="U14" s="20" t="b">
        <v>0</v>
      </c>
      <c r="V14" t="b">
        <v>1</v>
      </c>
      <c r="W14" t="b">
        <v>0</v>
      </c>
      <c r="X14" t="b">
        <v>0</v>
      </c>
      <c r="Y14" t="b">
        <v>1</v>
      </c>
      <c r="Z14" t="b">
        <v>0</v>
      </c>
      <c r="AA14" t="b">
        <v>0</v>
      </c>
      <c r="AB14" t="b">
        <v>0</v>
      </c>
      <c r="AC14" t="b">
        <v>0</v>
      </c>
      <c r="AD14" s="21" t="b">
        <v>0</v>
      </c>
      <c r="AE14" t="b">
        <v>0</v>
      </c>
      <c r="AF14" t="b">
        <v>0</v>
      </c>
      <c r="AG14" t="b">
        <v>0</v>
      </c>
    </row>
    <row r="15" spans="1:33" x14ac:dyDescent="0.3">
      <c r="A15" s="13">
        <f t="shared" si="0"/>
        <v>8</v>
      </c>
      <c r="B15" s="13" t="s">
        <v>280</v>
      </c>
      <c r="C15" s="17" t="s">
        <v>216</v>
      </c>
      <c r="D15" t="s">
        <v>260</v>
      </c>
      <c r="E15" s="17" t="s">
        <v>103</v>
      </c>
      <c r="F15" s="17" t="s">
        <v>124</v>
      </c>
      <c r="G15" s="17" t="str">
        <f t="shared" si="1"/>
        <v>2030</v>
      </c>
      <c r="H15" s="17" t="s">
        <v>239</v>
      </c>
      <c r="I15" s="17" t="str">
        <f t="shared" si="2"/>
        <v>2019</v>
      </c>
      <c r="J15" s="17" t="s">
        <v>87</v>
      </c>
      <c r="K15" s="17">
        <v>0</v>
      </c>
      <c r="L15" s="17">
        <v>0</v>
      </c>
      <c r="M15" s="17">
        <v>-1</v>
      </c>
      <c r="N15" s="17" t="s">
        <v>122</v>
      </c>
      <c r="O15" s="17">
        <v>0</v>
      </c>
      <c r="P15" s="17">
        <v>1</v>
      </c>
      <c r="Q15" s="17">
        <v>0</v>
      </c>
      <c r="R15" t="s">
        <v>221</v>
      </c>
      <c r="S15" t="s">
        <v>222</v>
      </c>
      <c r="T15" t="s">
        <v>281</v>
      </c>
      <c r="U15" s="20" t="b">
        <v>0</v>
      </c>
      <c r="V15" t="b">
        <v>1</v>
      </c>
      <c r="W15" t="b">
        <v>0</v>
      </c>
      <c r="X15" t="b">
        <v>0</v>
      </c>
      <c r="Y15" t="b">
        <v>1</v>
      </c>
      <c r="Z15" t="b">
        <v>0</v>
      </c>
      <c r="AA15" t="b">
        <v>0</v>
      </c>
      <c r="AB15" t="b">
        <v>0</v>
      </c>
      <c r="AC15" t="b">
        <v>0</v>
      </c>
      <c r="AD15" s="21" t="b">
        <v>0</v>
      </c>
      <c r="AE15" t="b">
        <v>0</v>
      </c>
      <c r="AF15" t="b">
        <v>0</v>
      </c>
      <c r="AG15" t="b">
        <v>0</v>
      </c>
    </row>
    <row r="16" spans="1:33" x14ac:dyDescent="0.3">
      <c r="A16" s="13">
        <f t="shared" si="0"/>
        <v>9</v>
      </c>
      <c r="B16" s="13" t="s">
        <v>280</v>
      </c>
      <c r="C16" s="17" t="s">
        <v>216</v>
      </c>
      <c r="D16" t="s">
        <v>240</v>
      </c>
      <c r="E16" s="17" t="s">
        <v>103</v>
      </c>
      <c r="F16" s="17" t="s">
        <v>124</v>
      </c>
      <c r="G16" s="17" t="str">
        <f t="shared" si="1"/>
        <v>2030</v>
      </c>
      <c r="H16" s="17" t="s">
        <v>239</v>
      </c>
      <c r="I16" s="17" t="str">
        <f t="shared" si="2"/>
        <v>2019</v>
      </c>
      <c r="J16" s="17" t="s">
        <v>87</v>
      </c>
      <c r="K16" s="17">
        <v>0</v>
      </c>
      <c r="L16" s="17">
        <v>0</v>
      </c>
      <c r="M16" s="17">
        <v>-1</v>
      </c>
      <c r="N16" s="17" t="s">
        <v>122</v>
      </c>
      <c r="O16" s="17">
        <v>0</v>
      </c>
      <c r="P16" s="17">
        <v>1</v>
      </c>
      <c r="Q16" s="17">
        <v>0</v>
      </c>
      <c r="R16" t="s">
        <v>221</v>
      </c>
      <c r="S16" t="s">
        <v>222</v>
      </c>
      <c r="T16" t="s">
        <v>281</v>
      </c>
      <c r="U16" s="20" t="b">
        <v>0</v>
      </c>
      <c r="V16" t="b">
        <v>1</v>
      </c>
      <c r="W16" t="b">
        <v>0</v>
      </c>
      <c r="X16" t="b">
        <v>0</v>
      </c>
      <c r="Y16" t="b">
        <v>1</v>
      </c>
      <c r="Z16" t="b">
        <v>0</v>
      </c>
      <c r="AA16" t="b">
        <v>0</v>
      </c>
      <c r="AB16" t="b">
        <v>0</v>
      </c>
      <c r="AC16" t="b">
        <v>0</v>
      </c>
      <c r="AD16" s="21" t="b">
        <v>0</v>
      </c>
      <c r="AE16" t="b">
        <v>0</v>
      </c>
      <c r="AF16" t="b">
        <v>0</v>
      </c>
      <c r="AG16" t="b">
        <v>0</v>
      </c>
    </row>
    <row r="17" spans="1:33" x14ac:dyDescent="0.3">
      <c r="A17" s="13">
        <f t="shared" si="0"/>
        <v>10</v>
      </c>
      <c r="B17" s="13" t="s">
        <v>280</v>
      </c>
      <c r="C17" s="17" t="s">
        <v>216</v>
      </c>
      <c r="D17" t="s">
        <v>259</v>
      </c>
      <c r="E17" s="17" t="s">
        <v>103</v>
      </c>
      <c r="F17" s="17" t="s">
        <v>124</v>
      </c>
      <c r="G17" s="17" t="str">
        <f t="shared" si="1"/>
        <v>2030</v>
      </c>
      <c r="H17" s="17" t="s">
        <v>239</v>
      </c>
      <c r="I17" s="17" t="str">
        <f t="shared" si="2"/>
        <v>2019</v>
      </c>
      <c r="J17" s="17" t="s">
        <v>104</v>
      </c>
      <c r="K17" s="17">
        <v>0</v>
      </c>
      <c r="L17" s="17">
        <v>0</v>
      </c>
      <c r="M17" s="17">
        <v>-1</v>
      </c>
      <c r="N17" s="17" t="s">
        <v>122</v>
      </c>
      <c r="O17" s="17">
        <v>0</v>
      </c>
      <c r="P17" s="17">
        <v>1</v>
      </c>
      <c r="Q17" s="17">
        <v>0</v>
      </c>
      <c r="R17" t="s">
        <v>221</v>
      </c>
      <c r="S17" t="s">
        <v>222</v>
      </c>
      <c r="T17" t="s">
        <v>281</v>
      </c>
      <c r="U17" s="20" t="b">
        <v>0</v>
      </c>
      <c r="V17" t="b">
        <v>1</v>
      </c>
      <c r="W17" t="b">
        <v>0</v>
      </c>
      <c r="X17" t="b">
        <v>0</v>
      </c>
      <c r="Y17" t="b">
        <v>1</v>
      </c>
      <c r="Z17" t="b">
        <v>0</v>
      </c>
      <c r="AA17" t="b">
        <v>0</v>
      </c>
      <c r="AB17" t="b">
        <v>0</v>
      </c>
      <c r="AC17" t="b">
        <v>0</v>
      </c>
      <c r="AD17" s="21" t="b">
        <v>0</v>
      </c>
      <c r="AE17" t="b">
        <v>0</v>
      </c>
      <c r="AF17" t="b">
        <v>0</v>
      </c>
      <c r="AG17" t="b">
        <v>0</v>
      </c>
    </row>
    <row r="18" spans="1:33" x14ac:dyDescent="0.3">
      <c r="A18" s="13">
        <f t="shared" si="0"/>
        <v>11</v>
      </c>
      <c r="B18" s="13" t="s">
        <v>280</v>
      </c>
      <c r="C18" s="17" t="s">
        <v>216</v>
      </c>
      <c r="D18" t="s">
        <v>260</v>
      </c>
      <c r="E18" s="17" t="s">
        <v>103</v>
      </c>
      <c r="F18" s="17" t="s">
        <v>124</v>
      </c>
      <c r="G18" s="17" t="str">
        <f t="shared" si="1"/>
        <v>2030</v>
      </c>
      <c r="H18" s="17" t="s">
        <v>239</v>
      </c>
      <c r="I18" s="17" t="str">
        <f t="shared" si="2"/>
        <v>2019</v>
      </c>
      <c r="J18" s="17" t="s">
        <v>104</v>
      </c>
      <c r="K18" s="17">
        <v>0</v>
      </c>
      <c r="L18" s="17">
        <v>0</v>
      </c>
      <c r="M18" s="17">
        <v>-1</v>
      </c>
      <c r="N18" s="17" t="s">
        <v>122</v>
      </c>
      <c r="O18" s="17">
        <v>0</v>
      </c>
      <c r="P18" s="17">
        <v>1</v>
      </c>
      <c r="Q18" s="17">
        <v>0</v>
      </c>
      <c r="R18" t="s">
        <v>221</v>
      </c>
      <c r="S18" t="s">
        <v>222</v>
      </c>
      <c r="T18" t="s">
        <v>281</v>
      </c>
      <c r="U18" s="20" t="b">
        <v>0</v>
      </c>
      <c r="V18" t="b">
        <v>1</v>
      </c>
      <c r="W18" t="b">
        <v>0</v>
      </c>
      <c r="X18" t="b">
        <v>0</v>
      </c>
      <c r="Y18" t="b">
        <v>1</v>
      </c>
      <c r="Z18" t="b">
        <v>0</v>
      </c>
      <c r="AA18" t="b">
        <v>0</v>
      </c>
      <c r="AB18" t="b">
        <v>0</v>
      </c>
      <c r="AC18" t="b">
        <v>0</v>
      </c>
      <c r="AD18" s="21" t="b">
        <v>0</v>
      </c>
      <c r="AE18" t="b">
        <v>0</v>
      </c>
      <c r="AF18" t="b">
        <v>0</v>
      </c>
      <c r="AG18" t="b">
        <v>0</v>
      </c>
    </row>
    <row r="19" spans="1:33" x14ac:dyDescent="0.3">
      <c r="A19" s="13">
        <f t="shared" si="0"/>
        <v>12</v>
      </c>
      <c r="B19" s="13" t="s">
        <v>280</v>
      </c>
      <c r="C19" s="17" t="s">
        <v>216</v>
      </c>
      <c r="D19" t="s">
        <v>240</v>
      </c>
      <c r="E19" s="17" t="s">
        <v>103</v>
      </c>
      <c r="F19" s="17" t="s">
        <v>124</v>
      </c>
      <c r="G19" s="17" t="str">
        <f t="shared" si="1"/>
        <v>2030</v>
      </c>
      <c r="H19" s="17" t="s">
        <v>239</v>
      </c>
      <c r="I19" s="17" t="str">
        <f t="shared" si="2"/>
        <v>2019</v>
      </c>
      <c r="J19" s="17" t="s">
        <v>104</v>
      </c>
      <c r="K19" s="17">
        <v>0</v>
      </c>
      <c r="L19" s="17">
        <v>0</v>
      </c>
      <c r="M19" s="17">
        <v>-1</v>
      </c>
      <c r="N19" s="17" t="s">
        <v>122</v>
      </c>
      <c r="O19" s="17">
        <v>0</v>
      </c>
      <c r="P19" s="17">
        <v>1</v>
      </c>
      <c r="Q19" s="17">
        <v>0</v>
      </c>
      <c r="R19" t="s">
        <v>221</v>
      </c>
      <c r="S19" t="s">
        <v>222</v>
      </c>
      <c r="T19" t="s">
        <v>281</v>
      </c>
      <c r="U19" s="20" t="b">
        <v>0</v>
      </c>
      <c r="V19" t="b">
        <v>1</v>
      </c>
      <c r="W19" t="b">
        <v>0</v>
      </c>
      <c r="X19" t="b">
        <v>0</v>
      </c>
      <c r="Y19" t="b">
        <v>1</v>
      </c>
      <c r="Z19" t="b">
        <v>0</v>
      </c>
      <c r="AA19" t="b">
        <v>0</v>
      </c>
      <c r="AB19" t="b">
        <v>0</v>
      </c>
      <c r="AC19" t="b">
        <v>0</v>
      </c>
      <c r="AD19" s="21" t="b">
        <v>0</v>
      </c>
      <c r="AE19" t="b">
        <v>0</v>
      </c>
      <c r="AF19" t="b">
        <v>0</v>
      </c>
      <c r="AG19" t="b">
        <v>0</v>
      </c>
    </row>
    <row r="20" spans="1:33" x14ac:dyDescent="0.3">
      <c r="A20" s="13">
        <f t="shared" si="0"/>
        <v>13</v>
      </c>
      <c r="B20" s="13" t="s">
        <v>280</v>
      </c>
      <c r="C20" s="17" t="s">
        <v>216</v>
      </c>
      <c r="D20" t="s">
        <v>259</v>
      </c>
      <c r="E20" s="17" t="s">
        <v>97</v>
      </c>
      <c r="F20" s="17" t="s">
        <v>122</v>
      </c>
      <c r="G20" s="17" t="str">
        <f t="shared" si="1"/>
        <v>2030</v>
      </c>
      <c r="H20" s="17" t="s">
        <v>239</v>
      </c>
      <c r="I20" s="17" t="str">
        <f t="shared" si="2"/>
        <v>2019</v>
      </c>
      <c r="J20" s="17" t="s">
        <v>87</v>
      </c>
      <c r="K20" s="17">
        <v>0</v>
      </c>
      <c r="L20" s="17">
        <v>0</v>
      </c>
      <c r="M20" s="17">
        <v>-1</v>
      </c>
      <c r="N20" s="17" t="s">
        <v>122</v>
      </c>
      <c r="O20" s="17">
        <v>0</v>
      </c>
      <c r="P20" s="17">
        <v>1</v>
      </c>
      <c r="Q20" s="17">
        <v>0</v>
      </c>
      <c r="R20" t="s">
        <v>221</v>
      </c>
      <c r="S20" t="s">
        <v>222</v>
      </c>
      <c r="T20" t="s">
        <v>261</v>
      </c>
      <c r="U20" s="20" t="b">
        <v>0</v>
      </c>
      <c r="V20" t="b">
        <v>1</v>
      </c>
      <c r="W20" t="b">
        <v>0</v>
      </c>
      <c r="X20" t="b">
        <v>0</v>
      </c>
      <c r="Y20" t="b">
        <v>1</v>
      </c>
      <c r="Z20" t="b">
        <v>0</v>
      </c>
      <c r="AA20" t="b">
        <v>0</v>
      </c>
      <c r="AB20" t="b">
        <v>0</v>
      </c>
      <c r="AC20" t="b">
        <v>0</v>
      </c>
      <c r="AD20" s="21" t="b">
        <v>0</v>
      </c>
      <c r="AE20" t="b">
        <v>0</v>
      </c>
      <c r="AF20" t="b">
        <v>0</v>
      </c>
      <c r="AG20" t="b">
        <v>1</v>
      </c>
    </row>
    <row r="21" spans="1:33" x14ac:dyDescent="0.3">
      <c r="A21" s="13">
        <f t="shared" si="0"/>
        <v>14</v>
      </c>
      <c r="B21" s="13" t="s">
        <v>280</v>
      </c>
      <c r="C21" s="17" t="s">
        <v>216</v>
      </c>
      <c r="D21" t="s">
        <v>260</v>
      </c>
      <c r="E21" s="17" t="s">
        <v>97</v>
      </c>
      <c r="F21" s="17" t="s">
        <v>122</v>
      </c>
      <c r="G21" s="17" t="str">
        <f t="shared" si="1"/>
        <v>2030</v>
      </c>
      <c r="H21" s="17" t="s">
        <v>239</v>
      </c>
      <c r="I21" s="17" t="str">
        <f t="shared" si="2"/>
        <v>2019</v>
      </c>
      <c r="J21" s="17" t="s">
        <v>87</v>
      </c>
      <c r="K21" s="17">
        <v>0</v>
      </c>
      <c r="L21" s="17">
        <v>0</v>
      </c>
      <c r="M21" s="17">
        <v>-1</v>
      </c>
      <c r="N21" s="17" t="s">
        <v>122</v>
      </c>
      <c r="O21" s="17">
        <v>0</v>
      </c>
      <c r="P21" s="17">
        <v>1</v>
      </c>
      <c r="Q21" s="17">
        <v>0</v>
      </c>
      <c r="R21" t="s">
        <v>221</v>
      </c>
      <c r="S21" t="s">
        <v>222</v>
      </c>
      <c r="T21" t="s">
        <v>261</v>
      </c>
      <c r="U21" s="20" t="b">
        <v>0</v>
      </c>
      <c r="V21" t="b">
        <v>1</v>
      </c>
      <c r="W21" t="b">
        <v>0</v>
      </c>
      <c r="X21" t="b">
        <v>0</v>
      </c>
      <c r="Y21" t="b">
        <v>1</v>
      </c>
      <c r="Z21" t="b">
        <v>0</v>
      </c>
      <c r="AA21" t="b">
        <v>0</v>
      </c>
      <c r="AB21" t="b">
        <v>0</v>
      </c>
      <c r="AC21" t="b">
        <v>0</v>
      </c>
      <c r="AD21" s="21" t="b">
        <v>0</v>
      </c>
      <c r="AE21" t="b">
        <v>0</v>
      </c>
      <c r="AF21" t="b">
        <v>0</v>
      </c>
      <c r="AG21" t="b">
        <v>1</v>
      </c>
    </row>
    <row r="22" spans="1:33" x14ac:dyDescent="0.3">
      <c r="A22" s="13">
        <f t="shared" si="0"/>
        <v>15</v>
      </c>
      <c r="B22" s="13" t="s">
        <v>280</v>
      </c>
      <c r="C22" s="17" t="s">
        <v>216</v>
      </c>
      <c r="D22" t="s">
        <v>240</v>
      </c>
      <c r="E22" s="17" t="s">
        <v>97</v>
      </c>
      <c r="F22" s="17" t="s">
        <v>122</v>
      </c>
      <c r="G22" s="17" t="str">
        <f t="shared" si="1"/>
        <v>2030</v>
      </c>
      <c r="H22" s="17" t="s">
        <v>239</v>
      </c>
      <c r="I22" s="17" t="str">
        <f t="shared" si="2"/>
        <v>2019</v>
      </c>
      <c r="J22" s="17" t="s">
        <v>87</v>
      </c>
      <c r="K22" s="17">
        <v>0</v>
      </c>
      <c r="L22" s="17">
        <v>0</v>
      </c>
      <c r="M22" s="17">
        <v>-1</v>
      </c>
      <c r="N22" s="17" t="s">
        <v>122</v>
      </c>
      <c r="O22" s="17">
        <v>0</v>
      </c>
      <c r="P22" s="17">
        <v>1</v>
      </c>
      <c r="Q22" s="17">
        <v>0</v>
      </c>
      <c r="R22" t="s">
        <v>221</v>
      </c>
      <c r="S22" t="s">
        <v>222</v>
      </c>
      <c r="T22" t="s">
        <v>261</v>
      </c>
      <c r="U22" s="20" t="b">
        <v>0</v>
      </c>
      <c r="V22" t="b">
        <v>1</v>
      </c>
      <c r="W22" t="b">
        <v>0</v>
      </c>
      <c r="X22" t="b">
        <v>0</v>
      </c>
      <c r="Y22" t="b">
        <v>1</v>
      </c>
      <c r="Z22" t="b">
        <v>0</v>
      </c>
      <c r="AA22" t="b">
        <v>0</v>
      </c>
      <c r="AB22" t="b">
        <v>0</v>
      </c>
      <c r="AC22" t="b">
        <v>0</v>
      </c>
      <c r="AD22" s="21" t="b">
        <v>0</v>
      </c>
      <c r="AE22" t="b">
        <v>0</v>
      </c>
      <c r="AF22" t="b">
        <v>0</v>
      </c>
      <c r="AG22" t="b">
        <v>1</v>
      </c>
    </row>
    <row r="23" spans="1:33" x14ac:dyDescent="0.3">
      <c r="A23" s="13">
        <f t="shared" si="0"/>
        <v>16</v>
      </c>
      <c r="B23" s="13" t="s">
        <v>280</v>
      </c>
      <c r="C23" s="17" t="s">
        <v>216</v>
      </c>
      <c r="D23" t="s">
        <v>259</v>
      </c>
      <c r="E23" s="17" t="s">
        <v>97</v>
      </c>
      <c r="F23" s="17" t="s">
        <v>122</v>
      </c>
      <c r="G23" s="17" t="str">
        <f t="shared" si="1"/>
        <v>2030</v>
      </c>
      <c r="H23" s="17" t="s">
        <v>239</v>
      </c>
      <c r="I23" s="17" t="str">
        <f t="shared" si="2"/>
        <v>2019</v>
      </c>
      <c r="J23" s="17" t="s">
        <v>104</v>
      </c>
      <c r="K23" s="17">
        <v>0</v>
      </c>
      <c r="L23" s="17">
        <v>0</v>
      </c>
      <c r="M23" s="17">
        <v>-1</v>
      </c>
      <c r="N23" s="17" t="s">
        <v>122</v>
      </c>
      <c r="O23" s="17">
        <v>0</v>
      </c>
      <c r="P23" s="17">
        <v>1</v>
      </c>
      <c r="Q23" s="17">
        <v>0</v>
      </c>
      <c r="R23" t="s">
        <v>221</v>
      </c>
      <c r="S23" t="s">
        <v>222</v>
      </c>
      <c r="T23" t="s">
        <v>261</v>
      </c>
      <c r="U23" s="20" t="b">
        <v>0</v>
      </c>
      <c r="V23" t="b">
        <v>1</v>
      </c>
      <c r="W23" t="b">
        <v>0</v>
      </c>
      <c r="X23" t="b">
        <v>0</v>
      </c>
      <c r="Y23" t="b">
        <v>1</v>
      </c>
      <c r="Z23" t="b">
        <v>0</v>
      </c>
      <c r="AA23" t="b">
        <v>0</v>
      </c>
      <c r="AB23" t="b">
        <v>0</v>
      </c>
      <c r="AC23" t="b">
        <v>0</v>
      </c>
      <c r="AD23" s="21" t="b">
        <v>0</v>
      </c>
      <c r="AE23" t="b">
        <v>0</v>
      </c>
      <c r="AF23" t="b">
        <v>0</v>
      </c>
      <c r="AG23" t="b">
        <v>1</v>
      </c>
    </row>
    <row r="24" spans="1:33" x14ac:dyDescent="0.3">
      <c r="A24" s="13">
        <f t="shared" si="0"/>
        <v>17</v>
      </c>
      <c r="B24" s="13" t="s">
        <v>280</v>
      </c>
      <c r="C24" s="17" t="s">
        <v>216</v>
      </c>
      <c r="D24" t="s">
        <v>260</v>
      </c>
      <c r="E24" s="17" t="s">
        <v>97</v>
      </c>
      <c r="F24" s="17" t="s">
        <v>122</v>
      </c>
      <c r="G24" s="17" t="str">
        <f t="shared" si="1"/>
        <v>2030</v>
      </c>
      <c r="H24" s="17" t="s">
        <v>239</v>
      </c>
      <c r="I24" s="17" t="str">
        <f t="shared" si="2"/>
        <v>2019</v>
      </c>
      <c r="J24" s="17" t="s">
        <v>104</v>
      </c>
      <c r="K24" s="17">
        <v>0</v>
      </c>
      <c r="L24" s="17">
        <v>0</v>
      </c>
      <c r="M24" s="17">
        <v>-1</v>
      </c>
      <c r="N24" s="17" t="s">
        <v>122</v>
      </c>
      <c r="O24" s="17">
        <v>0</v>
      </c>
      <c r="P24" s="17">
        <v>1</v>
      </c>
      <c r="Q24" s="17">
        <v>0</v>
      </c>
      <c r="R24" t="s">
        <v>221</v>
      </c>
      <c r="S24" t="s">
        <v>222</v>
      </c>
      <c r="T24" t="s">
        <v>261</v>
      </c>
      <c r="U24" s="20" t="b">
        <v>0</v>
      </c>
      <c r="V24" t="b">
        <v>1</v>
      </c>
      <c r="W24" t="b">
        <v>0</v>
      </c>
      <c r="X24" t="b">
        <v>0</v>
      </c>
      <c r="Y24" t="b">
        <v>1</v>
      </c>
      <c r="Z24" t="b">
        <v>0</v>
      </c>
      <c r="AA24" t="b">
        <v>0</v>
      </c>
      <c r="AB24" t="b">
        <v>0</v>
      </c>
      <c r="AC24" t="b">
        <v>0</v>
      </c>
      <c r="AD24" s="21" t="b">
        <v>0</v>
      </c>
      <c r="AE24" t="b">
        <v>0</v>
      </c>
      <c r="AF24" t="b">
        <v>0</v>
      </c>
      <c r="AG24" t="b">
        <v>1</v>
      </c>
    </row>
    <row r="25" spans="1:33" x14ac:dyDescent="0.3">
      <c r="A25" s="13">
        <f t="shared" si="0"/>
        <v>18</v>
      </c>
      <c r="B25" s="13" t="s">
        <v>280</v>
      </c>
      <c r="C25" s="17" t="s">
        <v>216</v>
      </c>
      <c r="D25" t="s">
        <v>240</v>
      </c>
      <c r="E25" s="17" t="s">
        <v>97</v>
      </c>
      <c r="F25" s="17" t="s">
        <v>122</v>
      </c>
      <c r="G25" s="17" t="str">
        <f t="shared" si="1"/>
        <v>2030</v>
      </c>
      <c r="H25" s="17" t="s">
        <v>239</v>
      </c>
      <c r="I25" s="17" t="str">
        <f t="shared" si="2"/>
        <v>2019</v>
      </c>
      <c r="J25" s="17" t="s">
        <v>104</v>
      </c>
      <c r="K25" s="17">
        <v>0</v>
      </c>
      <c r="L25" s="17">
        <v>0</v>
      </c>
      <c r="M25" s="17">
        <v>-1</v>
      </c>
      <c r="N25" s="17" t="s">
        <v>122</v>
      </c>
      <c r="O25" s="17">
        <v>0</v>
      </c>
      <c r="P25" s="17">
        <v>1</v>
      </c>
      <c r="Q25" s="17">
        <v>0</v>
      </c>
      <c r="R25" t="s">
        <v>221</v>
      </c>
      <c r="S25" t="s">
        <v>222</v>
      </c>
      <c r="T25" t="s">
        <v>261</v>
      </c>
      <c r="U25" s="20" t="b">
        <v>0</v>
      </c>
      <c r="V25" t="b">
        <v>1</v>
      </c>
      <c r="W25" t="b">
        <v>0</v>
      </c>
      <c r="X25" t="b">
        <v>0</v>
      </c>
      <c r="Y25" t="b">
        <v>1</v>
      </c>
      <c r="Z25" t="b">
        <v>0</v>
      </c>
      <c r="AA25" t="b">
        <v>0</v>
      </c>
      <c r="AB25" t="b">
        <v>0</v>
      </c>
      <c r="AC25" t="b">
        <v>0</v>
      </c>
      <c r="AD25" s="21" t="b">
        <v>0</v>
      </c>
      <c r="AE25" t="b">
        <v>0</v>
      </c>
      <c r="AF25" t="b">
        <v>0</v>
      </c>
      <c r="AG25" t="b">
        <v>1</v>
      </c>
    </row>
    <row r="26" spans="1:33" x14ac:dyDescent="0.3">
      <c r="A26" s="13">
        <f t="shared" ref="A26:A89" si="3">ROW(A26)-ROW($A$7)</f>
        <v>19</v>
      </c>
      <c r="B26" s="13" t="s">
        <v>262</v>
      </c>
      <c r="C26" s="17" t="s">
        <v>152</v>
      </c>
      <c r="D26" t="s">
        <v>259</v>
      </c>
      <c r="E26" s="17" t="s">
        <v>120</v>
      </c>
      <c r="F26" s="17" t="s">
        <v>122</v>
      </c>
      <c r="G26" s="17" t="str">
        <f t="shared" si="1"/>
        <v>2030</v>
      </c>
      <c r="H26" s="17" t="s">
        <v>239</v>
      </c>
      <c r="I26" s="17" t="str">
        <f t="shared" si="2"/>
        <v>2019</v>
      </c>
      <c r="J26" s="17" t="s">
        <v>87</v>
      </c>
      <c r="K26" s="17">
        <v>0</v>
      </c>
      <c r="L26" s="17">
        <v>0</v>
      </c>
      <c r="M26" s="17">
        <v>-1</v>
      </c>
      <c r="N26" s="17" t="s">
        <v>122</v>
      </c>
      <c r="O26" s="17">
        <v>0</v>
      </c>
      <c r="P26" s="17">
        <v>1</v>
      </c>
      <c r="Q26" s="17">
        <v>0</v>
      </c>
      <c r="R26" t="s">
        <v>221</v>
      </c>
      <c r="S26" t="s">
        <v>222</v>
      </c>
      <c r="T26" t="s">
        <v>276</v>
      </c>
      <c r="U26" s="20" t="b">
        <v>0</v>
      </c>
      <c r="V26" t="b">
        <v>1</v>
      </c>
      <c r="W26" t="b">
        <v>0</v>
      </c>
      <c r="X26" t="b">
        <v>0</v>
      </c>
      <c r="Y26" t="b">
        <v>1</v>
      </c>
      <c r="Z26" t="b">
        <v>0</v>
      </c>
      <c r="AA26" t="b">
        <v>0</v>
      </c>
      <c r="AB26" t="b">
        <v>0</v>
      </c>
      <c r="AC26" t="b">
        <v>0</v>
      </c>
      <c r="AD26" s="21" t="b">
        <v>0</v>
      </c>
      <c r="AE26" t="b">
        <v>0</v>
      </c>
      <c r="AF26" t="b">
        <v>0</v>
      </c>
      <c r="AG26" t="b">
        <v>1</v>
      </c>
    </row>
    <row r="27" spans="1:33" x14ac:dyDescent="0.3">
      <c r="A27" s="13">
        <f t="shared" si="3"/>
        <v>20</v>
      </c>
      <c r="B27" s="13" t="s">
        <v>262</v>
      </c>
      <c r="C27" s="17" t="s">
        <v>152</v>
      </c>
      <c r="D27" t="s">
        <v>260</v>
      </c>
      <c r="E27" s="17" t="s">
        <v>120</v>
      </c>
      <c r="F27" s="17" t="s">
        <v>122</v>
      </c>
      <c r="G27" s="17" t="str">
        <f t="shared" si="1"/>
        <v>2030</v>
      </c>
      <c r="H27" s="17" t="s">
        <v>239</v>
      </c>
      <c r="I27" s="17" t="str">
        <f t="shared" si="2"/>
        <v>2019</v>
      </c>
      <c r="J27" s="17" t="s">
        <v>87</v>
      </c>
      <c r="K27" s="17">
        <v>0</v>
      </c>
      <c r="L27" s="17">
        <v>0</v>
      </c>
      <c r="M27" s="17">
        <v>-1</v>
      </c>
      <c r="N27" s="17" t="s">
        <v>122</v>
      </c>
      <c r="O27" s="17">
        <v>0</v>
      </c>
      <c r="P27" s="17">
        <v>1</v>
      </c>
      <c r="Q27" s="17">
        <v>0</v>
      </c>
      <c r="R27" t="s">
        <v>221</v>
      </c>
      <c r="S27" t="s">
        <v>222</v>
      </c>
      <c r="T27" t="s">
        <v>276</v>
      </c>
      <c r="U27" s="20" t="b">
        <v>0</v>
      </c>
      <c r="V27" t="b">
        <v>1</v>
      </c>
      <c r="W27" t="b">
        <v>0</v>
      </c>
      <c r="X27" t="b">
        <v>0</v>
      </c>
      <c r="Y27" t="b">
        <v>1</v>
      </c>
      <c r="Z27" t="b">
        <v>0</v>
      </c>
      <c r="AA27" t="b">
        <v>0</v>
      </c>
      <c r="AB27" t="b">
        <v>0</v>
      </c>
      <c r="AC27" t="b">
        <v>0</v>
      </c>
      <c r="AD27" s="21" t="b">
        <v>0</v>
      </c>
      <c r="AE27" t="b">
        <v>0</v>
      </c>
      <c r="AF27" t="b">
        <v>0</v>
      </c>
      <c r="AG27" t="b">
        <v>1</v>
      </c>
    </row>
    <row r="28" spans="1:33" x14ac:dyDescent="0.3">
      <c r="A28" s="13">
        <f t="shared" si="3"/>
        <v>21</v>
      </c>
      <c r="B28" s="13" t="s">
        <v>262</v>
      </c>
      <c r="C28" s="17" t="s">
        <v>152</v>
      </c>
      <c r="D28" t="s">
        <v>240</v>
      </c>
      <c r="E28" s="17" t="s">
        <v>120</v>
      </c>
      <c r="F28" s="17" t="s">
        <v>122</v>
      </c>
      <c r="G28" s="17" t="str">
        <f t="shared" si="1"/>
        <v>2030</v>
      </c>
      <c r="H28" s="17" t="s">
        <v>239</v>
      </c>
      <c r="I28" s="17" t="str">
        <f t="shared" si="2"/>
        <v>2019</v>
      </c>
      <c r="J28" s="17" t="s">
        <v>87</v>
      </c>
      <c r="K28" s="17">
        <v>0</v>
      </c>
      <c r="L28" s="17">
        <v>0</v>
      </c>
      <c r="M28" s="17">
        <v>-1</v>
      </c>
      <c r="N28" s="17" t="s">
        <v>122</v>
      </c>
      <c r="O28" s="17">
        <v>0</v>
      </c>
      <c r="P28" s="17">
        <v>1</v>
      </c>
      <c r="Q28" s="17">
        <v>0</v>
      </c>
      <c r="R28" t="s">
        <v>221</v>
      </c>
      <c r="S28" t="s">
        <v>222</v>
      </c>
      <c r="T28" t="s">
        <v>276</v>
      </c>
      <c r="U28" s="20" t="b">
        <v>0</v>
      </c>
      <c r="V28" t="b">
        <v>1</v>
      </c>
      <c r="W28" t="b">
        <v>0</v>
      </c>
      <c r="X28" t="b">
        <v>0</v>
      </c>
      <c r="Y28" t="b">
        <v>1</v>
      </c>
      <c r="Z28" t="b">
        <v>0</v>
      </c>
      <c r="AA28" t="b">
        <v>0</v>
      </c>
      <c r="AB28" t="b">
        <v>0</v>
      </c>
      <c r="AC28" t="b">
        <v>0</v>
      </c>
      <c r="AD28" s="21" t="b">
        <v>0</v>
      </c>
      <c r="AE28" t="b">
        <v>0</v>
      </c>
      <c r="AF28" t="b">
        <v>0</v>
      </c>
      <c r="AG28" t="b">
        <v>1</v>
      </c>
    </row>
    <row r="29" spans="1:33" x14ac:dyDescent="0.3">
      <c r="A29" s="13">
        <f t="shared" si="3"/>
        <v>22</v>
      </c>
      <c r="B29" s="13" t="s">
        <v>230</v>
      </c>
      <c r="C29" s="17" t="s">
        <v>216</v>
      </c>
      <c r="D29" t="s">
        <v>259</v>
      </c>
      <c r="E29" s="17" t="s">
        <v>120</v>
      </c>
      <c r="F29" s="17" t="s">
        <v>122</v>
      </c>
      <c r="G29" s="17" t="str">
        <f t="shared" si="1"/>
        <v>2030</v>
      </c>
      <c r="H29" s="17" t="s">
        <v>239</v>
      </c>
      <c r="I29" s="17" t="str">
        <f t="shared" si="2"/>
        <v>2019</v>
      </c>
      <c r="J29" s="17" t="s">
        <v>87</v>
      </c>
      <c r="K29" s="17">
        <v>0</v>
      </c>
      <c r="L29" s="17">
        <v>0</v>
      </c>
      <c r="M29" s="17">
        <v>-1</v>
      </c>
      <c r="N29" s="17" t="s">
        <v>122</v>
      </c>
      <c r="O29" s="17">
        <v>0</v>
      </c>
      <c r="P29" s="17">
        <v>0</v>
      </c>
      <c r="Q29" s="17">
        <v>1</v>
      </c>
      <c r="R29" t="s">
        <v>221</v>
      </c>
      <c r="S29" t="s">
        <v>222</v>
      </c>
      <c r="T29" t="s">
        <v>261</v>
      </c>
      <c r="U29" s="20" t="b">
        <v>0</v>
      </c>
      <c r="V29" t="b">
        <v>1</v>
      </c>
      <c r="W29" t="b">
        <v>0</v>
      </c>
      <c r="X29" t="b">
        <v>0</v>
      </c>
      <c r="Y29" t="b">
        <v>1</v>
      </c>
      <c r="Z29" t="b">
        <v>0</v>
      </c>
      <c r="AA29" t="b">
        <v>0</v>
      </c>
      <c r="AB29" t="b">
        <v>0</v>
      </c>
      <c r="AC29" t="b">
        <v>0</v>
      </c>
      <c r="AD29" s="21" t="b">
        <v>0</v>
      </c>
      <c r="AE29" t="b">
        <v>0</v>
      </c>
      <c r="AF29" t="b">
        <v>0</v>
      </c>
      <c r="AG29" t="b">
        <v>1</v>
      </c>
    </row>
    <row r="30" spans="1:33" x14ac:dyDescent="0.3">
      <c r="A30" s="13">
        <f t="shared" si="3"/>
        <v>23</v>
      </c>
      <c r="B30" s="13" t="s">
        <v>230</v>
      </c>
      <c r="C30" s="17" t="s">
        <v>216</v>
      </c>
      <c r="D30" t="s">
        <v>260</v>
      </c>
      <c r="E30" s="17" t="s">
        <v>120</v>
      </c>
      <c r="F30" s="17" t="s">
        <v>122</v>
      </c>
      <c r="G30" s="17" t="str">
        <f t="shared" si="1"/>
        <v>2030</v>
      </c>
      <c r="H30" s="17" t="s">
        <v>239</v>
      </c>
      <c r="I30" s="17" t="str">
        <f t="shared" si="2"/>
        <v>2019</v>
      </c>
      <c r="J30" s="17" t="s">
        <v>87</v>
      </c>
      <c r="K30" s="17">
        <v>0</v>
      </c>
      <c r="L30" s="17">
        <v>0</v>
      </c>
      <c r="M30" s="17">
        <v>-1</v>
      </c>
      <c r="N30" s="17" t="s">
        <v>122</v>
      </c>
      <c r="O30" s="17">
        <v>0</v>
      </c>
      <c r="P30" s="17">
        <v>0</v>
      </c>
      <c r="Q30" s="17">
        <v>1</v>
      </c>
      <c r="R30" t="s">
        <v>221</v>
      </c>
      <c r="S30" t="s">
        <v>222</v>
      </c>
      <c r="T30" t="s">
        <v>261</v>
      </c>
      <c r="U30" s="20" t="b">
        <v>0</v>
      </c>
      <c r="V30" t="b">
        <v>1</v>
      </c>
      <c r="W30" t="b">
        <v>0</v>
      </c>
      <c r="X30" t="b">
        <v>0</v>
      </c>
      <c r="Y30" t="b">
        <v>1</v>
      </c>
      <c r="Z30" t="b">
        <v>0</v>
      </c>
      <c r="AA30" t="b">
        <v>0</v>
      </c>
      <c r="AB30" t="b">
        <v>0</v>
      </c>
      <c r="AC30" t="b">
        <v>0</v>
      </c>
      <c r="AD30" s="21" t="b">
        <v>0</v>
      </c>
      <c r="AE30" t="b">
        <v>0</v>
      </c>
      <c r="AF30" t="b">
        <v>0</v>
      </c>
      <c r="AG30" t="b">
        <v>1</v>
      </c>
    </row>
    <row r="31" spans="1:33" x14ac:dyDescent="0.3">
      <c r="A31" s="13">
        <f t="shared" si="3"/>
        <v>24</v>
      </c>
      <c r="B31" s="13" t="s">
        <v>230</v>
      </c>
      <c r="C31" s="17" t="s">
        <v>216</v>
      </c>
      <c r="D31" t="s">
        <v>240</v>
      </c>
      <c r="E31" s="17" t="s">
        <v>120</v>
      </c>
      <c r="F31" s="17" t="s">
        <v>122</v>
      </c>
      <c r="G31" s="17" t="str">
        <f t="shared" si="1"/>
        <v>2030</v>
      </c>
      <c r="H31" s="17" t="s">
        <v>239</v>
      </c>
      <c r="I31" s="17" t="str">
        <f t="shared" si="2"/>
        <v>2019</v>
      </c>
      <c r="J31" s="17" t="s">
        <v>87</v>
      </c>
      <c r="K31" s="17">
        <v>0</v>
      </c>
      <c r="L31" s="17">
        <v>0</v>
      </c>
      <c r="M31" s="17">
        <v>-1</v>
      </c>
      <c r="N31" s="17" t="s">
        <v>122</v>
      </c>
      <c r="O31" s="17">
        <v>0</v>
      </c>
      <c r="P31" s="17">
        <v>0</v>
      </c>
      <c r="Q31" s="17">
        <v>1</v>
      </c>
      <c r="R31" t="s">
        <v>221</v>
      </c>
      <c r="S31" t="s">
        <v>222</v>
      </c>
      <c r="T31" t="s">
        <v>261</v>
      </c>
      <c r="U31" s="20" t="b">
        <v>0</v>
      </c>
      <c r="V31" t="b">
        <v>1</v>
      </c>
      <c r="W31" t="b">
        <v>0</v>
      </c>
      <c r="X31" t="b">
        <v>0</v>
      </c>
      <c r="Y31" t="b">
        <v>1</v>
      </c>
      <c r="Z31" t="b">
        <v>0</v>
      </c>
      <c r="AA31" t="b">
        <v>0</v>
      </c>
      <c r="AB31" t="b">
        <v>0</v>
      </c>
      <c r="AC31" t="b">
        <v>0</v>
      </c>
      <c r="AD31" s="21" t="b">
        <v>0</v>
      </c>
      <c r="AE31" t="b">
        <v>0</v>
      </c>
      <c r="AF31" t="b">
        <v>0</v>
      </c>
      <c r="AG31" t="b">
        <v>1</v>
      </c>
    </row>
    <row r="32" spans="1:33" x14ac:dyDescent="0.3">
      <c r="A32" s="13">
        <f t="shared" si="3"/>
        <v>25</v>
      </c>
      <c r="B32" s="13" t="s">
        <v>230</v>
      </c>
      <c r="C32" s="17" t="s">
        <v>216</v>
      </c>
      <c r="D32" t="s">
        <v>240</v>
      </c>
      <c r="E32" s="17" t="s">
        <v>120</v>
      </c>
      <c r="F32" s="17" t="s">
        <v>122</v>
      </c>
      <c r="G32" s="17" t="str">
        <f t="shared" si="1"/>
        <v>2030</v>
      </c>
      <c r="H32" s="17" t="s">
        <v>239</v>
      </c>
      <c r="I32" s="17" t="str">
        <f t="shared" si="2"/>
        <v>2019</v>
      </c>
      <c r="J32" s="17" t="s">
        <v>87</v>
      </c>
      <c r="K32" s="17">
        <v>0</v>
      </c>
      <c r="L32" s="17">
        <v>0</v>
      </c>
      <c r="M32" s="17">
        <v>-1</v>
      </c>
      <c r="N32" s="17" t="s">
        <v>122</v>
      </c>
      <c r="O32" s="17">
        <v>0</v>
      </c>
      <c r="P32" s="17">
        <v>1</v>
      </c>
      <c r="Q32" s="17">
        <v>0</v>
      </c>
      <c r="R32" t="s">
        <v>221</v>
      </c>
      <c r="S32" t="s">
        <v>222</v>
      </c>
      <c r="T32" t="s">
        <v>261</v>
      </c>
      <c r="U32" s="20" t="b">
        <v>0</v>
      </c>
      <c r="V32" t="b">
        <v>1</v>
      </c>
      <c r="W32" t="b">
        <v>0</v>
      </c>
      <c r="X32" t="b">
        <v>0</v>
      </c>
      <c r="Y32" t="b">
        <v>1</v>
      </c>
      <c r="Z32" t="b">
        <v>0</v>
      </c>
      <c r="AA32" t="b">
        <v>0</v>
      </c>
      <c r="AB32" t="b">
        <v>0</v>
      </c>
      <c r="AC32" t="b">
        <v>0</v>
      </c>
      <c r="AD32" s="21" t="b">
        <v>0</v>
      </c>
      <c r="AE32" t="b">
        <v>0</v>
      </c>
      <c r="AF32" t="b">
        <v>0</v>
      </c>
      <c r="AG32" t="b">
        <v>1</v>
      </c>
    </row>
    <row r="33" spans="1:33" x14ac:dyDescent="0.3">
      <c r="A33" s="13">
        <f t="shared" si="3"/>
        <v>26</v>
      </c>
      <c r="B33" s="13" t="s">
        <v>230</v>
      </c>
      <c r="C33" s="17" t="s">
        <v>216</v>
      </c>
      <c r="D33" t="s">
        <v>240</v>
      </c>
      <c r="E33" s="17" t="s">
        <v>120</v>
      </c>
      <c r="F33" s="17" t="s">
        <v>122</v>
      </c>
      <c r="G33" s="17" t="str">
        <f t="shared" si="1"/>
        <v>2030</v>
      </c>
      <c r="H33" s="17" t="s">
        <v>239</v>
      </c>
      <c r="I33" s="17" t="str">
        <f t="shared" si="2"/>
        <v>2019</v>
      </c>
      <c r="J33" s="17" t="s">
        <v>87</v>
      </c>
      <c r="K33" s="17">
        <v>0</v>
      </c>
      <c r="L33" s="17">
        <v>0</v>
      </c>
      <c r="M33" s="17">
        <v>-1</v>
      </c>
      <c r="N33" s="17" t="s">
        <v>263</v>
      </c>
      <c r="O33" s="58">
        <v>-1</v>
      </c>
      <c r="P33" s="17">
        <v>1</v>
      </c>
      <c r="Q33" s="17">
        <v>0</v>
      </c>
      <c r="R33" t="s">
        <v>221</v>
      </c>
      <c r="S33" t="s">
        <v>222</v>
      </c>
      <c r="T33" t="s">
        <v>261</v>
      </c>
      <c r="U33" s="20" t="b">
        <v>0</v>
      </c>
      <c r="V33" t="b">
        <v>1</v>
      </c>
      <c r="W33" t="b">
        <v>0</v>
      </c>
      <c r="X33" t="b">
        <v>0</v>
      </c>
      <c r="Y33" t="b">
        <v>1</v>
      </c>
      <c r="Z33" t="b">
        <v>0</v>
      </c>
      <c r="AA33" t="b">
        <v>0</v>
      </c>
      <c r="AB33" t="b">
        <v>0</v>
      </c>
      <c r="AC33" t="b">
        <v>0</v>
      </c>
      <c r="AD33" s="21" t="b">
        <v>0</v>
      </c>
      <c r="AE33" t="b">
        <v>0</v>
      </c>
      <c r="AF33" t="b">
        <v>0</v>
      </c>
      <c r="AG33" t="b">
        <v>1</v>
      </c>
    </row>
    <row r="34" spans="1:33" x14ac:dyDescent="0.3">
      <c r="A34" s="13">
        <f t="shared" si="3"/>
        <v>27</v>
      </c>
      <c r="B34" s="13" t="s">
        <v>230</v>
      </c>
      <c r="C34" s="17" t="s">
        <v>216</v>
      </c>
      <c r="D34" t="s">
        <v>240</v>
      </c>
      <c r="E34" s="17" t="s">
        <v>120</v>
      </c>
      <c r="F34" s="17" t="s">
        <v>122</v>
      </c>
      <c r="G34" s="17" t="str">
        <f t="shared" si="1"/>
        <v>2030</v>
      </c>
      <c r="H34" s="17" t="s">
        <v>239</v>
      </c>
      <c r="I34" s="17" t="str">
        <f t="shared" si="2"/>
        <v>2019</v>
      </c>
      <c r="J34" s="17" t="s">
        <v>87</v>
      </c>
      <c r="K34" s="17">
        <v>0</v>
      </c>
      <c r="L34" s="17">
        <v>0</v>
      </c>
      <c r="M34" s="17">
        <v>-1</v>
      </c>
      <c r="N34" s="17" t="s">
        <v>263</v>
      </c>
      <c r="O34" s="59">
        <f>0.02</f>
        <v>0.02</v>
      </c>
      <c r="P34" s="17">
        <v>1</v>
      </c>
      <c r="Q34" s="17">
        <v>0</v>
      </c>
      <c r="R34" t="s">
        <v>221</v>
      </c>
      <c r="S34" t="s">
        <v>222</v>
      </c>
      <c r="T34" t="s">
        <v>261</v>
      </c>
      <c r="U34" s="20" t="b">
        <v>0</v>
      </c>
      <c r="V34" t="b">
        <v>1</v>
      </c>
      <c r="W34" t="b">
        <v>0</v>
      </c>
      <c r="X34" t="b">
        <v>0</v>
      </c>
      <c r="Y34" t="b">
        <v>1</v>
      </c>
      <c r="Z34" t="b">
        <v>0</v>
      </c>
      <c r="AA34" t="b">
        <v>0</v>
      </c>
      <c r="AB34" t="b">
        <v>0</v>
      </c>
      <c r="AC34" t="b">
        <v>0</v>
      </c>
      <c r="AD34" s="21" t="b">
        <v>0</v>
      </c>
      <c r="AE34" t="b">
        <v>0</v>
      </c>
      <c r="AF34" t="b">
        <v>0</v>
      </c>
      <c r="AG34" t="b">
        <v>1</v>
      </c>
    </row>
    <row r="35" spans="1:33" x14ac:dyDescent="0.3">
      <c r="A35" s="13">
        <f t="shared" si="3"/>
        <v>28</v>
      </c>
      <c r="B35" s="13" t="s">
        <v>230</v>
      </c>
      <c r="C35" s="17" t="s">
        <v>216</v>
      </c>
      <c r="D35" t="s">
        <v>240</v>
      </c>
      <c r="E35" s="17" t="s">
        <v>120</v>
      </c>
      <c r="F35" s="17" t="s">
        <v>122</v>
      </c>
      <c r="G35" s="17" t="str">
        <f t="shared" si="1"/>
        <v>2030</v>
      </c>
      <c r="H35" s="17" t="s">
        <v>239</v>
      </c>
      <c r="I35" s="17" t="str">
        <f t="shared" ref="I35:I39" si="4">"2019"</f>
        <v>2019</v>
      </c>
      <c r="J35" s="17" t="s">
        <v>87</v>
      </c>
      <c r="K35" s="17">
        <v>0</v>
      </c>
      <c r="L35" s="17">
        <v>0</v>
      </c>
      <c r="M35" s="17">
        <v>-1</v>
      </c>
      <c r="N35" s="17" t="s">
        <v>263</v>
      </c>
      <c r="O35" s="59">
        <f>0.04</f>
        <v>0.04</v>
      </c>
      <c r="P35" s="17">
        <v>1</v>
      </c>
      <c r="Q35" s="17">
        <v>0</v>
      </c>
      <c r="R35" t="s">
        <v>221</v>
      </c>
      <c r="S35" t="s">
        <v>222</v>
      </c>
      <c r="T35" t="s">
        <v>261</v>
      </c>
      <c r="U35" s="20" t="b">
        <v>0</v>
      </c>
      <c r="V35" t="b">
        <v>1</v>
      </c>
      <c r="W35" t="b">
        <v>0</v>
      </c>
      <c r="X35" t="b">
        <v>0</v>
      </c>
      <c r="Y35" t="b">
        <v>1</v>
      </c>
      <c r="Z35" t="b">
        <v>0</v>
      </c>
      <c r="AA35" t="b">
        <v>0</v>
      </c>
      <c r="AB35" t="b">
        <v>0</v>
      </c>
      <c r="AC35" t="b">
        <v>0</v>
      </c>
      <c r="AD35" s="21" t="b">
        <v>0</v>
      </c>
      <c r="AE35" t="b">
        <v>0</v>
      </c>
      <c r="AF35" t="b">
        <v>0</v>
      </c>
      <c r="AG35" t="b">
        <v>1</v>
      </c>
    </row>
    <row r="36" spans="1:33" x14ac:dyDescent="0.3">
      <c r="A36" s="13">
        <f t="shared" si="3"/>
        <v>29</v>
      </c>
      <c r="B36" s="13" t="s">
        <v>230</v>
      </c>
      <c r="C36" s="17" t="s">
        <v>216</v>
      </c>
      <c r="D36" t="s">
        <v>240</v>
      </c>
      <c r="E36" s="17" t="s">
        <v>120</v>
      </c>
      <c r="F36" s="17" t="s">
        <v>122</v>
      </c>
      <c r="G36" s="17" t="str">
        <f t="shared" si="1"/>
        <v>2030</v>
      </c>
      <c r="H36" s="17" t="s">
        <v>239</v>
      </c>
      <c r="I36" s="17" t="str">
        <f t="shared" si="4"/>
        <v>2019</v>
      </c>
      <c r="J36" s="17" t="s">
        <v>87</v>
      </c>
      <c r="K36" s="17">
        <v>0</v>
      </c>
      <c r="L36" s="17">
        <v>0</v>
      </c>
      <c r="M36" s="17">
        <v>-1</v>
      </c>
      <c r="N36" s="17" t="s">
        <v>264</v>
      </c>
      <c r="O36" s="17">
        <v>-1</v>
      </c>
      <c r="P36" s="17">
        <v>1</v>
      </c>
      <c r="Q36" s="17">
        <v>0</v>
      </c>
      <c r="R36" t="s">
        <v>221</v>
      </c>
      <c r="S36" t="s">
        <v>222</v>
      </c>
      <c r="T36" t="s">
        <v>261</v>
      </c>
      <c r="U36" s="20" t="b">
        <v>0</v>
      </c>
      <c r="V36" t="b">
        <v>1</v>
      </c>
      <c r="W36" t="b">
        <v>0</v>
      </c>
      <c r="X36" t="b">
        <v>0</v>
      </c>
      <c r="Y36" t="b">
        <v>1</v>
      </c>
      <c r="Z36" t="b">
        <v>0</v>
      </c>
      <c r="AA36" t="b">
        <v>0</v>
      </c>
      <c r="AB36" t="b">
        <v>0</v>
      </c>
      <c r="AC36" t="b">
        <v>0</v>
      </c>
      <c r="AD36" s="21" t="b">
        <v>0</v>
      </c>
      <c r="AE36" t="b">
        <v>0</v>
      </c>
      <c r="AF36" t="b">
        <v>0</v>
      </c>
      <c r="AG36" t="b">
        <v>1</v>
      </c>
    </row>
    <row r="37" spans="1:33" x14ac:dyDescent="0.3">
      <c r="A37" s="13">
        <f t="shared" si="3"/>
        <v>30</v>
      </c>
      <c r="B37" s="13" t="s">
        <v>230</v>
      </c>
      <c r="C37" s="17" t="s">
        <v>216</v>
      </c>
      <c r="D37" t="s">
        <v>240</v>
      </c>
      <c r="E37" s="17" t="s">
        <v>120</v>
      </c>
      <c r="F37" s="17" t="s">
        <v>122</v>
      </c>
      <c r="G37" s="17" t="str">
        <f t="shared" si="1"/>
        <v>2030</v>
      </c>
      <c r="H37" s="17" t="s">
        <v>239</v>
      </c>
      <c r="I37" s="17" t="str">
        <f t="shared" si="4"/>
        <v>2019</v>
      </c>
      <c r="J37" s="17" t="s">
        <v>87</v>
      </c>
      <c r="K37" s="17">
        <v>0</v>
      </c>
      <c r="L37" s="17">
        <v>0</v>
      </c>
      <c r="M37" s="17">
        <v>-1</v>
      </c>
      <c r="N37" s="17" t="s">
        <v>264</v>
      </c>
      <c r="O37" s="59">
        <f>0.02</f>
        <v>0.02</v>
      </c>
      <c r="P37" s="17">
        <v>1</v>
      </c>
      <c r="Q37" s="17">
        <v>0</v>
      </c>
      <c r="R37" t="s">
        <v>221</v>
      </c>
      <c r="S37" t="s">
        <v>222</v>
      </c>
      <c r="T37" t="s">
        <v>261</v>
      </c>
      <c r="U37" s="20" t="b">
        <v>0</v>
      </c>
      <c r="V37" t="b">
        <v>1</v>
      </c>
      <c r="W37" t="b">
        <v>0</v>
      </c>
      <c r="X37" t="b">
        <v>0</v>
      </c>
      <c r="Y37" t="b">
        <v>1</v>
      </c>
      <c r="Z37" t="b">
        <v>0</v>
      </c>
      <c r="AA37" t="b">
        <v>0</v>
      </c>
      <c r="AB37" t="b">
        <v>0</v>
      </c>
      <c r="AC37" t="b">
        <v>0</v>
      </c>
      <c r="AD37" s="21" t="b">
        <v>0</v>
      </c>
      <c r="AE37" t="b">
        <v>0</v>
      </c>
      <c r="AF37" t="b">
        <v>0</v>
      </c>
      <c r="AG37" t="b">
        <v>1</v>
      </c>
    </row>
    <row r="38" spans="1:33" x14ac:dyDescent="0.3">
      <c r="A38" s="13">
        <f t="shared" si="3"/>
        <v>31</v>
      </c>
      <c r="B38" s="13" t="s">
        <v>230</v>
      </c>
      <c r="C38" s="17" t="s">
        <v>216</v>
      </c>
      <c r="D38" t="s">
        <v>240</v>
      </c>
      <c r="E38" s="17" t="s">
        <v>120</v>
      </c>
      <c r="F38" s="17" t="s">
        <v>122</v>
      </c>
      <c r="G38" s="17" t="str">
        <f t="shared" si="1"/>
        <v>2030</v>
      </c>
      <c r="H38" s="17" t="s">
        <v>239</v>
      </c>
      <c r="I38" s="17" t="str">
        <f t="shared" si="4"/>
        <v>2019</v>
      </c>
      <c r="J38" s="17" t="s">
        <v>87</v>
      </c>
      <c r="K38" s="17">
        <v>0</v>
      </c>
      <c r="L38" s="17">
        <v>0</v>
      </c>
      <c r="M38" s="17">
        <v>-1</v>
      </c>
      <c r="N38" s="17" t="s">
        <v>264</v>
      </c>
      <c r="O38" s="59">
        <f>0.04</f>
        <v>0.04</v>
      </c>
      <c r="P38" s="17">
        <v>1</v>
      </c>
      <c r="Q38" s="17">
        <v>0</v>
      </c>
      <c r="R38" t="s">
        <v>221</v>
      </c>
      <c r="S38" t="s">
        <v>222</v>
      </c>
      <c r="T38" t="s">
        <v>261</v>
      </c>
      <c r="U38" s="20" t="b">
        <v>0</v>
      </c>
      <c r="V38" t="b">
        <v>1</v>
      </c>
      <c r="W38" t="b">
        <v>0</v>
      </c>
      <c r="X38" t="b">
        <v>0</v>
      </c>
      <c r="Y38" t="b">
        <v>1</v>
      </c>
      <c r="Z38" t="b">
        <v>0</v>
      </c>
      <c r="AA38" t="b">
        <v>0</v>
      </c>
      <c r="AB38" t="b">
        <v>0</v>
      </c>
      <c r="AC38" t="b">
        <v>0</v>
      </c>
      <c r="AD38" s="21" t="b">
        <v>0</v>
      </c>
      <c r="AE38" t="b">
        <v>0</v>
      </c>
      <c r="AF38" t="b">
        <v>0</v>
      </c>
      <c r="AG38" t="b">
        <v>1</v>
      </c>
    </row>
    <row r="39" spans="1:33" x14ac:dyDescent="0.3">
      <c r="A39" s="13">
        <f>ROW(A39)-ROW($A$7)</f>
        <v>32</v>
      </c>
      <c r="B39" s="13" t="s">
        <v>230</v>
      </c>
      <c r="C39" s="17" t="s">
        <v>216</v>
      </c>
      <c r="D39" t="s">
        <v>240</v>
      </c>
      <c r="E39" s="17" t="s">
        <v>120</v>
      </c>
      <c r="F39" s="17" t="s">
        <v>122</v>
      </c>
      <c r="G39" s="17" t="str">
        <f t="shared" si="1"/>
        <v>2030</v>
      </c>
      <c r="H39" s="17" t="s">
        <v>239</v>
      </c>
      <c r="I39" s="17" t="str">
        <f t="shared" si="4"/>
        <v>2019</v>
      </c>
      <c r="J39" s="17" t="s">
        <v>87</v>
      </c>
      <c r="K39" s="17">
        <v>0</v>
      </c>
      <c r="L39" s="17">
        <v>0</v>
      </c>
      <c r="M39" s="17">
        <f>36.4/1000</f>
        <v>3.6400000000000002E-2</v>
      </c>
      <c r="N39" s="17" t="s">
        <v>122</v>
      </c>
      <c r="O39" s="17">
        <v>0</v>
      </c>
      <c r="P39" s="17">
        <v>1</v>
      </c>
      <c r="Q39" s="17">
        <v>0</v>
      </c>
      <c r="R39" t="s">
        <v>221</v>
      </c>
      <c r="S39" t="s">
        <v>222</v>
      </c>
      <c r="T39" t="s">
        <v>261</v>
      </c>
      <c r="U39" s="20" t="b">
        <v>0</v>
      </c>
      <c r="V39" t="b">
        <v>1</v>
      </c>
      <c r="W39" t="b">
        <v>0</v>
      </c>
      <c r="X39" t="b">
        <v>0</v>
      </c>
      <c r="Y39" t="b">
        <v>1</v>
      </c>
      <c r="Z39" t="b">
        <v>0</v>
      </c>
      <c r="AA39" t="b">
        <v>0</v>
      </c>
      <c r="AB39" t="b">
        <v>0</v>
      </c>
      <c r="AC39" t="b">
        <v>0</v>
      </c>
      <c r="AD39" s="21" t="b">
        <v>0</v>
      </c>
      <c r="AE39" t="b">
        <v>0</v>
      </c>
      <c r="AF39" t="b">
        <v>0</v>
      </c>
      <c r="AG39" t="b">
        <v>1</v>
      </c>
    </row>
    <row r="40" spans="1:33" x14ac:dyDescent="0.3">
      <c r="A40" s="13">
        <f t="shared" si="3"/>
        <v>33</v>
      </c>
      <c r="B40" s="13" t="s">
        <v>230</v>
      </c>
      <c r="C40" s="17" t="s">
        <v>216</v>
      </c>
      <c r="D40" t="s">
        <v>259</v>
      </c>
      <c r="E40" s="17" t="s">
        <v>120</v>
      </c>
      <c r="F40" s="17" t="s">
        <v>122</v>
      </c>
      <c r="G40" s="17" t="str">
        <f t="shared" si="1"/>
        <v>2030</v>
      </c>
      <c r="H40" s="17" t="s">
        <v>239</v>
      </c>
      <c r="I40" s="17" t="str">
        <f>"2019"</f>
        <v>2019</v>
      </c>
      <c r="J40" s="17" t="s">
        <v>87</v>
      </c>
      <c r="K40" s="17">
        <v>0</v>
      </c>
      <c r="L40" s="17">
        <v>0</v>
      </c>
      <c r="M40" s="17">
        <v>-1</v>
      </c>
      <c r="N40" s="17" t="s">
        <v>122</v>
      </c>
      <c r="O40" s="17">
        <v>0</v>
      </c>
      <c r="P40" s="17">
        <v>1</v>
      </c>
      <c r="Q40" s="17">
        <v>0</v>
      </c>
      <c r="R40" t="s">
        <v>221</v>
      </c>
      <c r="S40" t="s">
        <v>222</v>
      </c>
      <c r="T40" t="s">
        <v>261</v>
      </c>
      <c r="U40" s="20" t="b">
        <v>0</v>
      </c>
      <c r="V40" t="b">
        <v>1</v>
      </c>
      <c r="W40" t="b">
        <v>0</v>
      </c>
      <c r="X40" t="b">
        <v>0</v>
      </c>
      <c r="Y40" t="b">
        <v>1</v>
      </c>
      <c r="Z40" t="b">
        <v>0</v>
      </c>
      <c r="AA40" t="b">
        <v>0</v>
      </c>
      <c r="AB40" t="b">
        <v>0</v>
      </c>
      <c r="AC40" t="b">
        <v>0</v>
      </c>
      <c r="AD40" s="21" t="b">
        <v>0</v>
      </c>
      <c r="AE40" t="b">
        <v>0</v>
      </c>
      <c r="AF40" t="b">
        <v>0</v>
      </c>
      <c r="AG40" t="b">
        <v>1</v>
      </c>
    </row>
    <row r="41" spans="1:33" x14ac:dyDescent="0.3">
      <c r="A41" s="13">
        <f t="shared" si="3"/>
        <v>34</v>
      </c>
      <c r="B41" s="13" t="s">
        <v>230</v>
      </c>
      <c r="C41" s="17" t="s">
        <v>216</v>
      </c>
      <c r="D41" t="s">
        <v>259</v>
      </c>
      <c r="E41" s="17" t="s">
        <v>120</v>
      </c>
      <c r="F41" s="17" t="s">
        <v>122</v>
      </c>
      <c r="G41" s="17" t="str">
        <f t="shared" si="1"/>
        <v>2030</v>
      </c>
      <c r="H41" s="17" t="s">
        <v>239</v>
      </c>
      <c r="I41" s="17" t="str">
        <f>"2019"</f>
        <v>2019</v>
      </c>
      <c r="J41" s="17" t="s">
        <v>87</v>
      </c>
      <c r="K41" s="17">
        <v>0</v>
      </c>
      <c r="L41" s="17">
        <v>0</v>
      </c>
      <c r="M41" s="17">
        <v>-1</v>
      </c>
      <c r="N41" s="17" t="s">
        <v>263</v>
      </c>
      <c r="O41" s="58">
        <v>-1</v>
      </c>
      <c r="P41" s="17">
        <v>1</v>
      </c>
      <c r="Q41" s="17">
        <v>0</v>
      </c>
      <c r="R41" t="s">
        <v>221</v>
      </c>
      <c r="S41" t="s">
        <v>222</v>
      </c>
      <c r="T41" t="s">
        <v>261</v>
      </c>
      <c r="U41" s="20" t="b">
        <v>0</v>
      </c>
      <c r="V41" t="b">
        <v>1</v>
      </c>
      <c r="W41" t="b">
        <v>0</v>
      </c>
      <c r="X41" t="b">
        <v>0</v>
      </c>
      <c r="Y41" t="b">
        <v>1</v>
      </c>
      <c r="Z41" t="b">
        <v>0</v>
      </c>
      <c r="AA41" t="b">
        <v>0</v>
      </c>
      <c r="AB41" t="b">
        <v>0</v>
      </c>
      <c r="AC41" t="b">
        <v>0</v>
      </c>
      <c r="AD41" s="21" t="b">
        <v>0</v>
      </c>
      <c r="AE41" t="b">
        <v>0</v>
      </c>
      <c r="AF41" t="b">
        <v>0</v>
      </c>
      <c r="AG41" t="b">
        <v>1</v>
      </c>
    </row>
    <row r="42" spans="1:33" x14ac:dyDescent="0.3">
      <c r="A42" s="13">
        <f t="shared" si="3"/>
        <v>35</v>
      </c>
      <c r="B42" s="13" t="s">
        <v>230</v>
      </c>
      <c r="C42" s="17" t="s">
        <v>216</v>
      </c>
      <c r="D42" t="s">
        <v>259</v>
      </c>
      <c r="E42" s="17" t="s">
        <v>120</v>
      </c>
      <c r="F42" s="17" t="s">
        <v>122</v>
      </c>
      <c r="G42" s="17" t="str">
        <f t="shared" si="1"/>
        <v>2030</v>
      </c>
      <c r="H42" s="17" t="s">
        <v>239</v>
      </c>
      <c r="I42" s="17" t="str">
        <f>"2019"</f>
        <v>2019</v>
      </c>
      <c r="J42" s="17" t="s">
        <v>87</v>
      </c>
      <c r="K42" s="17">
        <v>0</v>
      </c>
      <c r="L42" s="17">
        <v>0</v>
      </c>
      <c r="M42" s="17">
        <v>-1</v>
      </c>
      <c r="N42" s="17" t="s">
        <v>263</v>
      </c>
      <c r="O42" s="59">
        <f>0.02</f>
        <v>0.02</v>
      </c>
      <c r="P42" s="17">
        <v>1</v>
      </c>
      <c r="Q42" s="17">
        <v>0</v>
      </c>
      <c r="R42" t="s">
        <v>221</v>
      </c>
      <c r="S42" t="s">
        <v>222</v>
      </c>
      <c r="T42" t="s">
        <v>261</v>
      </c>
      <c r="U42" s="20" t="b">
        <v>0</v>
      </c>
      <c r="V42" t="b">
        <v>1</v>
      </c>
      <c r="W42" t="b">
        <v>0</v>
      </c>
      <c r="X42" t="b">
        <v>0</v>
      </c>
      <c r="Y42" t="b">
        <v>1</v>
      </c>
      <c r="Z42" t="b">
        <v>0</v>
      </c>
      <c r="AA42" t="b">
        <v>0</v>
      </c>
      <c r="AB42" t="b">
        <v>0</v>
      </c>
      <c r="AC42" t="b">
        <v>0</v>
      </c>
      <c r="AD42" s="21" t="b">
        <v>0</v>
      </c>
      <c r="AE42" t="b">
        <v>0</v>
      </c>
      <c r="AF42" t="b">
        <v>0</v>
      </c>
      <c r="AG42" t="b">
        <v>1</v>
      </c>
    </row>
    <row r="43" spans="1:33" x14ac:dyDescent="0.3">
      <c r="A43" s="13">
        <f t="shared" si="3"/>
        <v>36</v>
      </c>
      <c r="B43" s="13" t="s">
        <v>230</v>
      </c>
      <c r="C43" s="17" t="s">
        <v>216</v>
      </c>
      <c r="D43" t="s">
        <v>259</v>
      </c>
      <c r="E43" s="17" t="s">
        <v>120</v>
      </c>
      <c r="F43" s="17" t="s">
        <v>122</v>
      </c>
      <c r="G43" s="17" t="str">
        <f t="shared" si="1"/>
        <v>2030</v>
      </c>
      <c r="H43" s="17" t="s">
        <v>239</v>
      </c>
      <c r="I43" s="17" t="str">
        <f t="shared" ref="I43:I47" si="5">"2019"</f>
        <v>2019</v>
      </c>
      <c r="J43" s="17" t="s">
        <v>87</v>
      </c>
      <c r="K43" s="17">
        <v>0</v>
      </c>
      <c r="L43" s="17">
        <v>0</v>
      </c>
      <c r="M43" s="17">
        <v>-1</v>
      </c>
      <c r="N43" s="17" t="s">
        <v>263</v>
      </c>
      <c r="O43" s="59">
        <f>0.04</f>
        <v>0.04</v>
      </c>
      <c r="P43" s="17">
        <v>1</v>
      </c>
      <c r="Q43" s="17">
        <v>0</v>
      </c>
      <c r="R43" t="s">
        <v>221</v>
      </c>
      <c r="S43" t="s">
        <v>222</v>
      </c>
      <c r="T43" t="s">
        <v>261</v>
      </c>
      <c r="U43" s="20" t="b">
        <v>0</v>
      </c>
      <c r="V43" t="b">
        <v>1</v>
      </c>
      <c r="W43" t="b">
        <v>0</v>
      </c>
      <c r="X43" t="b">
        <v>0</v>
      </c>
      <c r="Y43" t="b">
        <v>1</v>
      </c>
      <c r="Z43" t="b">
        <v>0</v>
      </c>
      <c r="AA43" t="b">
        <v>0</v>
      </c>
      <c r="AB43" t="b">
        <v>0</v>
      </c>
      <c r="AC43" t="b">
        <v>0</v>
      </c>
      <c r="AD43" s="21" t="b">
        <v>0</v>
      </c>
      <c r="AE43" t="b">
        <v>0</v>
      </c>
      <c r="AF43" t="b">
        <v>0</v>
      </c>
      <c r="AG43" t="b">
        <v>1</v>
      </c>
    </row>
    <row r="44" spans="1:33" x14ac:dyDescent="0.3">
      <c r="A44" s="13">
        <f t="shared" si="3"/>
        <v>37</v>
      </c>
      <c r="B44" s="13" t="s">
        <v>230</v>
      </c>
      <c r="C44" s="17" t="s">
        <v>216</v>
      </c>
      <c r="D44" t="s">
        <v>259</v>
      </c>
      <c r="E44" s="17" t="s">
        <v>120</v>
      </c>
      <c r="F44" s="17" t="s">
        <v>122</v>
      </c>
      <c r="G44" s="17" t="str">
        <f t="shared" si="1"/>
        <v>2030</v>
      </c>
      <c r="H44" s="17" t="s">
        <v>239</v>
      </c>
      <c r="I44" s="17" t="str">
        <f t="shared" si="5"/>
        <v>2019</v>
      </c>
      <c r="J44" s="17" t="s">
        <v>87</v>
      </c>
      <c r="K44" s="17">
        <v>0</v>
      </c>
      <c r="L44" s="17">
        <v>0</v>
      </c>
      <c r="M44" s="17">
        <v>-1</v>
      </c>
      <c r="N44" s="17" t="s">
        <v>264</v>
      </c>
      <c r="O44" s="17">
        <v>-1</v>
      </c>
      <c r="P44" s="17">
        <v>1</v>
      </c>
      <c r="Q44" s="17">
        <v>0</v>
      </c>
      <c r="R44" t="s">
        <v>221</v>
      </c>
      <c r="S44" t="s">
        <v>222</v>
      </c>
      <c r="T44" t="s">
        <v>261</v>
      </c>
      <c r="U44" s="20" t="b">
        <v>0</v>
      </c>
      <c r="V44" t="b">
        <v>1</v>
      </c>
      <c r="W44" t="b">
        <v>0</v>
      </c>
      <c r="X44" t="b">
        <v>0</v>
      </c>
      <c r="Y44" t="b">
        <v>1</v>
      </c>
      <c r="Z44" t="b">
        <v>0</v>
      </c>
      <c r="AA44" t="b">
        <v>0</v>
      </c>
      <c r="AB44" t="b">
        <v>0</v>
      </c>
      <c r="AC44" t="b">
        <v>0</v>
      </c>
      <c r="AD44" s="21" t="b">
        <v>0</v>
      </c>
      <c r="AE44" t="b">
        <v>0</v>
      </c>
      <c r="AF44" t="b">
        <v>0</v>
      </c>
      <c r="AG44" t="b">
        <v>1</v>
      </c>
    </row>
    <row r="45" spans="1:33" x14ac:dyDescent="0.3">
      <c r="A45" s="13">
        <f t="shared" si="3"/>
        <v>38</v>
      </c>
      <c r="B45" s="13" t="s">
        <v>230</v>
      </c>
      <c r="C45" s="17" t="s">
        <v>216</v>
      </c>
      <c r="D45" t="s">
        <v>259</v>
      </c>
      <c r="E45" s="17" t="s">
        <v>120</v>
      </c>
      <c r="F45" s="17" t="s">
        <v>122</v>
      </c>
      <c r="G45" s="17" t="str">
        <f t="shared" si="1"/>
        <v>2030</v>
      </c>
      <c r="H45" s="17" t="s">
        <v>239</v>
      </c>
      <c r="I45" s="17" t="str">
        <f t="shared" si="5"/>
        <v>2019</v>
      </c>
      <c r="J45" s="17" t="s">
        <v>87</v>
      </c>
      <c r="K45" s="17">
        <v>0</v>
      </c>
      <c r="L45" s="17">
        <v>0</v>
      </c>
      <c r="M45" s="17">
        <v>-1</v>
      </c>
      <c r="N45" s="17" t="s">
        <v>264</v>
      </c>
      <c r="O45" s="59">
        <f>0.02</f>
        <v>0.02</v>
      </c>
      <c r="P45" s="17">
        <v>1</v>
      </c>
      <c r="Q45" s="17">
        <v>0</v>
      </c>
      <c r="R45" t="s">
        <v>221</v>
      </c>
      <c r="S45" t="s">
        <v>222</v>
      </c>
      <c r="T45" t="s">
        <v>261</v>
      </c>
      <c r="U45" s="20" t="b">
        <v>0</v>
      </c>
      <c r="V45" t="b">
        <v>1</v>
      </c>
      <c r="W45" t="b">
        <v>0</v>
      </c>
      <c r="X45" t="b">
        <v>0</v>
      </c>
      <c r="Y45" t="b">
        <v>1</v>
      </c>
      <c r="Z45" t="b">
        <v>0</v>
      </c>
      <c r="AA45" t="b">
        <v>0</v>
      </c>
      <c r="AB45" t="b">
        <v>0</v>
      </c>
      <c r="AC45" t="b">
        <v>0</v>
      </c>
      <c r="AD45" s="21" t="b">
        <v>0</v>
      </c>
      <c r="AE45" t="b">
        <v>0</v>
      </c>
      <c r="AF45" t="b">
        <v>0</v>
      </c>
      <c r="AG45" t="b">
        <v>1</v>
      </c>
    </row>
    <row r="46" spans="1:33" x14ac:dyDescent="0.3">
      <c r="A46" s="13">
        <f t="shared" si="3"/>
        <v>39</v>
      </c>
      <c r="B46" s="13" t="s">
        <v>230</v>
      </c>
      <c r="C46" s="17" t="s">
        <v>216</v>
      </c>
      <c r="D46" t="s">
        <v>259</v>
      </c>
      <c r="E46" s="17" t="s">
        <v>120</v>
      </c>
      <c r="F46" s="17" t="s">
        <v>122</v>
      </c>
      <c r="G46" s="17" t="str">
        <f t="shared" si="1"/>
        <v>2030</v>
      </c>
      <c r="H46" s="17" t="s">
        <v>239</v>
      </c>
      <c r="I46" s="17" t="str">
        <f t="shared" si="5"/>
        <v>2019</v>
      </c>
      <c r="J46" s="17" t="s">
        <v>87</v>
      </c>
      <c r="K46" s="17">
        <v>0</v>
      </c>
      <c r="L46" s="17">
        <v>0</v>
      </c>
      <c r="M46" s="17">
        <v>-1</v>
      </c>
      <c r="N46" s="17" t="s">
        <v>264</v>
      </c>
      <c r="O46" s="59">
        <f>0.04</f>
        <v>0.04</v>
      </c>
      <c r="P46" s="17">
        <v>1</v>
      </c>
      <c r="Q46" s="17">
        <v>0</v>
      </c>
      <c r="R46" t="s">
        <v>221</v>
      </c>
      <c r="S46" t="s">
        <v>222</v>
      </c>
      <c r="T46" t="s">
        <v>261</v>
      </c>
      <c r="U46" s="20" t="b">
        <v>0</v>
      </c>
      <c r="V46" t="b">
        <v>1</v>
      </c>
      <c r="W46" t="b">
        <v>0</v>
      </c>
      <c r="X46" t="b">
        <v>0</v>
      </c>
      <c r="Y46" t="b">
        <v>1</v>
      </c>
      <c r="Z46" t="b">
        <v>0</v>
      </c>
      <c r="AA46" t="b">
        <v>0</v>
      </c>
      <c r="AB46" t="b">
        <v>0</v>
      </c>
      <c r="AC46" t="b">
        <v>0</v>
      </c>
      <c r="AD46" s="21" t="b">
        <v>0</v>
      </c>
      <c r="AE46" t="b">
        <v>0</v>
      </c>
      <c r="AF46" t="b">
        <v>0</v>
      </c>
      <c r="AG46" t="b">
        <v>1</v>
      </c>
    </row>
    <row r="47" spans="1:33" x14ac:dyDescent="0.3">
      <c r="A47" s="13">
        <f>ROW(A47)-ROW($A$7)</f>
        <v>40</v>
      </c>
      <c r="B47" s="13" t="s">
        <v>230</v>
      </c>
      <c r="C47" s="17" t="s">
        <v>216</v>
      </c>
      <c r="D47" t="s">
        <v>259</v>
      </c>
      <c r="E47" s="17" t="s">
        <v>120</v>
      </c>
      <c r="F47" s="17" t="s">
        <v>122</v>
      </c>
      <c r="G47" s="17" t="str">
        <f t="shared" si="1"/>
        <v>2030</v>
      </c>
      <c r="H47" s="17" t="s">
        <v>239</v>
      </c>
      <c r="I47" s="17" t="str">
        <f t="shared" si="5"/>
        <v>2019</v>
      </c>
      <c r="J47" s="17" t="s">
        <v>87</v>
      </c>
      <c r="K47" s="17">
        <v>0</v>
      </c>
      <c r="L47" s="17">
        <v>0</v>
      </c>
      <c r="M47" s="17">
        <f>36.4/1000</f>
        <v>3.6400000000000002E-2</v>
      </c>
      <c r="N47" s="17" t="s">
        <v>122</v>
      </c>
      <c r="O47" s="17">
        <v>0</v>
      </c>
      <c r="P47" s="17">
        <v>1</v>
      </c>
      <c r="Q47" s="17">
        <v>0</v>
      </c>
      <c r="R47" t="s">
        <v>221</v>
      </c>
      <c r="S47" t="s">
        <v>222</v>
      </c>
      <c r="T47" t="s">
        <v>261</v>
      </c>
      <c r="U47" s="20" t="b">
        <v>0</v>
      </c>
      <c r="V47" t="b">
        <v>1</v>
      </c>
      <c r="W47" t="b">
        <v>0</v>
      </c>
      <c r="X47" t="b">
        <v>0</v>
      </c>
      <c r="Y47" t="b">
        <v>1</v>
      </c>
      <c r="Z47" t="b">
        <v>0</v>
      </c>
      <c r="AA47" t="b">
        <v>0</v>
      </c>
      <c r="AB47" t="b">
        <v>0</v>
      </c>
      <c r="AC47" t="b">
        <v>0</v>
      </c>
      <c r="AD47" s="21" t="b">
        <v>0</v>
      </c>
      <c r="AE47" t="b">
        <v>0</v>
      </c>
      <c r="AF47" t="b">
        <v>0</v>
      </c>
      <c r="AG47" t="b">
        <v>1</v>
      </c>
    </row>
    <row r="48" spans="1:33" x14ac:dyDescent="0.3">
      <c r="A48" s="13">
        <f t="shared" si="3"/>
        <v>41</v>
      </c>
      <c r="B48" s="13" t="s">
        <v>230</v>
      </c>
      <c r="C48" s="17" t="s">
        <v>216</v>
      </c>
      <c r="D48" t="s">
        <v>260</v>
      </c>
      <c r="E48" s="17" t="s">
        <v>120</v>
      </c>
      <c r="F48" s="17" t="s">
        <v>122</v>
      </c>
      <c r="G48" s="17" t="str">
        <f t="shared" si="1"/>
        <v>2030</v>
      </c>
      <c r="H48" s="17" t="s">
        <v>239</v>
      </c>
      <c r="I48" s="17" t="str">
        <f>"2019"</f>
        <v>2019</v>
      </c>
      <c r="J48" s="17" t="s">
        <v>87</v>
      </c>
      <c r="K48" s="17">
        <v>0</v>
      </c>
      <c r="L48" s="17">
        <v>0</v>
      </c>
      <c r="M48" s="17">
        <v>-1</v>
      </c>
      <c r="N48" s="17" t="s">
        <v>122</v>
      </c>
      <c r="O48" s="17">
        <v>0</v>
      </c>
      <c r="P48" s="17">
        <v>1</v>
      </c>
      <c r="Q48" s="17">
        <v>0</v>
      </c>
      <c r="R48" t="s">
        <v>221</v>
      </c>
      <c r="S48" t="s">
        <v>222</v>
      </c>
      <c r="T48" t="s">
        <v>261</v>
      </c>
      <c r="U48" s="20" t="b">
        <v>0</v>
      </c>
      <c r="V48" t="b">
        <v>1</v>
      </c>
      <c r="W48" t="b">
        <v>0</v>
      </c>
      <c r="X48" t="b">
        <v>0</v>
      </c>
      <c r="Y48" t="b">
        <v>1</v>
      </c>
      <c r="Z48" t="b">
        <v>0</v>
      </c>
      <c r="AA48" t="b">
        <v>0</v>
      </c>
      <c r="AB48" t="b">
        <v>0</v>
      </c>
      <c r="AC48" t="b">
        <v>0</v>
      </c>
      <c r="AD48" s="21" t="b">
        <v>0</v>
      </c>
      <c r="AE48" t="b">
        <v>0</v>
      </c>
      <c r="AF48" t="b">
        <v>0</v>
      </c>
      <c r="AG48" t="b">
        <v>1</v>
      </c>
    </row>
    <row r="49" spans="1:33" x14ac:dyDescent="0.3">
      <c r="A49" s="13">
        <f t="shared" si="3"/>
        <v>42</v>
      </c>
      <c r="B49" s="13" t="s">
        <v>230</v>
      </c>
      <c r="C49" s="17" t="s">
        <v>216</v>
      </c>
      <c r="D49" t="s">
        <v>260</v>
      </c>
      <c r="E49" s="17" t="s">
        <v>120</v>
      </c>
      <c r="F49" s="17" t="s">
        <v>122</v>
      </c>
      <c r="G49" s="17" t="str">
        <f t="shared" si="1"/>
        <v>2030</v>
      </c>
      <c r="H49" s="17" t="s">
        <v>239</v>
      </c>
      <c r="I49" s="17" t="str">
        <f>"2019"</f>
        <v>2019</v>
      </c>
      <c r="J49" s="17" t="s">
        <v>87</v>
      </c>
      <c r="K49" s="17">
        <v>0</v>
      </c>
      <c r="L49" s="17">
        <v>0</v>
      </c>
      <c r="M49" s="17">
        <v>-1</v>
      </c>
      <c r="N49" s="17" t="s">
        <v>263</v>
      </c>
      <c r="O49" s="58">
        <v>-1</v>
      </c>
      <c r="P49" s="17">
        <v>1</v>
      </c>
      <c r="Q49" s="17">
        <v>0</v>
      </c>
      <c r="R49" t="s">
        <v>221</v>
      </c>
      <c r="S49" t="s">
        <v>222</v>
      </c>
      <c r="T49" t="s">
        <v>261</v>
      </c>
      <c r="U49" s="20" t="b">
        <v>0</v>
      </c>
      <c r="V49" t="b">
        <v>1</v>
      </c>
      <c r="W49" t="b">
        <v>0</v>
      </c>
      <c r="X49" t="b">
        <v>0</v>
      </c>
      <c r="Y49" t="b">
        <v>1</v>
      </c>
      <c r="Z49" t="b">
        <v>0</v>
      </c>
      <c r="AA49" t="b">
        <v>0</v>
      </c>
      <c r="AB49" t="b">
        <v>0</v>
      </c>
      <c r="AC49" t="b">
        <v>0</v>
      </c>
      <c r="AD49" s="21" t="b">
        <v>0</v>
      </c>
      <c r="AE49" t="b">
        <v>0</v>
      </c>
      <c r="AF49" t="b">
        <v>0</v>
      </c>
      <c r="AG49" t="b">
        <v>1</v>
      </c>
    </row>
    <row r="50" spans="1:33" x14ac:dyDescent="0.3">
      <c r="A50" s="13">
        <f t="shared" si="3"/>
        <v>43</v>
      </c>
      <c r="B50" s="13" t="s">
        <v>230</v>
      </c>
      <c r="C50" s="17" t="s">
        <v>216</v>
      </c>
      <c r="D50" t="s">
        <v>260</v>
      </c>
      <c r="E50" s="17" t="s">
        <v>120</v>
      </c>
      <c r="F50" s="17" t="s">
        <v>122</v>
      </c>
      <c r="G50" s="17" t="str">
        <f t="shared" si="1"/>
        <v>2030</v>
      </c>
      <c r="H50" s="17" t="s">
        <v>239</v>
      </c>
      <c r="I50" s="17" t="str">
        <f>"2019"</f>
        <v>2019</v>
      </c>
      <c r="J50" s="17" t="s">
        <v>87</v>
      </c>
      <c r="K50" s="17">
        <v>0</v>
      </c>
      <c r="L50" s="17">
        <v>0</v>
      </c>
      <c r="M50" s="17">
        <v>-1</v>
      </c>
      <c r="N50" s="17" t="s">
        <v>263</v>
      </c>
      <c r="O50" s="59">
        <f>0.02</f>
        <v>0.02</v>
      </c>
      <c r="P50" s="17">
        <v>1</v>
      </c>
      <c r="Q50" s="17">
        <v>0</v>
      </c>
      <c r="R50" t="s">
        <v>221</v>
      </c>
      <c r="S50" t="s">
        <v>222</v>
      </c>
      <c r="T50" t="s">
        <v>261</v>
      </c>
      <c r="U50" s="20" t="b">
        <v>0</v>
      </c>
      <c r="V50" t="b">
        <v>1</v>
      </c>
      <c r="W50" t="b">
        <v>0</v>
      </c>
      <c r="X50" t="b">
        <v>0</v>
      </c>
      <c r="Y50" t="b">
        <v>1</v>
      </c>
      <c r="Z50" t="b">
        <v>0</v>
      </c>
      <c r="AA50" t="b">
        <v>0</v>
      </c>
      <c r="AB50" t="b">
        <v>0</v>
      </c>
      <c r="AC50" t="b">
        <v>0</v>
      </c>
      <c r="AD50" s="21" t="b">
        <v>0</v>
      </c>
      <c r="AE50" t="b">
        <v>0</v>
      </c>
      <c r="AF50" t="b">
        <v>0</v>
      </c>
      <c r="AG50" t="b">
        <v>1</v>
      </c>
    </row>
    <row r="51" spans="1:33" x14ac:dyDescent="0.3">
      <c r="A51" s="13">
        <f t="shared" si="3"/>
        <v>44</v>
      </c>
      <c r="B51" s="13" t="s">
        <v>230</v>
      </c>
      <c r="C51" s="17" t="s">
        <v>216</v>
      </c>
      <c r="D51" t="s">
        <v>260</v>
      </c>
      <c r="E51" s="17" t="s">
        <v>120</v>
      </c>
      <c r="F51" s="17" t="s">
        <v>122</v>
      </c>
      <c r="G51" s="17" t="str">
        <f t="shared" si="1"/>
        <v>2030</v>
      </c>
      <c r="H51" s="17" t="s">
        <v>239</v>
      </c>
      <c r="I51" s="17" t="str">
        <f t="shared" ref="I51:I116" si="6">"2019"</f>
        <v>2019</v>
      </c>
      <c r="J51" s="17" t="s">
        <v>87</v>
      </c>
      <c r="K51" s="17">
        <v>0</v>
      </c>
      <c r="L51" s="17">
        <v>0</v>
      </c>
      <c r="M51" s="17">
        <v>-1</v>
      </c>
      <c r="N51" s="17" t="s">
        <v>263</v>
      </c>
      <c r="O51" s="59">
        <f>0.04</f>
        <v>0.04</v>
      </c>
      <c r="P51" s="17">
        <v>1</v>
      </c>
      <c r="Q51" s="17">
        <v>0</v>
      </c>
      <c r="R51" t="s">
        <v>221</v>
      </c>
      <c r="S51" t="s">
        <v>222</v>
      </c>
      <c r="T51" t="s">
        <v>261</v>
      </c>
      <c r="U51" s="20" t="b">
        <v>0</v>
      </c>
      <c r="V51" t="b">
        <v>1</v>
      </c>
      <c r="W51" t="b">
        <v>0</v>
      </c>
      <c r="X51" t="b">
        <v>0</v>
      </c>
      <c r="Y51" t="b">
        <v>1</v>
      </c>
      <c r="Z51" t="b">
        <v>0</v>
      </c>
      <c r="AA51" t="b">
        <v>0</v>
      </c>
      <c r="AB51" t="b">
        <v>0</v>
      </c>
      <c r="AC51" t="b">
        <v>0</v>
      </c>
      <c r="AD51" s="21" t="b">
        <v>0</v>
      </c>
      <c r="AE51" t="b">
        <v>0</v>
      </c>
      <c r="AF51" t="b">
        <v>0</v>
      </c>
      <c r="AG51" t="b">
        <v>1</v>
      </c>
    </row>
    <row r="52" spans="1:33" x14ac:dyDescent="0.3">
      <c r="A52" s="13">
        <f t="shared" si="3"/>
        <v>45</v>
      </c>
      <c r="B52" s="13" t="s">
        <v>230</v>
      </c>
      <c r="C52" s="17" t="s">
        <v>216</v>
      </c>
      <c r="D52" t="s">
        <v>260</v>
      </c>
      <c r="E52" s="17" t="s">
        <v>120</v>
      </c>
      <c r="F52" s="17" t="s">
        <v>122</v>
      </c>
      <c r="G52" s="17" t="str">
        <f t="shared" si="1"/>
        <v>2030</v>
      </c>
      <c r="H52" s="17" t="s">
        <v>239</v>
      </c>
      <c r="I52" s="17" t="str">
        <f t="shared" si="6"/>
        <v>2019</v>
      </c>
      <c r="J52" s="17" t="s">
        <v>87</v>
      </c>
      <c r="K52" s="17">
        <v>0</v>
      </c>
      <c r="L52" s="17">
        <v>0</v>
      </c>
      <c r="M52" s="17">
        <v>-1</v>
      </c>
      <c r="N52" s="17" t="s">
        <v>264</v>
      </c>
      <c r="O52" s="17">
        <v>-1</v>
      </c>
      <c r="P52" s="17">
        <v>1</v>
      </c>
      <c r="Q52" s="17">
        <v>0</v>
      </c>
      <c r="R52" t="s">
        <v>221</v>
      </c>
      <c r="S52" t="s">
        <v>222</v>
      </c>
      <c r="T52" t="s">
        <v>261</v>
      </c>
      <c r="U52" s="20" t="b">
        <v>0</v>
      </c>
      <c r="V52" t="b">
        <v>1</v>
      </c>
      <c r="W52" t="b">
        <v>0</v>
      </c>
      <c r="X52" t="b">
        <v>0</v>
      </c>
      <c r="Y52" t="b">
        <v>1</v>
      </c>
      <c r="Z52" t="b">
        <v>0</v>
      </c>
      <c r="AA52" t="b">
        <v>0</v>
      </c>
      <c r="AB52" t="b">
        <v>0</v>
      </c>
      <c r="AC52" t="b">
        <v>0</v>
      </c>
      <c r="AD52" s="21" t="b">
        <v>0</v>
      </c>
      <c r="AE52" t="b">
        <v>0</v>
      </c>
      <c r="AF52" t="b">
        <v>0</v>
      </c>
      <c r="AG52" t="b">
        <v>1</v>
      </c>
    </row>
    <row r="53" spans="1:33" x14ac:dyDescent="0.3">
      <c r="A53" s="13">
        <f t="shared" si="3"/>
        <v>46</v>
      </c>
      <c r="B53" s="13" t="s">
        <v>230</v>
      </c>
      <c r="C53" s="17" t="s">
        <v>216</v>
      </c>
      <c r="D53" t="s">
        <v>260</v>
      </c>
      <c r="E53" s="17" t="s">
        <v>120</v>
      </c>
      <c r="F53" s="17" t="s">
        <v>122</v>
      </c>
      <c r="G53" s="17" t="str">
        <f t="shared" si="1"/>
        <v>2030</v>
      </c>
      <c r="H53" s="17" t="s">
        <v>239</v>
      </c>
      <c r="I53" s="17" t="str">
        <f t="shared" si="6"/>
        <v>2019</v>
      </c>
      <c r="J53" s="17" t="s">
        <v>87</v>
      </c>
      <c r="K53" s="17">
        <v>0</v>
      </c>
      <c r="L53" s="17">
        <v>0</v>
      </c>
      <c r="M53" s="17">
        <v>-1</v>
      </c>
      <c r="N53" s="17" t="s">
        <v>264</v>
      </c>
      <c r="O53" s="59">
        <f>0.02</f>
        <v>0.02</v>
      </c>
      <c r="P53" s="17">
        <v>1</v>
      </c>
      <c r="Q53" s="17">
        <v>0</v>
      </c>
      <c r="R53" t="s">
        <v>221</v>
      </c>
      <c r="S53" t="s">
        <v>222</v>
      </c>
      <c r="T53" t="s">
        <v>261</v>
      </c>
      <c r="U53" s="20" t="b">
        <v>0</v>
      </c>
      <c r="V53" t="b">
        <v>1</v>
      </c>
      <c r="W53" t="b">
        <v>0</v>
      </c>
      <c r="X53" t="b">
        <v>0</v>
      </c>
      <c r="Y53" t="b">
        <v>1</v>
      </c>
      <c r="Z53" t="b">
        <v>0</v>
      </c>
      <c r="AA53" t="b">
        <v>0</v>
      </c>
      <c r="AB53" t="b">
        <v>0</v>
      </c>
      <c r="AC53" t="b">
        <v>0</v>
      </c>
      <c r="AD53" s="21" t="b">
        <v>0</v>
      </c>
      <c r="AE53" t="b">
        <v>0</v>
      </c>
      <c r="AF53" t="b">
        <v>0</v>
      </c>
      <c r="AG53" t="b">
        <v>1</v>
      </c>
    </row>
    <row r="54" spans="1:33" x14ac:dyDescent="0.3">
      <c r="A54" s="13">
        <f t="shared" si="3"/>
        <v>47</v>
      </c>
      <c r="B54" s="13" t="s">
        <v>230</v>
      </c>
      <c r="C54" s="17" t="s">
        <v>216</v>
      </c>
      <c r="D54" t="s">
        <v>260</v>
      </c>
      <c r="E54" s="17" t="s">
        <v>120</v>
      </c>
      <c r="F54" s="17" t="s">
        <v>122</v>
      </c>
      <c r="G54" s="17" t="str">
        <f t="shared" si="1"/>
        <v>2030</v>
      </c>
      <c r="H54" s="17" t="s">
        <v>239</v>
      </c>
      <c r="I54" s="17" t="str">
        <f t="shared" si="6"/>
        <v>2019</v>
      </c>
      <c r="J54" s="17" t="s">
        <v>87</v>
      </c>
      <c r="K54" s="17">
        <v>0</v>
      </c>
      <c r="L54" s="17">
        <v>0</v>
      </c>
      <c r="M54" s="17">
        <v>-1</v>
      </c>
      <c r="N54" s="17" t="s">
        <v>264</v>
      </c>
      <c r="O54" s="59">
        <f>0.04</f>
        <v>0.04</v>
      </c>
      <c r="P54" s="17">
        <v>1</v>
      </c>
      <c r="Q54" s="17">
        <v>0</v>
      </c>
      <c r="R54" t="s">
        <v>221</v>
      </c>
      <c r="S54" t="s">
        <v>222</v>
      </c>
      <c r="T54" t="s">
        <v>261</v>
      </c>
      <c r="U54" s="20" t="b">
        <v>0</v>
      </c>
      <c r="V54" t="b">
        <v>1</v>
      </c>
      <c r="W54" t="b">
        <v>0</v>
      </c>
      <c r="X54" t="b">
        <v>0</v>
      </c>
      <c r="Y54" t="b">
        <v>1</v>
      </c>
      <c r="Z54" t="b">
        <v>0</v>
      </c>
      <c r="AA54" t="b">
        <v>0</v>
      </c>
      <c r="AB54" t="b">
        <v>0</v>
      </c>
      <c r="AC54" t="b">
        <v>0</v>
      </c>
      <c r="AD54" s="21" t="b">
        <v>0</v>
      </c>
      <c r="AE54" t="b">
        <v>0</v>
      </c>
      <c r="AF54" t="b">
        <v>0</v>
      </c>
      <c r="AG54" t="b">
        <v>1</v>
      </c>
    </row>
    <row r="55" spans="1:33" x14ac:dyDescent="0.3">
      <c r="A55" s="13">
        <f>ROW(A55)-ROW($A$7)</f>
        <v>48</v>
      </c>
      <c r="B55" s="13" t="s">
        <v>230</v>
      </c>
      <c r="C55" s="17" t="s">
        <v>216</v>
      </c>
      <c r="D55" t="s">
        <v>260</v>
      </c>
      <c r="E55" s="17" t="s">
        <v>120</v>
      </c>
      <c r="F55" s="17" t="s">
        <v>122</v>
      </c>
      <c r="G55" s="17" t="str">
        <f t="shared" si="1"/>
        <v>2030</v>
      </c>
      <c r="H55" s="17" t="s">
        <v>239</v>
      </c>
      <c r="I55" s="17" t="str">
        <f t="shared" si="6"/>
        <v>2019</v>
      </c>
      <c r="J55" s="17" t="s">
        <v>87</v>
      </c>
      <c r="K55" s="17">
        <v>0</v>
      </c>
      <c r="L55" s="17">
        <v>0</v>
      </c>
      <c r="M55" s="17">
        <f>36.4/1000</f>
        <v>3.6400000000000002E-2</v>
      </c>
      <c r="N55" s="17" t="s">
        <v>122</v>
      </c>
      <c r="O55" s="17">
        <v>0</v>
      </c>
      <c r="P55" s="17">
        <v>1</v>
      </c>
      <c r="Q55" s="17">
        <v>0</v>
      </c>
      <c r="R55" t="s">
        <v>221</v>
      </c>
      <c r="S55" t="s">
        <v>222</v>
      </c>
      <c r="T55" t="s">
        <v>261</v>
      </c>
      <c r="U55" s="20" t="b">
        <v>0</v>
      </c>
      <c r="V55" t="b">
        <v>1</v>
      </c>
      <c r="W55" t="b">
        <v>0</v>
      </c>
      <c r="X55" t="b">
        <v>0</v>
      </c>
      <c r="Y55" t="b">
        <v>1</v>
      </c>
      <c r="Z55" t="b">
        <v>0</v>
      </c>
      <c r="AA55" t="b">
        <v>0</v>
      </c>
      <c r="AB55" t="b">
        <v>0</v>
      </c>
      <c r="AC55" t="b">
        <v>0</v>
      </c>
      <c r="AD55" s="21" t="b">
        <v>0</v>
      </c>
      <c r="AE55" t="b">
        <v>0</v>
      </c>
      <c r="AF55" t="b">
        <v>0</v>
      </c>
      <c r="AG55" t="b">
        <v>1</v>
      </c>
    </row>
    <row r="56" spans="1:33" x14ac:dyDescent="0.3">
      <c r="A56" s="13">
        <f t="shared" si="3"/>
        <v>49</v>
      </c>
      <c r="B56" s="13" t="s">
        <v>230</v>
      </c>
      <c r="C56" s="17" t="s">
        <v>216</v>
      </c>
      <c r="D56" t="s">
        <v>240</v>
      </c>
      <c r="E56" s="17" t="s">
        <v>120</v>
      </c>
      <c r="F56" s="17" t="s">
        <v>122</v>
      </c>
      <c r="G56" s="17" t="str">
        <f t="shared" si="1"/>
        <v>2030</v>
      </c>
      <c r="H56" s="17" t="s">
        <v>239</v>
      </c>
      <c r="I56" s="17" t="str">
        <f t="shared" si="6"/>
        <v>2019</v>
      </c>
      <c r="J56" s="17" t="s">
        <v>87</v>
      </c>
      <c r="K56" s="17">
        <v>0</v>
      </c>
      <c r="L56" s="17">
        <v>0</v>
      </c>
      <c r="M56" s="17">
        <v>-1</v>
      </c>
      <c r="N56" s="17" t="s">
        <v>265</v>
      </c>
      <c r="O56" s="58">
        <v>-1</v>
      </c>
      <c r="P56" s="17">
        <v>1</v>
      </c>
      <c r="Q56" s="17">
        <v>0</v>
      </c>
      <c r="R56" t="s">
        <v>221</v>
      </c>
      <c r="S56" t="s">
        <v>222</v>
      </c>
      <c r="T56" t="s">
        <v>268</v>
      </c>
      <c r="U56" s="20" t="b">
        <v>0</v>
      </c>
      <c r="V56" t="b">
        <v>1</v>
      </c>
      <c r="W56" t="b">
        <v>0</v>
      </c>
      <c r="X56" t="b">
        <v>0</v>
      </c>
      <c r="Y56" t="b">
        <v>1</v>
      </c>
      <c r="Z56" t="b">
        <v>0</v>
      </c>
      <c r="AA56" t="b">
        <v>0</v>
      </c>
      <c r="AB56" t="b">
        <v>0</v>
      </c>
      <c r="AC56" t="b">
        <v>0</v>
      </c>
      <c r="AD56" s="21" t="b">
        <v>0</v>
      </c>
      <c r="AE56" t="b">
        <v>0</v>
      </c>
      <c r="AF56" t="b">
        <v>0</v>
      </c>
      <c r="AG56" t="b">
        <v>1</v>
      </c>
    </row>
    <row r="57" spans="1:33" x14ac:dyDescent="0.3">
      <c r="A57" s="13">
        <f t="shared" si="3"/>
        <v>50</v>
      </c>
      <c r="B57" s="13" t="s">
        <v>230</v>
      </c>
      <c r="C57" s="17" t="s">
        <v>216</v>
      </c>
      <c r="D57" t="s">
        <v>240</v>
      </c>
      <c r="E57" s="17" t="s">
        <v>120</v>
      </c>
      <c r="F57" s="17" t="s">
        <v>122</v>
      </c>
      <c r="G57" s="17" t="str">
        <f t="shared" si="1"/>
        <v>2030</v>
      </c>
      <c r="H57" s="17" t="s">
        <v>239</v>
      </c>
      <c r="I57" s="17" t="str">
        <f t="shared" si="6"/>
        <v>2019</v>
      </c>
      <c r="J57" s="17" t="s">
        <v>87</v>
      </c>
      <c r="K57" s="17">
        <v>0</v>
      </c>
      <c r="L57" s="17">
        <v>0</v>
      </c>
      <c r="M57" s="17">
        <v>-1</v>
      </c>
      <c r="N57" s="17" t="s">
        <v>263</v>
      </c>
      <c r="O57" s="58">
        <v>-1</v>
      </c>
      <c r="P57" s="17">
        <v>1</v>
      </c>
      <c r="Q57" s="17">
        <v>0</v>
      </c>
      <c r="R57" t="s">
        <v>221</v>
      </c>
      <c r="S57" t="s">
        <v>222</v>
      </c>
      <c r="T57" t="s">
        <v>268</v>
      </c>
      <c r="U57" s="20" t="b">
        <v>0</v>
      </c>
      <c r="V57" t="b">
        <v>1</v>
      </c>
      <c r="W57" t="b">
        <v>0</v>
      </c>
      <c r="X57" t="b">
        <v>0</v>
      </c>
      <c r="Y57" t="b">
        <v>1</v>
      </c>
      <c r="Z57" t="b">
        <v>0</v>
      </c>
      <c r="AA57" t="b">
        <v>0</v>
      </c>
      <c r="AB57" t="b">
        <v>0</v>
      </c>
      <c r="AC57" t="b">
        <v>0</v>
      </c>
      <c r="AD57" s="21" t="b">
        <v>0</v>
      </c>
      <c r="AE57" t="b">
        <v>0</v>
      </c>
      <c r="AF57" t="b">
        <v>0</v>
      </c>
      <c r="AG57" t="b">
        <v>1</v>
      </c>
    </row>
    <row r="58" spans="1:33" x14ac:dyDescent="0.3">
      <c r="A58" s="13">
        <f t="shared" si="3"/>
        <v>51</v>
      </c>
      <c r="B58" s="13" t="s">
        <v>230</v>
      </c>
      <c r="C58" s="17" t="s">
        <v>216</v>
      </c>
      <c r="D58" t="s">
        <v>240</v>
      </c>
      <c r="E58" s="17" t="s">
        <v>120</v>
      </c>
      <c r="F58" s="17" t="s">
        <v>122</v>
      </c>
      <c r="G58" s="17" t="str">
        <f t="shared" si="1"/>
        <v>2030</v>
      </c>
      <c r="H58" s="17" t="s">
        <v>239</v>
      </c>
      <c r="I58" s="17" t="str">
        <f t="shared" si="6"/>
        <v>2019</v>
      </c>
      <c r="J58" s="17" t="s">
        <v>87</v>
      </c>
      <c r="K58" s="17">
        <v>0</v>
      </c>
      <c r="L58" s="17">
        <v>0</v>
      </c>
      <c r="M58" s="17">
        <v>-1</v>
      </c>
      <c r="N58" s="17" t="s">
        <v>266</v>
      </c>
      <c r="O58" s="58">
        <v>-1</v>
      </c>
      <c r="P58" s="17">
        <v>1</v>
      </c>
      <c r="Q58" s="17">
        <v>0</v>
      </c>
      <c r="R58" t="s">
        <v>221</v>
      </c>
      <c r="S58" t="s">
        <v>222</v>
      </c>
      <c r="T58" t="s">
        <v>268</v>
      </c>
      <c r="U58" s="20" t="b">
        <v>0</v>
      </c>
      <c r="V58" t="b">
        <v>1</v>
      </c>
      <c r="W58" t="b">
        <v>0</v>
      </c>
      <c r="X58" t="b">
        <v>0</v>
      </c>
      <c r="Y58" t="b">
        <v>1</v>
      </c>
      <c r="Z58" t="b">
        <v>0</v>
      </c>
      <c r="AA58" t="b">
        <v>0</v>
      </c>
      <c r="AB58" t="b">
        <v>0</v>
      </c>
      <c r="AC58" t="b">
        <v>0</v>
      </c>
      <c r="AD58" s="21" t="b">
        <v>0</v>
      </c>
      <c r="AE58" t="b">
        <v>0</v>
      </c>
      <c r="AF58" t="b">
        <v>0</v>
      </c>
      <c r="AG58" t="b">
        <v>1</v>
      </c>
    </row>
    <row r="59" spans="1:33" x14ac:dyDescent="0.3">
      <c r="A59" s="13">
        <f t="shared" si="3"/>
        <v>52</v>
      </c>
      <c r="B59" s="13" t="s">
        <v>230</v>
      </c>
      <c r="C59" s="17" t="s">
        <v>216</v>
      </c>
      <c r="D59" t="s">
        <v>240</v>
      </c>
      <c r="E59" s="17" t="s">
        <v>120</v>
      </c>
      <c r="F59" s="17" t="s">
        <v>122</v>
      </c>
      <c r="G59" s="17" t="str">
        <f t="shared" si="1"/>
        <v>2030</v>
      </c>
      <c r="H59" s="17" t="s">
        <v>239</v>
      </c>
      <c r="I59" s="17" t="str">
        <f t="shared" si="6"/>
        <v>2019</v>
      </c>
      <c r="J59" s="17" t="s">
        <v>87</v>
      </c>
      <c r="K59" s="17">
        <v>0</v>
      </c>
      <c r="L59" s="17">
        <v>0</v>
      </c>
      <c r="M59" s="17">
        <v>-1</v>
      </c>
      <c r="N59" s="17" t="s">
        <v>267</v>
      </c>
      <c r="O59" s="58">
        <v>-1</v>
      </c>
      <c r="P59" s="17">
        <v>1</v>
      </c>
      <c r="Q59" s="17">
        <v>0</v>
      </c>
      <c r="R59" t="s">
        <v>221</v>
      </c>
      <c r="S59" t="s">
        <v>222</v>
      </c>
      <c r="T59" t="s">
        <v>268</v>
      </c>
      <c r="U59" s="20" t="b">
        <v>0</v>
      </c>
      <c r="V59" t="b">
        <v>1</v>
      </c>
      <c r="W59" t="b">
        <v>0</v>
      </c>
      <c r="X59" t="b">
        <v>0</v>
      </c>
      <c r="Y59" t="b">
        <v>1</v>
      </c>
      <c r="Z59" t="b">
        <v>0</v>
      </c>
      <c r="AA59" t="b">
        <v>0</v>
      </c>
      <c r="AB59" t="b">
        <v>0</v>
      </c>
      <c r="AC59" t="b">
        <v>0</v>
      </c>
      <c r="AD59" s="21" t="b">
        <v>0</v>
      </c>
      <c r="AE59" t="b">
        <v>0</v>
      </c>
      <c r="AF59" t="b">
        <v>0</v>
      </c>
      <c r="AG59" t="b">
        <v>1</v>
      </c>
    </row>
    <row r="60" spans="1:33" x14ac:dyDescent="0.3">
      <c r="A60" s="13">
        <f t="shared" si="3"/>
        <v>53</v>
      </c>
      <c r="B60" s="13" t="s">
        <v>230</v>
      </c>
      <c r="C60" s="17" t="s">
        <v>216</v>
      </c>
      <c r="D60" t="s">
        <v>240</v>
      </c>
      <c r="E60" s="17" t="s">
        <v>120</v>
      </c>
      <c r="F60" s="17" t="s">
        <v>122</v>
      </c>
      <c r="G60" s="17" t="str">
        <f t="shared" si="1"/>
        <v>2030</v>
      </c>
      <c r="H60" s="17" t="s">
        <v>239</v>
      </c>
      <c r="I60" s="17" t="str">
        <f t="shared" si="6"/>
        <v>2019</v>
      </c>
      <c r="J60" s="17" t="s">
        <v>87</v>
      </c>
      <c r="K60" s="17">
        <v>0</v>
      </c>
      <c r="L60" s="17">
        <v>0</v>
      </c>
      <c r="M60" s="17">
        <v>-1</v>
      </c>
      <c r="N60" s="17" t="s">
        <v>265</v>
      </c>
      <c r="O60" s="58">
        <v>0.02</v>
      </c>
      <c r="P60" s="17">
        <v>1</v>
      </c>
      <c r="Q60" s="17">
        <v>0</v>
      </c>
      <c r="R60" t="s">
        <v>221</v>
      </c>
      <c r="S60" t="s">
        <v>222</v>
      </c>
      <c r="T60" t="s">
        <v>268</v>
      </c>
      <c r="U60" s="20" t="b">
        <v>0</v>
      </c>
      <c r="V60" t="b">
        <v>1</v>
      </c>
      <c r="W60" t="b">
        <v>0</v>
      </c>
      <c r="X60" t="b">
        <v>0</v>
      </c>
      <c r="Y60" t="b">
        <v>1</v>
      </c>
      <c r="Z60" t="b">
        <v>0</v>
      </c>
      <c r="AA60" t="b">
        <v>0</v>
      </c>
      <c r="AB60" t="b">
        <v>0</v>
      </c>
      <c r="AC60" t="b">
        <v>0</v>
      </c>
      <c r="AD60" s="21" t="b">
        <v>0</v>
      </c>
      <c r="AE60" t="b">
        <v>0</v>
      </c>
      <c r="AF60" t="b">
        <v>0</v>
      </c>
      <c r="AG60" t="b">
        <v>1</v>
      </c>
    </row>
    <row r="61" spans="1:33" x14ac:dyDescent="0.3">
      <c r="A61" s="13">
        <f t="shared" si="3"/>
        <v>54</v>
      </c>
      <c r="B61" s="13" t="s">
        <v>230</v>
      </c>
      <c r="C61" s="17" t="s">
        <v>216</v>
      </c>
      <c r="D61" t="s">
        <v>240</v>
      </c>
      <c r="E61" s="17" t="s">
        <v>120</v>
      </c>
      <c r="F61" s="17" t="s">
        <v>122</v>
      </c>
      <c r="G61" s="17" t="str">
        <f t="shared" si="1"/>
        <v>2030</v>
      </c>
      <c r="H61" s="17" t="s">
        <v>239</v>
      </c>
      <c r="I61" s="17" t="str">
        <f t="shared" si="6"/>
        <v>2019</v>
      </c>
      <c r="J61" s="17" t="s">
        <v>87</v>
      </c>
      <c r="K61" s="17">
        <v>0</v>
      </c>
      <c r="L61" s="17">
        <v>0</v>
      </c>
      <c r="M61" s="17">
        <v>-1</v>
      </c>
      <c r="N61" s="17" t="s">
        <v>263</v>
      </c>
      <c r="O61" s="58">
        <v>0.02</v>
      </c>
      <c r="P61" s="17">
        <v>1</v>
      </c>
      <c r="Q61" s="17">
        <v>0</v>
      </c>
      <c r="R61" t="s">
        <v>221</v>
      </c>
      <c r="S61" t="s">
        <v>222</v>
      </c>
      <c r="T61" t="s">
        <v>268</v>
      </c>
      <c r="U61" s="20" t="b">
        <v>0</v>
      </c>
      <c r="V61" t="b">
        <v>1</v>
      </c>
      <c r="W61" t="b">
        <v>0</v>
      </c>
      <c r="X61" t="b">
        <v>0</v>
      </c>
      <c r="Y61" t="b">
        <v>1</v>
      </c>
      <c r="Z61" t="b">
        <v>0</v>
      </c>
      <c r="AA61" t="b">
        <v>0</v>
      </c>
      <c r="AB61" t="b">
        <v>0</v>
      </c>
      <c r="AC61" t="b">
        <v>0</v>
      </c>
      <c r="AD61" s="21" t="b">
        <v>0</v>
      </c>
      <c r="AE61" t="b">
        <v>0</v>
      </c>
      <c r="AF61" t="b">
        <v>0</v>
      </c>
      <c r="AG61" t="b">
        <v>1</v>
      </c>
    </row>
    <row r="62" spans="1:33" x14ac:dyDescent="0.3">
      <c r="A62" s="13">
        <f t="shared" si="3"/>
        <v>55</v>
      </c>
      <c r="B62" s="13" t="s">
        <v>230</v>
      </c>
      <c r="C62" s="17" t="s">
        <v>216</v>
      </c>
      <c r="D62" t="s">
        <v>240</v>
      </c>
      <c r="E62" s="17" t="s">
        <v>120</v>
      </c>
      <c r="F62" s="17" t="s">
        <v>122</v>
      </c>
      <c r="G62" s="17" t="str">
        <f t="shared" si="1"/>
        <v>2030</v>
      </c>
      <c r="H62" s="17" t="s">
        <v>239</v>
      </c>
      <c r="I62" s="17" t="str">
        <f t="shared" si="6"/>
        <v>2019</v>
      </c>
      <c r="J62" s="17" t="s">
        <v>87</v>
      </c>
      <c r="K62" s="17">
        <v>0</v>
      </c>
      <c r="L62" s="17">
        <v>0</v>
      </c>
      <c r="M62" s="17">
        <v>-1</v>
      </c>
      <c r="N62" s="17" t="s">
        <v>266</v>
      </c>
      <c r="O62" s="58">
        <v>0.02</v>
      </c>
      <c r="P62" s="17">
        <v>1</v>
      </c>
      <c r="Q62" s="17">
        <v>0</v>
      </c>
      <c r="R62" t="s">
        <v>221</v>
      </c>
      <c r="S62" t="s">
        <v>222</v>
      </c>
      <c r="T62" t="s">
        <v>268</v>
      </c>
      <c r="U62" s="20" t="b">
        <v>0</v>
      </c>
      <c r="V62" t="b">
        <v>1</v>
      </c>
      <c r="W62" t="b">
        <v>0</v>
      </c>
      <c r="X62" t="b">
        <v>0</v>
      </c>
      <c r="Y62" t="b">
        <v>1</v>
      </c>
      <c r="Z62" t="b">
        <v>0</v>
      </c>
      <c r="AA62" t="b">
        <v>0</v>
      </c>
      <c r="AB62" t="b">
        <v>0</v>
      </c>
      <c r="AC62" t="b">
        <v>0</v>
      </c>
      <c r="AD62" s="21" t="b">
        <v>0</v>
      </c>
      <c r="AE62" t="b">
        <v>0</v>
      </c>
      <c r="AF62" t="b">
        <v>0</v>
      </c>
      <c r="AG62" t="b">
        <v>1</v>
      </c>
    </row>
    <row r="63" spans="1:33" x14ac:dyDescent="0.3">
      <c r="A63" s="13">
        <f t="shared" si="3"/>
        <v>56</v>
      </c>
      <c r="B63" s="13" t="s">
        <v>230</v>
      </c>
      <c r="C63" s="17" t="s">
        <v>216</v>
      </c>
      <c r="D63" t="s">
        <v>240</v>
      </c>
      <c r="E63" s="17" t="s">
        <v>120</v>
      </c>
      <c r="F63" s="17" t="s">
        <v>122</v>
      </c>
      <c r="G63" s="17" t="str">
        <f t="shared" si="1"/>
        <v>2030</v>
      </c>
      <c r="H63" s="17" t="s">
        <v>239</v>
      </c>
      <c r="I63" s="17" t="str">
        <f t="shared" si="6"/>
        <v>2019</v>
      </c>
      <c r="J63" s="17" t="s">
        <v>87</v>
      </c>
      <c r="K63" s="17">
        <v>0</v>
      </c>
      <c r="L63" s="17">
        <v>0</v>
      </c>
      <c r="M63" s="17">
        <v>-1</v>
      </c>
      <c r="N63" s="17" t="s">
        <v>267</v>
      </c>
      <c r="O63" s="58">
        <v>0.02</v>
      </c>
      <c r="P63" s="17">
        <v>1</v>
      </c>
      <c r="Q63" s="17">
        <v>0</v>
      </c>
      <c r="R63" t="s">
        <v>221</v>
      </c>
      <c r="S63" t="s">
        <v>222</v>
      </c>
      <c r="T63" t="s">
        <v>268</v>
      </c>
      <c r="U63" s="20" t="b">
        <v>0</v>
      </c>
      <c r="V63" t="b">
        <v>1</v>
      </c>
      <c r="W63" t="b">
        <v>0</v>
      </c>
      <c r="X63" t="b">
        <v>0</v>
      </c>
      <c r="Y63" t="b">
        <v>1</v>
      </c>
      <c r="Z63" t="b">
        <v>0</v>
      </c>
      <c r="AA63" t="b">
        <v>0</v>
      </c>
      <c r="AB63" t="b">
        <v>0</v>
      </c>
      <c r="AC63" t="b">
        <v>0</v>
      </c>
      <c r="AD63" s="21" t="b">
        <v>0</v>
      </c>
      <c r="AE63" t="b">
        <v>0</v>
      </c>
      <c r="AF63" t="b">
        <v>0</v>
      </c>
      <c r="AG63" t="b">
        <v>1</v>
      </c>
    </row>
    <row r="64" spans="1:33" x14ac:dyDescent="0.3">
      <c r="A64" s="13">
        <f t="shared" si="3"/>
        <v>57</v>
      </c>
      <c r="B64" s="13" t="s">
        <v>230</v>
      </c>
      <c r="C64" s="17" t="s">
        <v>216</v>
      </c>
      <c r="D64" t="s">
        <v>240</v>
      </c>
      <c r="E64" s="17" t="s">
        <v>120</v>
      </c>
      <c r="F64" s="17" t="s">
        <v>122</v>
      </c>
      <c r="G64" s="17" t="str">
        <f t="shared" si="1"/>
        <v>2030</v>
      </c>
      <c r="H64" s="17" t="s">
        <v>239</v>
      </c>
      <c r="I64" s="17" t="str">
        <f t="shared" si="6"/>
        <v>2019</v>
      </c>
      <c r="J64" s="17" t="s">
        <v>87</v>
      </c>
      <c r="K64" s="17">
        <v>0</v>
      </c>
      <c r="L64" s="17">
        <v>0</v>
      </c>
      <c r="M64" s="17">
        <v>-1</v>
      </c>
      <c r="N64" s="17" t="s">
        <v>265</v>
      </c>
      <c r="O64" s="58">
        <v>0.04</v>
      </c>
      <c r="P64" s="17">
        <v>1</v>
      </c>
      <c r="Q64" s="17">
        <v>0</v>
      </c>
      <c r="R64" t="s">
        <v>221</v>
      </c>
      <c r="S64" t="s">
        <v>222</v>
      </c>
      <c r="T64" t="s">
        <v>268</v>
      </c>
      <c r="U64" s="20" t="b">
        <v>0</v>
      </c>
      <c r="V64" t="b">
        <v>1</v>
      </c>
      <c r="W64" t="b">
        <v>0</v>
      </c>
      <c r="X64" t="b">
        <v>0</v>
      </c>
      <c r="Y64" t="b">
        <v>1</v>
      </c>
      <c r="Z64" t="b">
        <v>0</v>
      </c>
      <c r="AA64" t="b">
        <v>0</v>
      </c>
      <c r="AB64" t="b">
        <v>0</v>
      </c>
      <c r="AC64" t="b">
        <v>0</v>
      </c>
      <c r="AD64" s="21" t="b">
        <v>0</v>
      </c>
      <c r="AE64" t="b">
        <v>0</v>
      </c>
      <c r="AF64" t="b">
        <v>0</v>
      </c>
      <c r="AG64" t="b">
        <v>1</v>
      </c>
    </row>
    <row r="65" spans="1:33" x14ac:dyDescent="0.3">
      <c r="A65" s="13">
        <f t="shared" si="3"/>
        <v>58</v>
      </c>
      <c r="B65" s="13" t="s">
        <v>230</v>
      </c>
      <c r="C65" s="17" t="s">
        <v>216</v>
      </c>
      <c r="D65" t="s">
        <v>240</v>
      </c>
      <c r="E65" s="17" t="s">
        <v>120</v>
      </c>
      <c r="F65" s="17" t="s">
        <v>122</v>
      </c>
      <c r="G65" s="17" t="str">
        <f t="shared" si="1"/>
        <v>2030</v>
      </c>
      <c r="H65" s="17" t="s">
        <v>239</v>
      </c>
      <c r="I65" s="17" t="str">
        <f t="shared" si="6"/>
        <v>2019</v>
      </c>
      <c r="J65" s="17" t="s">
        <v>87</v>
      </c>
      <c r="K65" s="17">
        <v>0</v>
      </c>
      <c r="L65" s="17">
        <v>0</v>
      </c>
      <c r="M65" s="17">
        <v>-1</v>
      </c>
      <c r="N65" s="17" t="s">
        <v>263</v>
      </c>
      <c r="O65" s="58">
        <v>0.04</v>
      </c>
      <c r="P65" s="17">
        <v>1</v>
      </c>
      <c r="Q65" s="17">
        <v>0</v>
      </c>
      <c r="R65" t="s">
        <v>221</v>
      </c>
      <c r="S65" t="s">
        <v>222</v>
      </c>
      <c r="T65" t="s">
        <v>268</v>
      </c>
      <c r="U65" s="20" t="b">
        <v>0</v>
      </c>
      <c r="V65" t="b">
        <v>1</v>
      </c>
      <c r="W65" t="b">
        <v>0</v>
      </c>
      <c r="X65" t="b">
        <v>0</v>
      </c>
      <c r="Y65" t="b">
        <v>1</v>
      </c>
      <c r="Z65" t="b">
        <v>0</v>
      </c>
      <c r="AA65" t="b">
        <v>0</v>
      </c>
      <c r="AB65" t="b">
        <v>0</v>
      </c>
      <c r="AC65" t="b">
        <v>0</v>
      </c>
      <c r="AD65" s="21" t="b">
        <v>0</v>
      </c>
      <c r="AE65" t="b">
        <v>0</v>
      </c>
      <c r="AF65" t="b">
        <v>0</v>
      </c>
      <c r="AG65" t="b">
        <v>1</v>
      </c>
    </row>
    <row r="66" spans="1:33" x14ac:dyDescent="0.3">
      <c r="A66" s="13">
        <f t="shared" si="3"/>
        <v>59</v>
      </c>
      <c r="B66" s="13" t="s">
        <v>230</v>
      </c>
      <c r="C66" s="17" t="s">
        <v>216</v>
      </c>
      <c r="D66" t="s">
        <v>240</v>
      </c>
      <c r="E66" s="17" t="s">
        <v>120</v>
      </c>
      <c r="F66" s="17" t="s">
        <v>122</v>
      </c>
      <c r="G66" s="17" t="str">
        <f t="shared" si="1"/>
        <v>2030</v>
      </c>
      <c r="H66" s="17" t="s">
        <v>239</v>
      </c>
      <c r="I66" s="17" t="str">
        <f t="shared" si="6"/>
        <v>2019</v>
      </c>
      <c r="J66" s="17" t="s">
        <v>87</v>
      </c>
      <c r="K66" s="17">
        <v>0</v>
      </c>
      <c r="L66" s="17">
        <v>0</v>
      </c>
      <c r="M66" s="17">
        <v>-1</v>
      </c>
      <c r="N66" s="17" t="s">
        <v>266</v>
      </c>
      <c r="O66" s="58">
        <v>0.04</v>
      </c>
      <c r="P66" s="17">
        <v>1</v>
      </c>
      <c r="Q66" s="17">
        <v>0</v>
      </c>
      <c r="R66" t="s">
        <v>221</v>
      </c>
      <c r="S66" t="s">
        <v>222</v>
      </c>
      <c r="T66" t="s">
        <v>268</v>
      </c>
      <c r="U66" s="20" t="b">
        <v>0</v>
      </c>
      <c r="V66" t="b">
        <v>1</v>
      </c>
      <c r="W66" t="b">
        <v>0</v>
      </c>
      <c r="X66" t="b">
        <v>0</v>
      </c>
      <c r="Y66" t="b">
        <v>1</v>
      </c>
      <c r="Z66" t="b">
        <v>0</v>
      </c>
      <c r="AA66" t="b">
        <v>0</v>
      </c>
      <c r="AB66" t="b">
        <v>0</v>
      </c>
      <c r="AC66" t="b">
        <v>0</v>
      </c>
      <c r="AD66" s="21" t="b">
        <v>0</v>
      </c>
      <c r="AE66" t="b">
        <v>0</v>
      </c>
      <c r="AF66" t="b">
        <v>0</v>
      </c>
      <c r="AG66" t="b">
        <v>1</v>
      </c>
    </row>
    <row r="67" spans="1:33" x14ac:dyDescent="0.3">
      <c r="A67" s="13">
        <f t="shared" si="3"/>
        <v>60</v>
      </c>
      <c r="B67" s="13" t="s">
        <v>230</v>
      </c>
      <c r="C67" s="17" t="s">
        <v>216</v>
      </c>
      <c r="D67" t="s">
        <v>240</v>
      </c>
      <c r="E67" s="17" t="s">
        <v>120</v>
      </c>
      <c r="F67" s="17" t="s">
        <v>122</v>
      </c>
      <c r="G67" s="17" t="str">
        <f t="shared" si="1"/>
        <v>2030</v>
      </c>
      <c r="H67" s="17" t="s">
        <v>239</v>
      </c>
      <c r="I67" s="17" t="str">
        <f t="shared" si="6"/>
        <v>2019</v>
      </c>
      <c r="J67" s="17" t="s">
        <v>87</v>
      </c>
      <c r="K67" s="17">
        <v>0</v>
      </c>
      <c r="L67" s="17">
        <v>0</v>
      </c>
      <c r="M67" s="17">
        <v>-1</v>
      </c>
      <c r="N67" s="17" t="s">
        <v>267</v>
      </c>
      <c r="O67" s="58">
        <v>0.04</v>
      </c>
      <c r="P67" s="17">
        <v>1</v>
      </c>
      <c r="Q67" s="17">
        <v>0</v>
      </c>
      <c r="R67" t="s">
        <v>221</v>
      </c>
      <c r="S67" t="s">
        <v>222</v>
      </c>
      <c r="T67" t="s">
        <v>268</v>
      </c>
      <c r="U67" s="20" t="b">
        <v>0</v>
      </c>
      <c r="V67" t="b">
        <v>1</v>
      </c>
      <c r="W67" t="b">
        <v>0</v>
      </c>
      <c r="X67" t="b">
        <v>0</v>
      </c>
      <c r="Y67" t="b">
        <v>1</v>
      </c>
      <c r="Z67" t="b">
        <v>0</v>
      </c>
      <c r="AA67" t="b">
        <v>0</v>
      </c>
      <c r="AB67" t="b">
        <v>0</v>
      </c>
      <c r="AC67" t="b">
        <v>0</v>
      </c>
      <c r="AD67" s="21" t="b">
        <v>0</v>
      </c>
      <c r="AE67" t="b">
        <v>0</v>
      </c>
      <c r="AF67" t="b">
        <v>0</v>
      </c>
      <c r="AG67" t="b">
        <v>1</v>
      </c>
    </row>
    <row r="68" spans="1:33" x14ac:dyDescent="0.3">
      <c r="A68" s="13">
        <f t="shared" si="3"/>
        <v>61</v>
      </c>
      <c r="B68" s="13" t="s">
        <v>230</v>
      </c>
      <c r="C68" s="17" t="s">
        <v>216</v>
      </c>
      <c r="D68" t="s">
        <v>259</v>
      </c>
      <c r="E68" s="17" t="s">
        <v>120</v>
      </c>
      <c r="F68" s="17" t="s">
        <v>122</v>
      </c>
      <c r="G68" s="17" t="str">
        <f t="shared" si="1"/>
        <v>2030</v>
      </c>
      <c r="H68" s="17" t="s">
        <v>239</v>
      </c>
      <c r="I68" s="17" t="str">
        <f t="shared" si="6"/>
        <v>2019</v>
      </c>
      <c r="J68" s="17" t="s">
        <v>87</v>
      </c>
      <c r="K68" s="17">
        <v>0</v>
      </c>
      <c r="L68" s="17">
        <v>0</v>
      </c>
      <c r="M68" s="17">
        <v>-1</v>
      </c>
      <c r="N68" s="17" t="s">
        <v>265</v>
      </c>
      <c r="O68" s="58">
        <v>-1</v>
      </c>
      <c r="P68" s="17">
        <v>1</v>
      </c>
      <c r="Q68" s="17">
        <v>0</v>
      </c>
      <c r="R68" t="s">
        <v>221</v>
      </c>
      <c r="S68" t="s">
        <v>222</v>
      </c>
      <c r="T68" t="s">
        <v>268</v>
      </c>
      <c r="U68" s="20" t="b">
        <v>0</v>
      </c>
      <c r="V68" t="b">
        <v>1</v>
      </c>
      <c r="W68" t="b">
        <v>0</v>
      </c>
      <c r="X68" t="b">
        <v>0</v>
      </c>
      <c r="Y68" t="b">
        <v>1</v>
      </c>
      <c r="Z68" t="b">
        <v>0</v>
      </c>
      <c r="AA68" t="b">
        <v>0</v>
      </c>
      <c r="AB68" t="b">
        <v>0</v>
      </c>
      <c r="AC68" t="b">
        <v>0</v>
      </c>
      <c r="AD68" s="21" t="b">
        <v>0</v>
      </c>
      <c r="AE68" t="b">
        <v>0</v>
      </c>
      <c r="AF68" t="b">
        <v>0</v>
      </c>
      <c r="AG68" t="b">
        <v>1</v>
      </c>
    </row>
    <row r="69" spans="1:33" x14ac:dyDescent="0.3">
      <c r="A69" s="13">
        <f t="shared" si="3"/>
        <v>62</v>
      </c>
      <c r="B69" s="13" t="s">
        <v>230</v>
      </c>
      <c r="C69" s="17" t="s">
        <v>216</v>
      </c>
      <c r="D69" t="s">
        <v>259</v>
      </c>
      <c r="E69" s="17" t="s">
        <v>120</v>
      </c>
      <c r="F69" s="17" t="s">
        <v>122</v>
      </c>
      <c r="G69" s="17" t="str">
        <f t="shared" si="1"/>
        <v>2030</v>
      </c>
      <c r="H69" s="17" t="s">
        <v>239</v>
      </c>
      <c r="I69" s="17" t="str">
        <f t="shared" si="6"/>
        <v>2019</v>
      </c>
      <c r="J69" s="17" t="s">
        <v>87</v>
      </c>
      <c r="K69" s="17">
        <v>0</v>
      </c>
      <c r="L69" s="17">
        <v>0</v>
      </c>
      <c r="M69" s="17">
        <v>-1</v>
      </c>
      <c r="N69" s="17" t="s">
        <v>263</v>
      </c>
      <c r="O69" s="58">
        <v>-1</v>
      </c>
      <c r="P69" s="17">
        <v>1</v>
      </c>
      <c r="Q69" s="17">
        <v>0</v>
      </c>
      <c r="R69" t="s">
        <v>221</v>
      </c>
      <c r="S69" t="s">
        <v>222</v>
      </c>
      <c r="T69" t="s">
        <v>268</v>
      </c>
      <c r="U69" s="20" t="b">
        <v>0</v>
      </c>
      <c r="V69" t="b">
        <v>1</v>
      </c>
      <c r="W69" t="b">
        <v>0</v>
      </c>
      <c r="X69" t="b">
        <v>0</v>
      </c>
      <c r="Y69" t="b">
        <v>1</v>
      </c>
      <c r="Z69" t="b">
        <v>0</v>
      </c>
      <c r="AA69" t="b">
        <v>0</v>
      </c>
      <c r="AB69" t="b">
        <v>0</v>
      </c>
      <c r="AC69" t="b">
        <v>0</v>
      </c>
      <c r="AD69" s="21" t="b">
        <v>0</v>
      </c>
      <c r="AE69" t="b">
        <v>0</v>
      </c>
      <c r="AF69" t="b">
        <v>0</v>
      </c>
      <c r="AG69" t="b">
        <v>1</v>
      </c>
    </row>
    <row r="70" spans="1:33" x14ac:dyDescent="0.3">
      <c r="A70" s="13">
        <f t="shared" si="3"/>
        <v>63</v>
      </c>
      <c r="B70" s="13" t="s">
        <v>230</v>
      </c>
      <c r="C70" s="17" t="s">
        <v>216</v>
      </c>
      <c r="D70" t="s">
        <v>259</v>
      </c>
      <c r="E70" s="17" t="s">
        <v>120</v>
      </c>
      <c r="F70" s="17" t="s">
        <v>122</v>
      </c>
      <c r="G70" s="17" t="str">
        <f t="shared" si="1"/>
        <v>2030</v>
      </c>
      <c r="H70" s="17" t="s">
        <v>239</v>
      </c>
      <c r="I70" s="17" t="str">
        <f t="shared" si="6"/>
        <v>2019</v>
      </c>
      <c r="J70" s="17" t="s">
        <v>87</v>
      </c>
      <c r="K70" s="17">
        <v>0</v>
      </c>
      <c r="L70" s="17">
        <v>0</v>
      </c>
      <c r="M70" s="17">
        <v>-1</v>
      </c>
      <c r="N70" s="17" t="s">
        <v>266</v>
      </c>
      <c r="O70" s="58">
        <v>-1</v>
      </c>
      <c r="P70" s="17">
        <v>1</v>
      </c>
      <c r="Q70" s="17">
        <v>0</v>
      </c>
      <c r="R70" t="s">
        <v>221</v>
      </c>
      <c r="S70" t="s">
        <v>222</v>
      </c>
      <c r="T70" t="s">
        <v>268</v>
      </c>
      <c r="U70" s="20" t="b">
        <v>0</v>
      </c>
      <c r="V70" t="b">
        <v>1</v>
      </c>
      <c r="W70" t="b">
        <v>0</v>
      </c>
      <c r="X70" t="b">
        <v>0</v>
      </c>
      <c r="Y70" t="b">
        <v>1</v>
      </c>
      <c r="Z70" t="b">
        <v>0</v>
      </c>
      <c r="AA70" t="b">
        <v>0</v>
      </c>
      <c r="AB70" t="b">
        <v>0</v>
      </c>
      <c r="AC70" t="b">
        <v>0</v>
      </c>
      <c r="AD70" s="21" t="b">
        <v>0</v>
      </c>
      <c r="AE70" t="b">
        <v>0</v>
      </c>
      <c r="AF70" t="b">
        <v>0</v>
      </c>
      <c r="AG70" t="b">
        <v>1</v>
      </c>
    </row>
    <row r="71" spans="1:33" x14ac:dyDescent="0.3">
      <c r="A71" s="13">
        <f t="shared" si="3"/>
        <v>64</v>
      </c>
      <c r="B71" s="13" t="s">
        <v>230</v>
      </c>
      <c r="C71" s="17" t="s">
        <v>216</v>
      </c>
      <c r="D71" t="s">
        <v>259</v>
      </c>
      <c r="E71" s="17" t="s">
        <v>120</v>
      </c>
      <c r="F71" s="17" t="s">
        <v>122</v>
      </c>
      <c r="G71" s="17" t="str">
        <f t="shared" si="1"/>
        <v>2030</v>
      </c>
      <c r="H71" s="17" t="s">
        <v>239</v>
      </c>
      <c r="I71" s="17" t="str">
        <f t="shared" si="6"/>
        <v>2019</v>
      </c>
      <c r="J71" s="17" t="s">
        <v>87</v>
      </c>
      <c r="K71" s="17">
        <v>0</v>
      </c>
      <c r="L71" s="17">
        <v>0</v>
      </c>
      <c r="M71" s="17">
        <v>-1</v>
      </c>
      <c r="N71" s="17" t="s">
        <v>267</v>
      </c>
      <c r="O71" s="58">
        <v>-1</v>
      </c>
      <c r="P71" s="17">
        <v>1</v>
      </c>
      <c r="Q71" s="17">
        <v>0</v>
      </c>
      <c r="R71" t="s">
        <v>221</v>
      </c>
      <c r="S71" t="s">
        <v>222</v>
      </c>
      <c r="T71" t="s">
        <v>268</v>
      </c>
      <c r="U71" s="20" t="b">
        <v>0</v>
      </c>
      <c r="V71" t="b">
        <v>1</v>
      </c>
      <c r="W71" t="b">
        <v>0</v>
      </c>
      <c r="X71" t="b">
        <v>0</v>
      </c>
      <c r="Y71" t="b">
        <v>1</v>
      </c>
      <c r="Z71" t="b">
        <v>0</v>
      </c>
      <c r="AA71" t="b">
        <v>0</v>
      </c>
      <c r="AB71" t="b">
        <v>0</v>
      </c>
      <c r="AC71" t="b">
        <v>0</v>
      </c>
      <c r="AD71" s="21" t="b">
        <v>0</v>
      </c>
      <c r="AE71" t="b">
        <v>0</v>
      </c>
      <c r="AF71" t="b">
        <v>0</v>
      </c>
      <c r="AG71" t="b">
        <v>1</v>
      </c>
    </row>
    <row r="72" spans="1:33" x14ac:dyDescent="0.3">
      <c r="A72" s="13">
        <f t="shared" si="3"/>
        <v>65</v>
      </c>
      <c r="B72" s="13" t="s">
        <v>230</v>
      </c>
      <c r="C72" s="17" t="s">
        <v>216</v>
      </c>
      <c r="D72" t="s">
        <v>259</v>
      </c>
      <c r="E72" s="17" t="s">
        <v>120</v>
      </c>
      <c r="F72" s="17" t="s">
        <v>122</v>
      </c>
      <c r="G72" s="17" t="str">
        <f t="shared" si="1"/>
        <v>2030</v>
      </c>
      <c r="H72" s="17" t="s">
        <v>239</v>
      </c>
      <c r="I72" s="17" t="str">
        <f t="shared" si="6"/>
        <v>2019</v>
      </c>
      <c r="J72" s="17" t="s">
        <v>87</v>
      </c>
      <c r="K72" s="17">
        <v>0</v>
      </c>
      <c r="L72" s="17">
        <v>0</v>
      </c>
      <c r="M72" s="17">
        <v>-1</v>
      </c>
      <c r="N72" s="17" t="s">
        <v>265</v>
      </c>
      <c r="O72" s="58">
        <v>0.02</v>
      </c>
      <c r="P72" s="17">
        <v>1</v>
      </c>
      <c r="Q72" s="17">
        <v>0</v>
      </c>
      <c r="R72" t="s">
        <v>221</v>
      </c>
      <c r="S72" t="s">
        <v>222</v>
      </c>
      <c r="T72" t="s">
        <v>268</v>
      </c>
      <c r="U72" s="20" t="b">
        <v>0</v>
      </c>
      <c r="V72" t="b">
        <v>1</v>
      </c>
      <c r="W72" t="b">
        <v>0</v>
      </c>
      <c r="X72" t="b">
        <v>0</v>
      </c>
      <c r="Y72" t="b">
        <v>1</v>
      </c>
      <c r="Z72" t="b">
        <v>0</v>
      </c>
      <c r="AA72" t="b">
        <v>0</v>
      </c>
      <c r="AB72" t="b">
        <v>0</v>
      </c>
      <c r="AC72" t="b">
        <v>0</v>
      </c>
      <c r="AD72" s="21" t="b">
        <v>0</v>
      </c>
      <c r="AE72" t="b">
        <v>0</v>
      </c>
      <c r="AF72" t="b">
        <v>0</v>
      </c>
      <c r="AG72" t="b">
        <v>1</v>
      </c>
    </row>
    <row r="73" spans="1:33" x14ac:dyDescent="0.3">
      <c r="A73" s="13">
        <f t="shared" si="3"/>
        <v>66</v>
      </c>
      <c r="B73" s="13" t="s">
        <v>230</v>
      </c>
      <c r="C73" s="17" t="s">
        <v>216</v>
      </c>
      <c r="D73" t="s">
        <v>259</v>
      </c>
      <c r="E73" s="17" t="s">
        <v>120</v>
      </c>
      <c r="F73" s="17" t="s">
        <v>122</v>
      </c>
      <c r="G73" s="17" t="str">
        <f t="shared" si="1"/>
        <v>2030</v>
      </c>
      <c r="H73" s="17" t="s">
        <v>239</v>
      </c>
      <c r="I73" s="17" t="str">
        <f t="shared" si="6"/>
        <v>2019</v>
      </c>
      <c r="J73" s="17" t="s">
        <v>87</v>
      </c>
      <c r="K73" s="17">
        <v>0</v>
      </c>
      <c r="L73" s="17">
        <v>0</v>
      </c>
      <c r="M73" s="17">
        <v>-1</v>
      </c>
      <c r="N73" s="17" t="s">
        <v>263</v>
      </c>
      <c r="O73" s="58">
        <v>0.02</v>
      </c>
      <c r="P73" s="17">
        <v>1</v>
      </c>
      <c r="Q73" s="17">
        <v>0</v>
      </c>
      <c r="R73" t="s">
        <v>221</v>
      </c>
      <c r="S73" t="s">
        <v>222</v>
      </c>
      <c r="T73" t="s">
        <v>268</v>
      </c>
      <c r="U73" s="20" t="b">
        <v>0</v>
      </c>
      <c r="V73" t="b">
        <v>1</v>
      </c>
      <c r="W73" t="b">
        <v>0</v>
      </c>
      <c r="X73" t="b">
        <v>0</v>
      </c>
      <c r="Y73" t="b">
        <v>1</v>
      </c>
      <c r="Z73" t="b">
        <v>0</v>
      </c>
      <c r="AA73" t="b">
        <v>0</v>
      </c>
      <c r="AB73" t="b">
        <v>0</v>
      </c>
      <c r="AC73" t="b">
        <v>0</v>
      </c>
      <c r="AD73" s="21" t="b">
        <v>0</v>
      </c>
      <c r="AE73" t="b">
        <v>0</v>
      </c>
      <c r="AF73" t="b">
        <v>0</v>
      </c>
      <c r="AG73" t="b">
        <v>1</v>
      </c>
    </row>
    <row r="74" spans="1:33" x14ac:dyDescent="0.3">
      <c r="A74" s="13">
        <f t="shared" si="3"/>
        <v>67</v>
      </c>
      <c r="B74" s="13" t="s">
        <v>230</v>
      </c>
      <c r="C74" s="17" t="s">
        <v>216</v>
      </c>
      <c r="D74" t="s">
        <v>259</v>
      </c>
      <c r="E74" s="17" t="s">
        <v>120</v>
      </c>
      <c r="F74" s="17" t="s">
        <v>122</v>
      </c>
      <c r="G74" s="17" t="str">
        <f t="shared" si="1"/>
        <v>2030</v>
      </c>
      <c r="H74" s="17" t="s">
        <v>239</v>
      </c>
      <c r="I74" s="17" t="str">
        <f t="shared" si="6"/>
        <v>2019</v>
      </c>
      <c r="J74" s="17" t="s">
        <v>87</v>
      </c>
      <c r="K74" s="17">
        <v>0</v>
      </c>
      <c r="L74" s="17">
        <v>0</v>
      </c>
      <c r="M74" s="17">
        <v>-1</v>
      </c>
      <c r="N74" s="17" t="s">
        <v>266</v>
      </c>
      <c r="O74" s="58">
        <v>0.02</v>
      </c>
      <c r="P74" s="17">
        <v>1</v>
      </c>
      <c r="Q74" s="17">
        <v>0</v>
      </c>
      <c r="R74" t="s">
        <v>221</v>
      </c>
      <c r="S74" t="s">
        <v>222</v>
      </c>
      <c r="T74" t="s">
        <v>268</v>
      </c>
      <c r="U74" s="20" t="b">
        <v>0</v>
      </c>
      <c r="V74" t="b">
        <v>1</v>
      </c>
      <c r="W74" t="b">
        <v>0</v>
      </c>
      <c r="X74" t="b">
        <v>0</v>
      </c>
      <c r="Y74" t="b">
        <v>1</v>
      </c>
      <c r="Z74" t="b">
        <v>0</v>
      </c>
      <c r="AA74" t="b">
        <v>0</v>
      </c>
      <c r="AB74" t="b">
        <v>0</v>
      </c>
      <c r="AC74" t="b">
        <v>0</v>
      </c>
      <c r="AD74" s="21" t="b">
        <v>0</v>
      </c>
      <c r="AE74" t="b">
        <v>0</v>
      </c>
      <c r="AF74" t="b">
        <v>0</v>
      </c>
      <c r="AG74" t="b">
        <v>1</v>
      </c>
    </row>
    <row r="75" spans="1:33" x14ac:dyDescent="0.3">
      <c r="A75" s="13">
        <f t="shared" si="3"/>
        <v>68</v>
      </c>
      <c r="B75" s="13" t="s">
        <v>230</v>
      </c>
      <c r="C75" s="17" t="s">
        <v>216</v>
      </c>
      <c r="D75" t="s">
        <v>259</v>
      </c>
      <c r="E75" s="17" t="s">
        <v>120</v>
      </c>
      <c r="F75" s="17" t="s">
        <v>122</v>
      </c>
      <c r="G75" s="17" t="str">
        <f t="shared" si="1"/>
        <v>2030</v>
      </c>
      <c r="H75" s="17" t="s">
        <v>239</v>
      </c>
      <c r="I75" s="17" t="str">
        <f t="shared" si="6"/>
        <v>2019</v>
      </c>
      <c r="J75" s="17" t="s">
        <v>87</v>
      </c>
      <c r="K75" s="17">
        <v>0</v>
      </c>
      <c r="L75" s="17">
        <v>0</v>
      </c>
      <c r="M75" s="17">
        <v>-1</v>
      </c>
      <c r="N75" s="17" t="s">
        <v>267</v>
      </c>
      <c r="O75" s="58">
        <v>0.02</v>
      </c>
      <c r="P75" s="17">
        <v>1</v>
      </c>
      <c r="Q75" s="17">
        <v>0</v>
      </c>
      <c r="R75" t="s">
        <v>221</v>
      </c>
      <c r="S75" t="s">
        <v>222</v>
      </c>
      <c r="T75" t="s">
        <v>268</v>
      </c>
      <c r="U75" s="20" t="b">
        <v>0</v>
      </c>
      <c r="V75" t="b">
        <v>1</v>
      </c>
      <c r="W75" t="b">
        <v>0</v>
      </c>
      <c r="X75" t="b">
        <v>0</v>
      </c>
      <c r="Y75" t="b">
        <v>1</v>
      </c>
      <c r="Z75" t="b">
        <v>0</v>
      </c>
      <c r="AA75" t="b">
        <v>0</v>
      </c>
      <c r="AB75" t="b">
        <v>0</v>
      </c>
      <c r="AC75" t="b">
        <v>0</v>
      </c>
      <c r="AD75" s="21" t="b">
        <v>0</v>
      </c>
      <c r="AE75" t="b">
        <v>0</v>
      </c>
      <c r="AF75" t="b">
        <v>0</v>
      </c>
      <c r="AG75" t="b">
        <v>1</v>
      </c>
    </row>
    <row r="76" spans="1:33" x14ac:dyDescent="0.3">
      <c r="A76" s="13">
        <f t="shared" si="3"/>
        <v>69</v>
      </c>
      <c r="B76" s="13" t="s">
        <v>230</v>
      </c>
      <c r="C76" s="17" t="s">
        <v>216</v>
      </c>
      <c r="D76" t="s">
        <v>259</v>
      </c>
      <c r="E76" s="17" t="s">
        <v>120</v>
      </c>
      <c r="F76" s="17" t="s">
        <v>122</v>
      </c>
      <c r="G76" s="17" t="str">
        <f t="shared" si="1"/>
        <v>2030</v>
      </c>
      <c r="H76" s="17" t="s">
        <v>239</v>
      </c>
      <c r="I76" s="17" t="str">
        <f t="shared" si="6"/>
        <v>2019</v>
      </c>
      <c r="J76" s="17" t="s">
        <v>87</v>
      </c>
      <c r="K76" s="17">
        <v>0</v>
      </c>
      <c r="L76" s="17">
        <v>0</v>
      </c>
      <c r="M76" s="17">
        <v>-1</v>
      </c>
      <c r="N76" s="17" t="s">
        <v>265</v>
      </c>
      <c r="O76" s="58">
        <v>0.04</v>
      </c>
      <c r="P76" s="17">
        <v>1</v>
      </c>
      <c r="Q76" s="17">
        <v>0</v>
      </c>
      <c r="R76" t="s">
        <v>221</v>
      </c>
      <c r="S76" t="s">
        <v>222</v>
      </c>
      <c r="T76" t="s">
        <v>268</v>
      </c>
      <c r="U76" s="20" t="b">
        <v>0</v>
      </c>
      <c r="V76" t="b">
        <v>1</v>
      </c>
      <c r="W76" t="b">
        <v>0</v>
      </c>
      <c r="X76" t="b">
        <v>0</v>
      </c>
      <c r="Y76" t="b">
        <v>1</v>
      </c>
      <c r="Z76" t="b">
        <v>0</v>
      </c>
      <c r="AA76" t="b">
        <v>0</v>
      </c>
      <c r="AB76" t="b">
        <v>0</v>
      </c>
      <c r="AC76" t="b">
        <v>0</v>
      </c>
      <c r="AD76" s="21" t="b">
        <v>0</v>
      </c>
      <c r="AE76" t="b">
        <v>0</v>
      </c>
      <c r="AF76" t="b">
        <v>0</v>
      </c>
      <c r="AG76" t="b">
        <v>1</v>
      </c>
    </row>
    <row r="77" spans="1:33" x14ac:dyDescent="0.3">
      <c r="A77" s="13">
        <f t="shared" si="3"/>
        <v>70</v>
      </c>
      <c r="B77" s="13" t="s">
        <v>230</v>
      </c>
      <c r="C77" s="17" t="s">
        <v>216</v>
      </c>
      <c r="D77" t="s">
        <v>259</v>
      </c>
      <c r="E77" s="17" t="s">
        <v>120</v>
      </c>
      <c r="F77" s="17" t="s">
        <v>122</v>
      </c>
      <c r="G77" s="17" t="str">
        <f t="shared" si="1"/>
        <v>2030</v>
      </c>
      <c r="H77" s="17" t="s">
        <v>239</v>
      </c>
      <c r="I77" s="17" t="str">
        <f t="shared" si="6"/>
        <v>2019</v>
      </c>
      <c r="J77" s="17" t="s">
        <v>87</v>
      </c>
      <c r="K77" s="17">
        <v>0</v>
      </c>
      <c r="L77" s="17">
        <v>0</v>
      </c>
      <c r="M77" s="17">
        <v>-1</v>
      </c>
      <c r="N77" s="17" t="s">
        <v>263</v>
      </c>
      <c r="O77" s="58">
        <v>0.04</v>
      </c>
      <c r="P77" s="17">
        <v>1</v>
      </c>
      <c r="Q77" s="17">
        <v>0</v>
      </c>
      <c r="R77" t="s">
        <v>221</v>
      </c>
      <c r="S77" t="s">
        <v>222</v>
      </c>
      <c r="T77" t="s">
        <v>268</v>
      </c>
      <c r="U77" s="20" t="b">
        <v>0</v>
      </c>
      <c r="V77" t="b">
        <v>1</v>
      </c>
      <c r="W77" t="b">
        <v>0</v>
      </c>
      <c r="X77" t="b">
        <v>0</v>
      </c>
      <c r="Y77" t="b">
        <v>1</v>
      </c>
      <c r="Z77" t="b">
        <v>0</v>
      </c>
      <c r="AA77" t="b">
        <v>0</v>
      </c>
      <c r="AB77" t="b">
        <v>0</v>
      </c>
      <c r="AC77" t="b">
        <v>0</v>
      </c>
      <c r="AD77" s="21" t="b">
        <v>0</v>
      </c>
      <c r="AE77" t="b">
        <v>0</v>
      </c>
      <c r="AF77" t="b">
        <v>0</v>
      </c>
      <c r="AG77" t="b">
        <v>1</v>
      </c>
    </row>
    <row r="78" spans="1:33" x14ac:dyDescent="0.3">
      <c r="A78" s="13">
        <f t="shared" si="3"/>
        <v>71</v>
      </c>
      <c r="B78" s="13" t="s">
        <v>230</v>
      </c>
      <c r="C78" s="17" t="s">
        <v>216</v>
      </c>
      <c r="D78" t="s">
        <v>259</v>
      </c>
      <c r="E78" s="17" t="s">
        <v>120</v>
      </c>
      <c r="F78" s="17" t="s">
        <v>122</v>
      </c>
      <c r="G78" s="17" t="str">
        <f t="shared" si="1"/>
        <v>2030</v>
      </c>
      <c r="H78" s="17" t="s">
        <v>239</v>
      </c>
      <c r="I78" s="17" t="str">
        <f t="shared" si="6"/>
        <v>2019</v>
      </c>
      <c r="J78" s="17" t="s">
        <v>87</v>
      </c>
      <c r="K78" s="17">
        <v>0</v>
      </c>
      <c r="L78" s="17">
        <v>0</v>
      </c>
      <c r="M78" s="17">
        <v>-1</v>
      </c>
      <c r="N78" s="17" t="s">
        <v>266</v>
      </c>
      <c r="O78" s="58">
        <v>0.04</v>
      </c>
      <c r="P78" s="17">
        <v>1</v>
      </c>
      <c r="Q78" s="17">
        <v>0</v>
      </c>
      <c r="R78" t="s">
        <v>221</v>
      </c>
      <c r="S78" t="s">
        <v>222</v>
      </c>
      <c r="T78" t="s">
        <v>268</v>
      </c>
      <c r="U78" s="20" t="b">
        <v>0</v>
      </c>
      <c r="V78" t="b">
        <v>1</v>
      </c>
      <c r="W78" t="b">
        <v>0</v>
      </c>
      <c r="X78" t="b">
        <v>0</v>
      </c>
      <c r="Y78" t="b">
        <v>1</v>
      </c>
      <c r="Z78" t="b">
        <v>0</v>
      </c>
      <c r="AA78" t="b">
        <v>0</v>
      </c>
      <c r="AB78" t="b">
        <v>0</v>
      </c>
      <c r="AC78" t="b">
        <v>0</v>
      </c>
      <c r="AD78" s="21" t="b">
        <v>0</v>
      </c>
      <c r="AE78" t="b">
        <v>0</v>
      </c>
      <c r="AF78" t="b">
        <v>0</v>
      </c>
      <c r="AG78" t="b">
        <v>1</v>
      </c>
    </row>
    <row r="79" spans="1:33" x14ac:dyDescent="0.3">
      <c r="A79" s="13">
        <f t="shared" si="3"/>
        <v>72</v>
      </c>
      <c r="B79" s="13" t="s">
        <v>230</v>
      </c>
      <c r="C79" s="17" t="s">
        <v>216</v>
      </c>
      <c r="D79" t="s">
        <v>259</v>
      </c>
      <c r="E79" s="17" t="s">
        <v>120</v>
      </c>
      <c r="F79" s="17" t="s">
        <v>122</v>
      </c>
      <c r="G79" s="17" t="str">
        <f t="shared" si="1"/>
        <v>2030</v>
      </c>
      <c r="H79" s="17" t="s">
        <v>239</v>
      </c>
      <c r="I79" s="17" t="str">
        <f t="shared" si="6"/>
        <v>2019</v>
      </c>
      <c r="J79" s="17" t="s">
        <v>87</v>
      </c>
      <c r="K79" s="17">
        <v>0</v>
      </c>
      <c r="L79" s="17">
        <v>0</v>
      </c>
      <c r="M79" s="17">
        <v>-1</v>
      </c>
      <c r="N79" s="17" t="s">
        <v>267</v>
      </c>
      <c r="O79" s="58">
        <v>0.04</v>
      </c>
      <c r="P79" s="17">
        <v>1</v>
      </c>
      <c r="Q79" s="17">
        <v>0</v>
      </c>
      <c r="R79" t="s">
        <v>221</v>
      </c>
      <c r="S79" t="s">
        <v>222</v>
      </c>
      <c r="T79" t="s">
        <v>268</v>
      </c>
      <c r="U79" s="20" t="b">
        <v>0</v>
      </c>
      <c r="V79" t="b">
        <v>1</v>
      </c>
      <c r="W79" t="b">
        <v>0</v>
      </c>
      <c r="X79" t="b">
        <v>0</v>
      </c>
      <c r="Y79" t="b">
        <v>1</v>
      </c>
      <c r="Z79" t="b">
        <v>0</v>
      </c>
      <c r="AA79" t="b">
        <v>0</v>
      </c>
      <c r="AB79" t="b">
        <v>0</v>
      </c>
      <c r="AC79" t="b">
        <v>0</v>
      </c>
      <c r="AD79" s="21" t="b">
        <v>0</v>
      </c>
      <c r="AE79" t="b">
        <v>0</v>
      </c>
      <c r="AF79" t="b">
        <v>0</v>
      </c>
      <c r="AG79" t="b">
        <v>1</v>
      </c>
    </row>
    <row r="80" spans="1:33" x14ac:dyDescent="0.3">
      <c r="A80" s="13">
        <f t="shared" si="3"/>
        <v>73</v>
      </c>
      <c r="B80" s="13" t="s">
        <v>230</v>
      </c>
      <c r="C80" s="17" t="s">
        <v>216</v>
      </c>
      <c r="D80" t="s">
        <v>260</v>
      </c>
      <c r="E80" s="17" t="s">
        <v>120</v>
      </c>
      <c r="F80" s="17" t="s">
        <v>122</v>
      </c>
      <c r="G80" s="17" t="str">
        <f t="shared" si="1"/>
        <v>2030</v>
      </c>
      <c r="H80" s="17" t="s">
        <v>239</v>
      </c>
      <c r="I80" s="17" t="str">
        <f t="shared" si="6"/>
        <v>2019</v>
      </c>
      <c r="J80" s="17" t="s">
        <v>87</v>
      </c>
      <c r="K80" s="17">
        <v>0</v>
      </c>
      <c r="L80" s="17">
        <v>0</v>
      </c>
      <c r="M80" s="17">
        <v>-1</v>
      </c>
      <c r="N80" s="17" t="s">
        <v>265</v>
      </c>
      <c r="O80" s="58">
        <v>-1</v>
      </c>
      <c r="P80" s="17">
        <v>1</v>
      </c>
      <c r="Q80" s="17">
        <v>0</v>
      </c>
      <c r="R80" t="s">
        <v>221</v>
      </c>
      <c r="S80" t="s">
        <v>222</v>
      </c>
      <c r="T80" t="s">
        <v>268</v>
      </c>
      <c r="U80" s="20" t="b">
        <v>0</v>
      </c>
      <c r="V80" t="b">
        <v>1</v>
      </c>
      <c r="W80" t="b">
        <v>0</v>
      </c>
      <c r="X80" t="b">
        <v>0</v>
      </c>
      <c r="Y80" t="b">
        <v>1</v>
      </c>
      <c r="Z80" t="b">
        <v>0</v>
      </c>
      <c r="AA80" t="b">
        <v>0</v>
      </c>
      <c r="AB80" t="b">
        <v>0</v>
      </c>
      <c r="AC80" t="b">
        <v>0</v>
      </c>
      <c r="AD80" s="21" t="b">
        <v>0</v>
      </c>
      <c r="AE80" t="b">
        <v>0</v>
      </c>
      <c r="AF80" t="b">
        <v>0</v>
      </c>
      <c r="AG80" t="b">
        <v>1</v>
      </c>
    </row>
    <row r="81" spans="1:33" x14ac:dyDescent="0.3">
      <c r="A81" s="13">
        <f t="shared" si="3"/>
        <v>74</v>
      </c>
      <c r="B81" s="13" t="s">
        <v>230</v>
      </c>
      <c r="C81" s="17" t="s">
        <v>216</v>
      </c>
      <c r="D81" t="s">
        <v>260</v>
      </c>
      <c r="E81" s="17" t="s">
        <v>120</v>
      </c>
      <c r="F81" s="17" t="s">
        <v>122</v>
      </c>
      <c r="G81" s="17" t="str">
        <f t="shared" si="1"/>
        <v>2030</v>
      </c>
      <c r="H81" s="17" t="s">
        <v>239</v>
      </c>
      <c r="I81" s="17" t="str">
        <f t="shared" si="6"/>
        <v>2019</v>
      </c>
      <c r="J81" s="17" t="s">
        <v>87</v>
      </c>
      <c r="K81" s="17">
        <v>0</v>
      </c>
      <c r="L81" s="17">
        <v>0</v>
      </c>
      <c r="M81" s="17">
        <v>-1</v>
      </c>
      <c r="N81" s="17" t="s">
        <v>263</v>
      </c>
      <c r="O81" s="58">
        <v>-1</v>
      </c>
      <c r="P81" s="17">
        <v>1</v>
      </c>
      <c r="Q81" s="17">
        <v>0</v>
      </c>
      <c r="R81" t="s">
        <v>221</v>
      </c>
      <c r="S81" t="s">
        <v>222</v>
      </c>
      <c r="T81" t="s">
        <v>268</v>
      </c>
      <c r="U81" s="20" t="b">
        <v>0</v>
      </c>
      <c r="V81" t="b">
        <v>1</v>
      </c>
      <c r="W81" t="b">
        <v>0</v>
      </c>
      <c r="X81" t="b">
        <v>0</v>
      </c>
      <c r="Y81" t="b">
        <v>1</v>
      </c>
      <c r="Z81" t="b">
        <v>0</v>
      </c>
      <c r="AA81" t="b">
        <v>0</v>
      </c>
      <c r="AB81" t="b">
        <v>0</v>
      </c>
      <c r="AC81" t="b">
        <v>0</v>
      </c>
      <c r="AD81" s="21" t="b">
        <v>0</v>
      </c>
      <c r="AE81" t="b">
        <v>0</v>
      </c>
      <c r="AF81" t="b">
        <v>0</v>
      </c>
      <c r="AG81" t="b">
        <v>1</v>
      </c>
    </row>
    <row r="82" spans="1:33" x14ac:dyDescent="0.3">
      <c r="A82" s="13">
        <f t="shared" si="3"/>
        <v>75</v>
      </c>
      <c r="B82" s="13" t="s">
        <v>230</v>
      </c>
      <c r="C82" s="17" t="s">
        <v>216</v>
      </c>
      <c r="D82" t="s">
        <v>260</v>
      </c>
      <c r="E82" s="17" t="s">
        <v>120</v>
      </c>
      <c r="F82" s="17" t="s">
        <v>122</v>
      </c>
      <c r="G82" s="17" t="str">
        <f t="shared" si="1"/>
        <v>2030</v>
      </c>
      <c r="H82" s="17" t="s">
        <v>239</v>
      </c>
      <c r="I82" s="17" t="str">
        <f t="shared" si="6"/>
        <v>2019</v>
      </c>
      <c r="J82" s="17" t="s">
        <v>87</v>
      </c>
      <c r="K82" s="17">
        <v>0</v>
      </c>
      <c r="L82" s="17">
        <v>0</v>
      </c>
      <c r="M82" s="17">
        <v>-1</v>
      </c>
      <c r="N82" s="17" t="s">
        <v>266</v>
      </c>
      <c r="O82" s="58">
        <v>-1</v>
      </c>
      <c r="P82" s="17">
        <v>1</v>
      </c>
      <c r="Q82" s="17">
        <v>0</v>
      </c>
      <c r="R82" t="s">
        <v>221</v>
      </c>
      <c r="S82" t="s">
        <v>222</v>
      </c>
      <c r="T82" t="s">
        <v>268</v>
      </c>
      <c r="U82" s="20" t="b">
        <v>0</v>
      </c>
      <c r="V82" t="b">
        <v>1</v>
      </c>
      <c r="W82" t="b">
        <v>0</v>
      </c>
      <c r="X82" t="b">
        <v>0</v>
      </c>
      <c r="Y82" t="b">
        <v>1</v>
      </c>
      <c r="Z82" t="b">
        <v>0</v>
      </c>
      <c r="AA82" t="b">
        <v>0</v>
      </c>
      <c r="AB82" t="b">
        <v>0</v>
      </c>
      <c r="AC82" t="b">
        <v>0</v>
      </c>
      <c r="AD82" s="21" t="b">
        <v>0</v>
      </c>
      <c r="AE82" t="b">
        <v>0</v>
      </c>
      <c r="AF82" t="b">
        <v>0</v>
      </c>
      <c r="AG82" t="b">
        <v>1</v>
      </c>
    </row>
    <row r="83" spans="1:33" x14ac:dyDescent="0.3">
      <c r="A83" s="13">
        <f t="shared" si="3"/>
        <v>76</v>
      </c>
      <c r="B83" s="13" t="s">
        <v>230</v>
      </c>
      <c r="C83" s="17" t="s">
        <v>216</v>
      </c>
      <c r="D83" t="s">
        <v>260</v>
      </c>
      <c r="E83" s="17" t="s">
        <v>120</v>
      </c>
      <c r="F83" s="17" t="s">
        <v>122</v>
      </c>
      <c r="G83" s="17" t="str">
        <f t="shared" si="1"/>
        <v>2030</v>
      </c>
      <c r="H83" s="17" t="s">
        <v>239</v>
      </c>
      <c r="I83" s="17" t="str">
        <f t="shared" si="6"/>
        <v>2019</v>
      </c>
      <c r="J83" s="17" t="s">
        <v>87</v>
      </c>
      <c r="K83" s="17">
        <v>0</v>
      </c>
      <c r="L83" s="17">
        <v>0</v>
      </c>
      <c r="M83" s="17">
        <v>-1</v>
      </c>
      <c r="N83" s="17" t="s">
        <v>267</v>
      </c>
      <c r="O83" s="58">
        <v>-1</v>
      </c>
      <c r="P83" s="17">
        <v>1</v>
      </c>
      <c r="Q83" s="17">
        <v>0</v>
      </c>
      <c r="R83" t="s">
        <v>221</v>
      </c>
      <c r="S83" t="s">
        <v>222</v>
      </c>
      <c r="T83" t="s">
        <v>268</v>
      </c>
      <c r="U83" s="20" t="b">
        <v>0</v>
      </c>
      <c r="V83" t="b">
        <v>1</v>
      </c>
      <c r="W83" t="b">
        <v>0</v>
      </c>
      <c r="X83" t="b">
        <v>0</v>
      </c>
      <c r="Y83" t="b">
        <v>1</v>
      </c>
      <c r="Z83" t="b">
        <v>0</v>
      </c>
      <c r="AA83" t="b">
        <v>0</v>
      </c>
      <c r="AB83" t="b">
        <v>0</v>
      </c>
      <c r="AC83" t="b">
        <v>0</v>
      </c>
      <c r="AD83" s="21" t="b">
        <v>0</v>
      </c>
      <c r="AE83" t="b">
        <v>0</v>
      </c>
      <c r="AF83" t="b">
        <v>0</v>
      </c>
      <c r="AG83" t="b">
        <v>1</v>
      </c>
    </row>
    <row r="84" spans="1:33" x14ac:dyDescent="0.3">
      <c r="A84" s="13">
        <f t="shared" si="3"/>
        <v>77</v>
      </c>
      <c r="B84" s="13" t="s">
        <v>230</v>
      </c>
      <c r="C84" s="17" t="s">
        <v>216</v>
      </c>
      <c r="D84" t="s">
        <v>260</v>
      </c>
      <c r="E84" s="17" t="s">
        <v>120</v>
      </c>
      <c r="F84" s="17" t="s">
        <v>122</v>
      </c>
      <c r="G84" s="17" t="str">
        <f t="shared" si="1"/>
        <v>2030</v>
      </c>
      <c r="H84" s="17" t="s">
        <v>239</v>
      </c>
      <c r="I84" s="17" t="str">
        <f t="shared" si="6"/>
        <v>2019</v>
      </c>
      <c r="J84" s="17" t="s">
        <v>87</v>
      </c>
      <c r="K84" s="17">
        <v>0</v>
      </c>
      <c r="L84" s="17">
        <v>0</v>
      </c>
      <c r="M84" s="17">
        <v>-1</v>
      </c>
      <c r="N84" s="17" t="s">
        <v>265</v>
      </c>
      <c r="O84" s="58">
        <v>0.02</v>
      </c>
      <c r="P84" s="17">
        <v>1</v>
      </c>
      <c r="Q84" s="17">
        <v>0</v>
      </c>
      <c r="R84" t="s">
        <v>221</v>
      </c>
      <c r="S84" t="s">
        <v>222</v>
      </c>
      <c r="T84" t="s">
        <v>268</v>
      </c>
      <c r="U84" s="20" t="b">
        <v>0</v>
      </c>
      <c r="V84" t="b">
        <v>1</v>
      </c>
      <c r="W84" t="b">
        <v>0</v>
      </c>
      <c r="X84" t="b">
        <v>0</v>
      </c>
      <c r="Y84" t="b">
        <v>1</v>
      </c>
      <c r="Z84" t="b">
        <v>0</v>
      </c>
      <c r="AA84" t="b">
        <v>0</v>
      </c>
      <c r="AB84" t="b">
        <v>0</v>
      </c>
      <c r="AC84" t="b">
        <v>0</v>
      </c>
      <c r="AD84" s="21" t="b">
        <v>0</v>
      </c>
      <c r="AE84" t="b">
        <v>0</v>
      </c>
      <c r="AF84" t="b">
        <v>0</v>
      </c>
      <c r="AG84" t="b">
        <v>1</v>
      </c>
    </row>
    <row r="85" spans="1:33" x14ac:dyDescent="0.3">
      <c r="A85" s="13">
        <f t="shared" si="3"/>
        <v>78</v>
      </c>
      <c r="B85" s="13" t="s">
        <v>230</v>
      </c>
      <c r="C85" s="17" t="s">
        <v>216</v>
      </c>
      <c r="D85" t="s">
        <v>260</v>
      </c>
      <c r="E85" s="17" t="s">
        <v>120</v>
      </c>
      <c r="F85" s="17" t="s">
        <v>122</v>
      </c>
      <c r="G85" s="17" t="str">
        <f t="shared" si="1"/>
        <v>2030</v>
      </c>
      <c r="H85" s="17" t="s">
        <v>239</v>
      </c>
      <c r="I85" s="17" t="str">
        <f t="shared" si="6"/>
        <v>2019</v>
      </c>
      <c r="J85" s="17" t="s">
        <v>87</v>
      </c>
      <c r="K85" s="17">
        <v>0</v>
      </c>
      <c r="L85" s="17">
        <v>0</v>
      </c>
      <c r="M85" s="17">
        <v>-1</v>
      </c>
      <c r="N85" s="17" t="s">
        <v>263</v>
      </c>
      <c r="O85" s="58">
        <v>0.02</v>
      </c>
      <c r="P85" s="17">
        <v>1</v>
      </c>
      <c r="Q85" s="17">
        <v>0</v>
      </c>
      <c r="R85" t="s">
        <v>221</v>
      </c>
      <c r="S85" t="s">
        <v>222</v>
      </c>
      <c r="T85" t="s">
        <v>268</v>
      </c>
      <c r="U85" s="20" t="b">
        <v>0</v>
      </c>
      <c r="V85" t="b">
        <v>1</v>
      </c>
      <c r="W85" t="b">
        <v>0</v>
      </c>
      <c r="X85" t="b">
        <v>0</v>
      </c>
      <c r="Y85" t="b">
        <v>1</v>
      </c>
      <c r="Z85" t="b">
        <v>0</v>
      </c>
      <c r="AA85" t="b">
        <v>0</v>
      </c>
      <c r="AB85" t="b">
        <v>0</v>
      </c>
      <c r="AC85" t="b">
        <v>0</v>
      </c>
      <c r="AD85" s="21" t="b">
        <v>0</v>
      </c>
      <c r="AE85" t="b">
        <v>0</v>
      </c>
      <c r="AF85" t="b">
        <v>0</v>
      </c>
      <c r="AG85" t="b">
        <v>1</v>
      </c>
    </row>
    <row r="86" spans="1:33" x14ac:dyDescent="0.3">
      <c r="A86" s="13">
        <f t="shared" si="3"/>
        <v>79</v>
      </c>
      <c r="B86" s="13" t="s">
        <v>230</v>
      </c>
      <c r="C86" s="17" t="s">
        <v>216</v>
      </c>
      <c r="D86" t="s">
        <v>260</v>
      </c>
      <c r="E86" s="17" t="s">
        <v>120</v>
      </c>
      <c r="F86" s="17" t="s">
        <v>122</v>
      </c>
      <c r="G86" s="17" t="str">
        <f t="shared" si="1"/>
        <v>2030</v>
      </c>
      <c r="H86" s="17" t="s">
        <v>239</v>
      </c>
      <c r="I86" s="17" t="str">
        <f t="shared" si="6"/>
        <v>2019</v>
      </c>
      <c r="J86" s="17" t="s">
        <v>87</v>
      </c>
      <c r="K86" s="17">
        <v>0</v>
      </c>
      <c r="L86" s="17">
        <v>0</v>
      </c>
      <c r="M86" s="17">
        <v>-1</v>
      </c>
      <c r="N86" s="17" t="s">
        <v>266</v>
      </c>
      <c r="O86" s="58">
        <v>0.02</v>
      </c>
      <c r="P86" s="17">
        <v>1</v>
      </c>
      <c r="Q86" s="17">
        <v>0</v>
      </c>
      <c r="R86" t="s">
        <v>221</v>
      </c>
      <c r="S86" t="s">
        <v>222</v>
      </c>
      <c r="T86" t="s">
        <v>268</v>
      </c>
      <c r="U86" s="20" t="b">
        <v>0</v>
      </c>
      <c r="V86" t="b">
        <v>1</v>
      </c>
      <c r="W86" t="b">
        <v>0</v>
      </c>
      <c r="X86" t="b">
        <v>0</v>
      </c>
      <c r="Y86" t="b">
        <v>1</v>
      </c>
      <c r="Z86" t="b">
        <v>0</v>
      </c>
      <c r="AA86" t="b">
        <v>0</v>
      </c>
      <c r="AB86" t="b">
        <v>0</v>
      </c>
      <c r="AC86" t="b">
        <v>0</v>
      </c>
      <c r="AD86" s="21" t="b">
        <v>0</v>
      </c>
      <c r="AE86" t="b">
        <v>0</v>
      </c>
      <c r="AF86" t="b">
        <v>0</v>
      </c>
      <c r="AG86" t="b">
        <v>1</v>
      </c>
    </row>
    <row r="87" spans="1:33" x14ac:dyDescent="0.3">
      <c r="A87" s="13">
        <f t="shared" si="3"/>
        <v>80</v>
      </c>
      <c r="B87" s="13" t="s">
        <v>230</v>
      </c>
      <c r="C87" s="17" t="s">
        <v>216</v>
      </c>
      <c r="D87" t="s">
        <v>260</v>
      </c>
      <c r="E87" s="17" t="s">
        <v>120</v>
      </c>
      <c r="F87" s="17" t="s">
        <v>122</v>
      </c>
      <c r="G87" s="17" t="str">
        <f t="shared" si="1"/>
        <v>2030</v>
      </c>
      <c r="H87" s="17" t="s">
        <v>239</v>
      </c>
      <c r="I87" s="17" t="str">
        <f t="shared" si="6"/>
        <v>2019</v>
      </c>
      <c r="J87" s="17" t="s">
        <v>87</v>
      </c>
      <c r="K87" s="17">
        <v>0</v>
      </c>
      <c r="L87" s="17">
        <v>0</v>
      </c>
      <c r="M87" s="17">
        <v>-1</v>
      </c>
      <c r="N87" s="17" t="s">
        <v>267</v>
      </c>
      <c r="O87" s="58">
        <v>0.02</v>
      </c>
      <c r="P87" s="17">
        <v>1</v>
      </c>
      <c r="Q87" s="17">
        <v>0</v>
      </c>
      <c r="R87" t="s">
        <v>221</v>
      </c>
      <c r="S87" t="s">
        <v>222</v>
      </c>
      <c r="T87" t="s">
        <v>268</v>
      </c>
      <c r="U87" s="20" t="b">
        <v>0</v>
      </c>
      <c r="V87" t="b">
        <v>1</v>
      </c>
      <c r="W87" t="b">
        <v>0</v>
      </c>
      <c r="X87" t="b">
        <v>0</v>
      </c>
      <c r="Y87" t="b">
        <v>1</v>
      </c>
      <c r="Z87" t="b">
        <v>0</v>
      </c>
      <c r="AA87" t="b">
        <v>0</v>
      </c>
      <c r="AB87" t="b">
        <v>0</v>
      </c>
      <c r="AC87" t="b">
        <v>0</v>
      </c>
      <c r="AD87" s="21" t="b">
        <v>0</v>
      </c>
      <c r="AE87" t="b">
        <v>0</v>
      </c>
      <c r="AF87" t="b">
        <v>0</v>
      </c>
      <c r="AG87" t="b">
        <v>1</v>
      </c>
    </row>
    <row r="88" spans="1:33" x14ac:dyDescent="0.3">
      <c r="A88" s="13">
        <f t="shared" si="3"/>
        <v>81</v>
      </c>
      <c r="B88" s="13" t="s">
        <v>230</v>
      </c>
      <c r="C88" s="17" t="s">
        <v>216</v>
      </c>
      <c r="D88" t="s">
        <v>260</v>
      </c>
      <c r="E88" s="17" t="s">
        <v>120</v>
      </c>
      <c r="F88" s="17" t="s">
        <v>122</v>
      </c>
      <c r="G88" s="17" t="str">
        <f t="shared" si="1"/>
        <v>2030</v>
      </c>
      <c r="H88" s="17" t="s">
        <v>239</v>
      </c>
      <c r="I88" s="17" t="str">
        <f t="shared" si="6"/>
        <v>2019</v>
      </c>
      <c r="J88" s="17" t="s">
        <v>87</v>
      </c>
      <c r="K88" s="17">
        <v>0</v>
      </c>
      <c r="L88" s="17">
        <v>0</v>
      </c>
      <c r="M88" s="17">
        <v>-1</v>
      </c>
      <c r="N88" s="17" t="s">
        <v>265</v>
      </c>
      <c r="O88" s="58">
        <v>0.04</v>
      </c>
      <c r="P88" s="17">
        <v>1</v>
      </c>
      <c r="Q88" s="17">
        <v>0</v>
      </c>
      <c r="R88" t="s">
        <v>221</v>
      </c>
      <c r="S88" t="s">
        <v>222</v>
      </c>
      <c r="T88" t="s">
        <v>268</v>
      </c>
      <c r="U88" s="20" t="b">
        <v>0</v>
      </c>
      <c r="V88" t="b">
        <v>1</v>
      </c>
      <c r="W88" t="b">
        <v>0</v>
      </c>
      <c r="X88" t="b">
        <v>0</v>
      </c>
      <c r="Y88" t="b">
        <v>1</v>
      </c>
      <c r="Z88" t="b">
        <v>0</v>
      </c>
      <c r="AA88" t="b">
        <v>0</v>
      </c>
      <c r="AB88" t="b">
        <v>0</v>
      </c>
      <c r="AC88" t="b">
        <v>0</v>
      </c>
      <c r="AD88" s="21" t="b">
        <v>0</v>
      </c>
      <c r="AE88" t="b">
        <v>0</v>
      </c>
      <c r="AF88" t="b">
        <v>0</v>
      </c>
      <c r="AG88" t="b">
        <v>1</v>
      </c>
    </row>
    <row r="89" spans="1:33" x14ac:dyDescent="0.3">
      <c r="A89" s="13">
        <f t="shared" si="3"/>
        <v>82</v>
      </c>
      <c r="B89" s="13" t="s">
        <v>230</v>
      </c>
      <c r="C89" s="17" t="s">
        <v>216</v>
      </c>
      <c r="D89" t="s">
        <v>260</v>
      </c>
      <c r="E89" s="17" t="s">
        <v>120</v>
      </c>
      <c r="F89" s="17" t="s">
        <v>122</v>
      </c>
      <c r="G89" s="17" t="str">
        <f t="shared" si="1"/>
        <v>2030</v>
      </c>
      <c r="H89" s="17" t="s">
        <v>239</v>
      </c>
      <c r="I89" s="17" t="str">
        <f t="shared" si="6"/>
        <v>2019</v>
      </c>
      <c r="J89" s="17" t="s">
        <v>87</v>
      </c>
      <c r="K89" s="17">
        <v>0</v>
      </c>
      <c r="L89" s="17">
        <v>0</v>
      </c>
      <c r="M89" s="17">
        <v>-1</v>
      </c>
      <c r="N89" s="17" t="s">
        <v>263</v>
      </c>
      <c r="O89" s="58">
        <v>0.04</v>
      </c>
      <c r="P89" s="17">
        <v>1</v>
      </c>
      <c r="Q89" s="17">
        <v>0</v>
      </c>
      <c r="R89" t="s">
        <v>221</v>
      </c>
      <c r="S89" t="s">
        <v>222</v>
      </c>
      <c r="T89" t="s">
        <v>268</v>
      </c>
      <c r="U89" s="20" t="b">
        <v>0</v>
      </c>
      <c r="V89" t="b">
        <v>1</v>
      </c>
      <c r="W89" t="b">
        <v>0</v>
      </c>
      <c r="X89" t="b">
        <v>0</v>
      </c>
      <c r="Y89" t="b">
        <v>1</v>
      </c>
      <c r="Z89" t="b">
        <v>0</v>
      </c>
      <c r="AA89" t="b">
        <v>0</v>
      </c>
      <c r="AB89" t="b">
        <v>0</v>
      </c>
      <c r="AC89" t="b">
        <v>0</v>
      </c>
      <c r="AD89" s="21" t="b">
        <v>0</v>
      </c>
      <c r="AE89" t="b">
        <v>0</v>
      </c>
      <c r="AF89" t="b">
        <v>0</v>
      </c>
      <c r="AG89" t="b">
        <v>1</v>
      </c>
    </row>
    <row r="90" spans="1:33" x14ac:dyDescent="0.3">
      <c r="A90" s="13">
        <f t="shared" ref="A90:A127" si="7">ROW(A90)-ROW($A$7)</f>
        <v>83</v>
      </c>
      <c r="B90" s="13" t="s">
        <v>230</v>
      </c>
      <c r="C90" s="17" t="s">
        <v>216</v>
      </c>
      <c r="D90" t="s">
        <v>260</v>
      </c>
      <c r="E90" s="17" t="s">
        <v>120</v>
      </c>
      <c r="F90" s="17" t="s">
        <v>122</v>
      </c>
      <c r="G90" s="17" t="str">
        <f t="shared" ref="G90:G127" si="8">"2030"</f>
        <v>2030</v>
      </c>
      <c r="H90" s="17" t="s">
        <v>239</v>
      </c>
      <c r="I90" s="17" t="str">
        <f t="shared" si="6"/>
        <v>2019</v>
      </c>
      <c r="J90" s="17" t="s">
        <v>87</v>
      </c>
      <c r="K90" s="17">
        <v>0</v>
      </c>
      <c r="L90" s="17">
        <v>0</v>
      </c>
      <c r="M90" s="17">
        <v>-1</v>
      </c>
      <c r="N90" s="17" t="s">
        <v>266</v>
      </c>
      <c r="O90" s="58">
        <v>0.04</v>
      </c>
      <c r="P90" s="17">
        <v>1</v>
      </c>
      <c r="Q90" s="17">
        <v>0</v>
      </c>
      <c r="R90" t="s">
        <v>221</v>
      </c>
      <c r="S90" t="s">
        <v>222</v>
      </c>
      <c r="T90" t="s">
        <v>268</v>
      </c>
      <c r="U90" s="20" t="b">
        <v>0</v>
      </c>
      <c r="V90" t="b">
        <v>1</v>
      </c>
      <c r="W90" t="b">
        <v>0</v>
      </c>
      <c r="X90" t="b">
        <v>0</v>
      </c>
      <c r="Y90" t="b">
        <v>1</v>
      </c>
      <c r="Z90" t="b">
        <v>0</v>
      </c>
      <c r="AA90" t="b">
        <v>0</v>
      </c>
      <c r="AB90" t="b">
        <v>0</v>
      </c>
      <c r="AC90" t="b">
        <v>0</v>
      </c>
      <c r="AD90" s="21" t="b">
        <v>0</v>
      </c>
      <c r="AE90" t="b">
        <v>0</v>
      </c>
      <c r="AF90" t="b">
        <v>0</v>
      </c>
      <c r="AG90" t="b">
        <v>1</v>
      </c>
    </row>
    <row r="91" spans="1:33" x14ac:dyDescent="0.3">
      <c r="A91" s="13">
        <f t="shared" si="7"/>
        <v>84</v>
      </c>
      <c r="B91" s="13" t="s">
        <v>230</v>
      </c>
      <c r="C91" s="17" t="s">
        <v>216</v>
      </c>
      <c r="D91" t="s">
        <v>260</v>
      </c>
      <c r="E91" s="17" t="s">
        <v>120</v>
      </c>
      <c r="F91" s="17" t="s">
        <v>122</v>
      </c>
      <c r="G91" s="17" t="str">
        <f t="shared" si="8"/>
        <v>2030</v>
      </c>
      <c r="H91" s="17" t="s">
        <v>239</v>
      </c>
      <c r="I91" s="17" t="str">
        <f t="shared" si="6"/>
        <v>2019</v>
      </c>
      <c r="J91" s="17" t="s">
        <v>87</v>
      </c>
      <c r="K91" s="17">
        <v>0</v>
      </c>
      <c r="L91" s="17">
        <v>0</v>
      </c>
      <c r="M91" s="17">
        <v>-1</v>
      </c>
      <c r="N91" s="17" t="s">
        <v>267</v>
      </c>
      <c r="O91" s="58">
        <v>0.04</v>
      </c>
      <c r="P91" s="17">
        <v>1</v>
      </c>
      <c r="Q91" s="17">
        <v>0</v>
      </c>
      <c r="R91" t="s">
        <v>221</v>
      </c>
      <c r="S91" t="s">
        <v>222</v>
      </c>
      <c r="T91" t="s">
        <v>268</v>
      </c>
      <c r="U91" s="20" t="b">
        <v>0</v>
      </c>
      <c r="V91" t="b">
        <v>1</v>
      </c>
      <c r="W91" t="b">
        <v>0</v>
      </c>
      <c r="X91" t="b">
        <v>0</v>
      </c>
      <c r="Y91" t="b">
        <v>1</v>
      </c>
      <c r="Z91" t="b">
        <v>0</v>
      </c>
      <c r="AA91" t="b">
        <v>0</v>
      </c>
      <c r="AB91" t="b">
        <v>0</v>
      </c>
      <c r="AC91" t="b">
        <v>0</v>
      </c>
      <c r="AD91" s="21" t="b">
        <v>0</v>
      </c>
      <c r="AE91" t="b">
        <v>0</v>
      </c>
      <c r="AF91" t="b">
        <v>0</v>
      </c>
      <c r="AG91" t="b">
        <v>1</v>
      </c>
    </row>
    <row r="92" spans="1:33" x14ac:dyDescent="0.3">
      <c r="A92" s="13">
        <f t="shared" si="7"/>
        <v>85</v>
      </c>
      <c r="B92" s="13" t="s">
        <v>230</v>
      </c>
      <c r="C92" s="17" t="s">
        <v>216</v>
      </c>
      <c r="D92" t="s">
        <v>240</v>
      </c>
      <c r="E92" s="17" t="s">
        <v>120</v>
      </c>
      <c r="F92" s="17" t="s">
        <v>122</v>
      </c>
      <c r="G92" s="17" t="str">
        <f t="shared" si="8"/>
        <v>2030</v>
      </c>
      <c r="H92" s="17" t="s">
        <v>239</v>
      </c>
      <c r="I92" s="17" t="str">
        <f t="shared" si="6"/>
        <v>2019</v>
      </c>
      <c r="J92" s="17" t="s">
        <v>87</v>
      </c>
      <c r="K92" s="17">
        <v>0</v>
      </c>
      <c r="L92" s="17">
        <v>0</v>
      </c>
      <c r="M92" s="17">
        <v>0.01</v>
      </c>
      <c r="N92" s="17" t="s">
        <v>122</v>
      </c>
      <c r="O92" s="58">
        <v>0</v>
      </c>
      <c r="P92" s="17">
        <v>1</v>
      </c>
      <c r="Q92" s="17">
        <v>0</v>
      </c>
      <c r="R92" t="s">
        <v>221</v>
      </c>
      <c r="S92" t="s">
        <v>222</v>
      </c>
      <c r="T92" t="s">
        <v>269</v>
      </c>
      <c r="U92" s="20" t="b">
        <v>0</v>
      </c>
      <c r="V92" t="b">
        <v>1</v>
      </c>
      <c r="W92" t="b">
        <v>0</v>
      </c>
      <c r="X92" t="b">
        <v>0</v>
      </c>
      <c r="Y92" t="b">
        <v>1</v>
      </c>
      <c r="Z92" t="b">
        <v>0</v>
      </c>
      <c r="AA92" t="b">
        <v>0</v>
      </c>
      <c r="AB92" t="b">
        <v>0</v>
      </c>
      <c r="AC92" t="b">
        <v>0</v>
      </c>
      <c r="AD92" s="21" t="b">
        <v>0</v>
      </c>
      <c r="AE92" t="b">
        <v>0</v>
      </c>
      <c r="AF92" t="b">
        <v>0</v>
      </c>
      <c r="AG92" t="b">
        <v>1</v>
      </c>
    </row>
    <row r="93" spans="1:33" x14ac:dyDescent="0.3">
      <c r="A93" s="13">
        <f t="shared" si="7"/>
        <v>86</v>
      </c>
      <c r="B93" s="13" t="s">
        <v>230</v>
      </c>
      <c r="C93" s="17" t="s">
        <v>216</v>
      </c>
      <c r="D93" t="s">
        <v>240</v>
      </c>
      <c r="E93" s="17" t="s">
        <v>120</v>
      </c>
      <c r="F93" s="17" t="s">
        <v>122</v>
      </c>
      <c r="G93" s="17" t="str">
        <f t="shared" si="8"/>
        <v>2030</v>
      </c>
      <c r="H93" s="17" t="s">
        <v>239</v>
      </c>
      <c r="I93" s="17" t="str">
        <f t="shared" si="6"/>
        <v>2019</v>
      </c>
      <c r="J93" s="17" t="s">
        <v>87</v>
      </c>
      <c r="K93" s="17">
        <v>0</v>
      </c>
      <c r="L93" s="17">
        <v>0</v>
      </c>
      <c r="M93" s="17">
        <v>1.4999999999999999E-2</v>
      </c>
      <c r="N93" s="17" t="s">
        <v>122</v>
      </c>
      <c r="O93" s="58">
        <v>0</v>
      </c>
      <c r="P93" s="17">
        <v>1</v>
      </c>
      <c r="Q93" s="17">
        <v>0</v>
      </c>
      <c r="R93" t="s">
        <v>221</v>
      </c>
      <c r="S93" t="s">
        <v>222</v>
      </c>
      <c r="T93" t="s">
        <v>269</v>
      </c>
      <c r="U93" s="20" t="b">
        <v>0</v>
      </c>
      <c r="V93" t="b">
        <v>1</v>
      </c>
      <c r="W93" t="b">
        <v>0</v>
      </c>
      <c r="X93" t="b">
        <v>0</v>
      </c>
      <c r="Y93" t="b">
        <v>1</v>
      </c>
      <c r="Z93" t="b">
        <v>0</v>
      </c>
      <c r="AA93" t="b">
        <v>0</v>
      </c>
      <c r="AB93" t="b">
        <v>0</v>
      </c>
      <c r="AC93" t="b">
        <v>0</v>
      </c>
      <c r="AD93" s="21" t="b">
        <v>0</v>
      </c>
      <c r="AE93" t="b">
        <v>0</v>
      </c>
      <c r="AF93" t="b">
        <v>0</v>
      </c>
      <c r="AG93" t="b">
        <v>1</v>
      </c>
    </row>
    <row r="94" spans="1:33" x14ac:dyDescent="0.3">
      <c r="A94" s="13">
        <f t="shared" si="7"/>
        <v>87</v>
      </c>
      <c r="B94" s="13" t="s">
        <v>230</v>
      </c>
      <c r="C94" s="17" t="s">
        <v>216</v>
      </c>
      <c r="D94" t="s">
        <v>240</v>
      </c>
      <c r="E94" s="17" t="s">
        <v>120</v>
      </c>
      <c r="F94" s="17" t="s">
        <v>122</v>
      </c>
      <c r="G94" s="17" t="str">
        <f t="shared" si="8"/>
        <v>2030</v>
      </c>
      <c r="H94" s="17" t="s">
        <v>239</v>
      </c>
      <c r="I94" s="17" t="str">
        <f t="shared" si="6"/>
        <v>2019</v>
      </c>
      <c r="J94" s="17" t="s">
        <v>87</v>
      </c>
      <c r="K94" s="17">
        <v>0</v>
      </c>
      <c r="L94" s="17">
        <v>0</v>
      </c>
      <c r="M94" s="17">
        <v>0.02</v>
      </c>
      <c r="N94" s="17" t="s">
        <v>122</v>
      </c>
      <c r="O94" s="58">
        <v>0</v>
      </c>
      <c r="P94" s="17">
        <v>1</v>
      </c>
      <c r="Q94" s="17">
        <v>0</v>
      </c>
      <c r="R94" t="s">
        <v>221</v>
      </c>
      <c r="S94" t="s">
        <v>222</v>
      </c>
      <c r="T94" t="s">
        <v>269</v>
      </c>
      <c r="U94" s="20" t="b">
        <v>0</v>
      </c>
      <c r="V94" t="b">
        <v>1</v>
      </c>
      <c r="W94" t="b">
        <v>0</v>
      </c>
      <c r="X94" t="b">
        <v>0</v>
      </c>
      <c r="Y94" t="b">
        <v>1</v>
      </c>
      <c r="Z94" t="b">
        <v>0</v>
      </c>
      <c r="AA94" t="b">
        <v>0</v>
      </c>
      <c r="AB94" t="b">
        <v>0</v>
      </c>
      <c r="AC94" t="b">
        <v>0</v>
      </c>
      <c r="AD94" s="21" t="b">
        <v>0</v>
      </c>
      <c r="AE94" t="b">
        <v>0</v>
      </c>
      <c r="AF94" t="b">
        <v>0</v>
      </c>
      <c r="AG94" t="b">
        <v>1</v>
      </c>
    </row>
    <row r="95" spans="1:33" x14ac:dyDescent="0.3">
      <c r="A95" s="13">
        <f t="shared" si="7"/>
        <v>88</v>
      </c>
      <c r="B95" s="13" t="s">
        <v>230</v>
      </c>
      <c r="C95" s="17" t="s">
        <v>216</v>
      </c>
      <c r="D95" t="s">
        <v>240</v>
      </c>
      <c r="E95" s="17" t="s">
        <v>120</v>
      </c>
      <c r="F95" s="17" t="s">
        <v>122</v>
      </c>
      <c r="G95" s="17" t="str">
        <f t="shared" si="8"/>
        <v>2030</v>
      </c>
      <c r="H95" s="17" t="s">
        <v>239</v>
      </c>
      <c r="I95" s="17" t="str">
        <f t="shared" si="6"/>
        <v>2019</v>
      </c>
      <c r="J95" s="17" t="s">
        <v>87</v>
      </c>
      <c r="K95" s="17">
        <v>0</v>
      </c>
      <c r="L95" s="17">
        <v>0</v>
      </c>
      <c r="M95" s="17">
        <v>2.5000000000000001E-2</v>
      </c>
      <c r="N95" s="17" t="s">
        <v>122</v>
      </c>
      <c r="O95" s="58">
        <v>0</v>
      </c>
      <c r="P95" s="17">
        <v>1</v>
      </c>
      <c r="Q95" s="17">
        <v>0</v>
      </c>
      <c r="R95" t="s">
        <v>221</v>
      </c>
      <c r="S95" t="s">
        <v>222</v>
      </c>
      <c r="T95" t="s">
        <v>269</v>
      </c>
      <c r="U95" s="20" t="b">
        <v>0</v>
      </c>
      <c r="V95" t="b">
        <v>1</v>
      </c>
      <c r="W95" t="b">
        <v>0</v>
      </c>
      <c r="X95" t="b">
        <v>0</v>
      </c>
      <c r="Y95" t="b">
        <v>1</v>
      </c>
      <c r="Z95" t="b">
        <v>0</v>
      </c>
      <c r="AA95" t="b">
        <v>0</v>
      </c>
      <c r="AB95" t="b">
        <v>0</v>
      </c>
      <c r="AC95" t="b">
        <v>0</v>
      </c>
      <c r="AD95" s="21" t="b">
        <v>0</v>
      </c>
      <c r="AE95" t="b">
        <v>0</v>
      </c>
      <c r="AF95" t="b">
        <v>0</v>
      </c>
      <c r="AG95" t="b">
        <v>1</v>
      </c>
    </row>
    <row r="96" spans="1:33" x14ac:dyDescent="0.3">
      <c r="A96" s="13">
        <f t="shared" si="7"/>
        <v>89</v>
      </c>
      <c r="B96" s="13" t="s">
        <v>230</v>
      </c>
      <c r="C96" s="17" t="s">
        <v>216</v>
      </c>
      <c r="D96" t="s">
        <v>240</v>
      </c>
      <c r="E96" s="17" t="s">
        <v>120</v>
      </c>
      <c r="F96" s="17" t="s">
        <v>122</v>
      </c>
      <c r="G96" s="17" t="str">
        <f t="shared" si="8"/>
        <v>2030</v>
      </c>
      <c r="H96" s="17" t="s">
        <v>239</v>
      </c>
      <c r="I96" s="17" t="str">
        <f t="shared" si="6"/>
        <v>2019</v>
      </c>
      <c r="J96" s="17" t="s">
        <v>87</v>
      </c>
      <c r="K96" s="17">
        <v>0</v>
      </c>
      <c r="L96" s="17">
        <v>0</v>
      </c>
      <c r="M96" s="17">
        <v>0.03</v>
      </c>
      <c r="N96" s="17" t="s">
        <v>122</v>
      </c>
      <c r="O96" s="58">
        <v>0</v>
      </c>
      <c r="P96" s="17">
        <v>1</v>
      </c>
      <c r="Q96" s="17">
        <v>0</v>
      </c>
      <c r="R96" t="s">
        <v>221</v>
      </c>
      <c r="S96" t="s">
        <v>222</v>
      </c>
      <c r="T96" t="s">
        <v>269</v>
      </c>
      <c r="U96" s="20" t="b">
        <v>0</v>
      </c>
      <c r="V96" t="b">
        <v>1</v>
      </c>
      <c r="W96" t="b">
        <v>0</v>
      </c>
      <c r="X96" t="b">
        <v>0</v>
      </c>
      <c r="Y96" t="b">
        <v>1</v>
      </c>
      <c r="Z96" t="b">
        <v>0</v>
      </c>
      <c r="AA96" t="b">
        <v>0</v>
      </c>
      <c r="AB96" t="b">
        <v>0</v>
      </c>
      <c r="AC96" t="b">
        <v>0</v>
      </c>
      <c r="AD96" s="21" t="b">
        <v>0</v>
      </c>
      <c r="AE96" t="b">
        <v>0</v>
      </c>
      <c r="AF96" t="b">
        <v>0</v>
      </c>
      <c r="AG96" t="b">
        <v>1</v>
      </c>
    </row>
    <row r="97" spans="1:33" x14ac:dyDescent="0.3">
      <c r="A97" s="13">
        <f t="shared" si="7"/>
        <v>90</v>
      </c>
      <c r="B97" s="13" t="s">
        <v>230</v>
      </c>
      <c r="C97" s="17" t="s">
        <v>216</v>
      </c>
      <c r="D97" t="s">
        <v>240</v>
      </c>
      <c r="E97" s="17" t="s">
        <v>120</v>
      </c>
      <c r="F97" s="17" t="s">
        <v>122</v>
      </c>
      <c r="G97" s="17" t="str">
        <f t="shared" si="8"/>
        <v>2030</v>
      </c>
      <c r="H97" s="17" t="s">
        <v>239</v>
      </c>
      <c r="I97" s="17" t="str">
        <f t="shared" si="6"/>
        <v>2019</v>
      </c>
      <c r="J97" s="17" t="s">
        <v>87</v>
      </c>
      <c r="K97" s="17">
        <v>0</v>
      </c>
      <c r="L97" s="17">
        <v>0</v>
      </c>
      <c r="M97" s="17">
        <v>3.5000000000000003E-2</v>
      </c>
      <c r="N97" s="17" t="s">
        <v>122</v>
      </c>
      <c r="O97" s="58">
        <v>0</v>
      </c>
      <c r="P97" s="17">
        <v>1</v>
      </c>
      <c r="Q97" s="17">
        <v>0</v>
      </c>
      <c r="R97" t="s">
        <v>221</v>
      </c>
      <c r="S97" t="s">
        <v>222</v>
      </c>
      <c r="T97" t="s">
        <v>269</v>
      </c>
      <c r="U97" s="20" t="b">
        <v>0</v>
      </c>
      <c r="V97" t="b">
        <v>1</v>
      </c>
      <c r="W97" t="b">
        <v>0</v>
      </c>
      <c r="X97" t="b">
        <v>0</v>
      </c>
      <c r="Y97" t="b">
        <v>1</v>
      </c>
      <c r="Z97" t="b">
        <v>0</v>
      </c>
      <c r="AA97" t="b">
        <v>0</v>
      </c>
      <c r="AB97" t="b">
        <v>0</v>
      </c>
      <c r="AC97" t="b">
        <v>0</v>
      </c>
      <c r="AD97" s="21" t="b">
        <v>0</v>
      </c>
      <c r="AE97" t="b">
        <v>0</v>
      </c>
      <c r="AF97" t="b">
        <v>0</v>
      </c>
      <c r="AG97" t="b">
        <v>1</v>
      </c>
    </row>
    <row r="98" spans="1:33" x14ac:dyDescent="0.3">
      <c r="A98" s="13">
        <f t="shared" si="7"/>
        <v>91</v>
      </c>
      <c r="B98" s="13" t="s">
        <v>230</v>
      </c>
      <c r="C98" s="17" t="s">
        <v>216</v>
      </c>
      <c r="D98" t="s">
        <v>240</v>
      </c>
      <c r="E98" s="17" t="s">
        <v>120</v>
      </c>
      <c r="F98" s="17" t="s">
        <v>122</v>
      </c>
      <c r="G98" s="17" t="str">
        <f t="shared" si="8"/>
        <v>2030</v>
      </c>
      <c r="H98" s="17" t="s">
        <v>239</v>
      </c>
      <c r="I98" s="17" t="str">
        <f t="shared" si="6"/>
        <v>2019</v>
      </c>
      <c r="J98" s="17" t="s">
        <v>87</v>
      </c>
      <c r="K98" s="17">
        <v>0</v>
      </c>
      <c r="L98" s="17">
        <v>0</v>
      </c>
      <c r="M98" s="17">
        <v>0.04</v>
      </c>
      <c r="N98" s="17" t="s">
        <v>122</v>
      </c>
      <c r="O98" s="58">
        <v>0</v>
      </c>
      <c r="P98" s="17">
        <v>1</v>
      </c>
      <c r="Q98" s="17">
        <v>0</v>
      </c>
      <c r="R98" t="s">
        <v>221</v>
      </c>
      <c r="S98" t="s">
        <v>222</v>
      </c>
      <c r="T98" t="s">
        <v>269</v>
      </c>
      <c r="U98" s="20" t="b">
        <v>0</v>
      </c>
      <c r="V98" t="b">
        <v>1</v>
      </c>
      <c r="W98" t="b">
        <v>0</v>
      </c>
      <c r="X98" t="b">
        <v>0</v>
      </c>
      <c r="Y98" t="b">
        <v>1</v>
      </c>
      <c r="Z98" t="b">
        <v>0</v>
      </c>
      <c r="AA98" t="b">
        <v>0</v>
      </c>
      <c r="AB98" t="b">
        <v>0</v>
      </c>
      <c r="AC98" t="b">
        <v>0</v>
      </c>
      <c r="AD98" s="21" t="b">
        <v>0</v>
      </c>
      <c r="AE98" t="b">
        <v>0</v>
      </c>
      <c r="AF98" t="b">
        <v>0</v>
      </c>
      <c r="AG98" t="b">
        <v>1</v>
      </c>
    </row>
    <row r="99" spans="1:33" x14ac:dyDescent="0.3">
      <c r="A99" s="13">
        <f t="shared" si="7"/>
        <v>92</v>
      </c>
      <c r="B99" s="13" t="s">
        <v>230</v>
      </c>
      <c r="C99" s="17" t="s">
        <v>216</v>
      </c>
      <c r="D99" t="s">
        <v>240</v>
      </c>
      <c r="E99" s="17" t="s">
        <v>120</v>
      </c>
      <c r="F99" s="17" t="s">
        <v>122</v>
      </c>
      <c r="G99" s="17" t="str">
        <f t="shared" si="8"/>
        <v>2030</v>
      </c>
      <c r="H99" s="17" t="s">
        <v>239</v>
      </c>
      <c r="I99" s="17" t="str">
        <f t="shared" si="6"/>
        <v>2019</v>
      </c>
      <c r="J99" s="17" t="s">
        <v>87</v>
      </c>
      <c r="K99" s="17">
        <v>0</v>
      </c>
      <c r="L99" s="17">
        <v>0</v>
      </c>
      <c r="M99" s="17">
        <v>4.4999999999999998E-2</v>
      </c>
      <c r="N99" s="17" t="s">
        <v>122</v>
      </c>
      <c r="O99" s="58">
        <v>0</v>
      </c>
      <c r="P99" s="17">
        <v>1</v>
      </c>
      <c r="Q99" s="17">
        <v>0</v>
      </c>
      <c r="R99" t="s">
        <v>221</v>
      </c>
      <c r="S99" t="s">
        <v>222</v>
      </c>
      <c r="T99" t="s">
        <v>269</v>
      </c>
      <c r="U99" s="20" t="b">
        <v>0</v>
      </c>
      <c r="V99" t="b">
        <v>1</v>
      </c>
      <c r="W99" t="b">
        <v>0</v>
      </c>
      <c r="X99" t="b">
        <v>0</v>
      </c>
      <c r="Y99" t="b">
        <v>1</v>
      </c>
      <c r="Z99" t="b">
        <v>0</v>
      </c>
      <c r="AA99" t="b">
        <v>0</v>
      </c>
      <c r="AB99" t="b">
        <v>0</v>
      </c>
      <c r="AC99" t="b">
        <v>0</v>
      </c>
      <c r="AD99" s="21" t="b">
        <v>0</v>
      </c>
      <c r="AE99" t="b">
        <v>0</v>
      </c>
      <c r="AF99" t="b">
        <v>0</v>
      </c>
      <c r="AG99" t="b">
        <v>1</v>
      </c>
    </row>
    <row r="100" spans="1:33" x14ac:dyDescent="0.3">
      <c r="A100" s="13">
        <f t="shared" si="7"/>
        <v>93</v>
      </c>
      <c r="B100" s="13" t="s">
        <v>230</v>
      </c>
      <c r="C100" s="17" t="s">
        <v>216</v>
      </c>
      <c r="D100" t="s">
        <v>240</v>
      </c>
      <c r="E100" s="17" t="s">
        <v>120</v>
      </c>
      <c r="F100" s="17" t="s">
        <v>122</v>
      </c>
      <c r="G100" s="17" t="str">
        <f t="shared" si="8"/>
        <v>2030</v>
      </c>
      <c r="H100" s="17" t="s">
        <v>239</v>
      </c>
      <c r="I100" s="17" t="str">
        <f t="shared" si="6"/>
        <v>2019</v>
      </c>
      <c r="J100" s="17" t="s">
        <v>87</v>
      </c>
      <c r="K100" s="17">
        <v>0</v>
      </c>
      <c r="L100" s="17">
        <v>0</v>
      </c>
      <c r="M100" s="17">
        <v>0.05</v>
      </c>
      <c r="N100" s="17" t="s">
        <v>122</v>
      </c>
      <c r="O100" s="58">
        <v>0</v>
      </c>
      <c r="P100" s="17">
        <v>1</v>
      </c>
      <c r="Q100" s="17">
        <v>0</v>
      </c>
      <c r="R100" t="s">
        <v>221</v>
      </c>
      <c r="S100" t="s">
        <v>222</v>
      </c>
      <c r="T100" t="s">
        <v>269</v>
      </c>
      <c r="U100" s="20" t="b">
        <v>0</v>
      </c>
      <c r="V100" t="b">
        <v>1</v>
      </c>
      <c r="W100" t="b">
        <v>0</v>
      </c>
      <c r="X100" t="b">
        <v>0</v>
      </c>
      <c r="Y100" t="b">
        <v>1</v>
      </c>
      <c r="Z100" t="b">
        <v>0</v>
      </c>
      <c r="AA100" t="b">
        <v>0</v>
      </c>
      <c r="AB100" t="b">
        <v>0</v>
      </c>
      <c r="AC100" t="b">
        <v>0</v>
      </c>
      <c r="AD100" s="21" t="b">
        <v>0</v>
      </c>
      <c r="AE100" t="b">
        <v>0</v>
      </c>
      <c r="AF100" t="b">
        <v>0</v>
      </c>
      <c r="AG100" t="b">
        <v>1</v>
      </c>
    </row>
    <row r="101" spans="1:33" x14ac:dyDescent="0.3">
      <c r="A101" s="13">
        <f t="shared" si="7"/>
        <v>94</v>
      </c>
      <c r="B101" s="13" t="s">
        <v>230</v>
      </c>
      <c r="C101" s="17" t="s">
        <v>216</v>
      </c>
      <c r="D101" t="s">
        <v>240</v>
      </c>
      <c r="E101" s="17" t="s">
        <v>120</v>
      </c>
      <c r="F101" s="17" t="s">
        <v>122</v>
      </c>
      <c r="G101" s="17" t="str">
        <f t="shared" si="8"/>
        <v>2030</v>
      </c>
      <c r="H101" s="17" t="s">
        <v>239</v>
      </c>
      <c r="I101" s="17" t="str">
        <f t="shared" si="6"/>
        <v>2019</v>
      </c>
      <c r="J101" s="17" t="s">
        <v>87</v>
      </c>
      <c r="K101" s="17">
        <v>0</v>
      </c>
      <c r="L101" s="17">
        <v>0</v>
      </c>
      <c r="M101" s="17">
        <v>5.5E-2</v>
      </c>
      <c r="N101" s="17" t="s">
        <v>122</v>
      </c>
      <c r="O101" s="58">
        <v>0</v>
      </c>
      <c r="P101" s="17">
        <v>1</v>
      </c>
      <c r="Q101" s="17">
        <v>0</v>
      </c>
      <c r="R101" t="s">
        <v>221</v>
      </c>
      <c r="S101" t="s">
        <v>222</v>
      </c>
      <c r="T101" t="s">
        <v>269</v>
      </c>
      <c r="U101" s="20" t="b">
        <v>0</v>
      </c>
      <c r="V101" t="b">
        <v>1</v>
      </c>
      <c r="W101" t="b">
        <v>0</v>
      </c>
      <c r="X101" t="b">
        <v>0</v>
      </c>
      <c r="Y101" t="b">
        <v>1</v>
      </c>
      <c r="Z101" t="b">
        <v>0</v>
      </c>
      <c r="AA101" t="b">
        <v>0</v>
      </c>
      <c r="AB101" t="b">
        <v>0</v>
      </c>
      <c r="AC101" t="b">
        <v>0</v>
      </c>
      <c r="AD101" s="21" t="b">
        <v>0</v>
      </c>
      <c r="AE101" t="b">
        <v>0</v>
      </c>
      <c r="AF101" t="b">
        <v>0</v>
      </c>
      <c r="AG101" t="b">
        <v>1</v>
      </c>
    </row>
    <row r="102" spans="1:33" x14ac:dyDescent="0.3">
      <c r="A102" s="13">
        <f t="shared" si="7"/>
        <v>95</v>
      </c>
      <c r="B102" s="13" t="s">
        <v>230</v>
      </c>
      <c r="C102" s="17" t="s">
        <v>216</v>
      </c>
      <c r="D102" t="s">
        <v>240</v>
      </c>
      <c r="E102" s="17" t="s">
        <v>120</v>
      </c>
      <c r="F102" s="17" t="s">
        <v>122</v>
      </c>
      <c r="G102" s="17" t="str">
        <f t="shared" si="8"/>
        <v>2030</v>
      </c>
      <c r="H102" s="17" t="s">
        <v>239</v>
      </c>
      <c r="I102" s="17" t="str">
        <f t="shared" si="6"/>
        <v>2019</v>
      </c>
      <c r="J102" s="17" t="s">
        <v>87</v>
      </c>
      <c r="K102" s="17">
        <v>0</v>
      </c>
      <c r="L102" s="17">
        <v>0</v>
      </c>
      <c r="M102" s="17">
        <v>0.06</v>
      </c>
      <c r="N102" s="17" t="s">
        <v>122</v>
      </c>
      <c r="O102" s="58">
        <v>0</v>
      </c>
      <c r="P102" s="17">
        <v>1</v>
      </c>
      <c r="Q102" s="17">
        <v>0</v>
      </c>
      <c r="R102" t="s">
        <v>221</v>
      </c>
      <c r="S102" t="s">
        <v>222</v>
      </c>
      <c r="T102" t="s">
        <v>269</v>
      </c>
      <c r="U102" s="20" t="b">
        <v>0</v>
      </c>
      <c r="V102" t="b">
        <v>1</v>
      </c>
      <c r="W102" t="b">
        <v>0</v>
      </c>
      <c r="X102" t="b">
        <v>0</v>
      </c>
      <c r="Y102" t="b">
        <v>1</v>
      </c>
      <c r="Z102" t="b">
        <v>0</v>
      </c>
      <c r="AA102" t="b">
        <v>0</v>
      </c>
      <c r="AB102" t="b">
        <v>0</v>
      </c>
      <c r="AC102" t="b">
        <v>0</v>
      </c>
      <c r="AD102" s="21" t="b">
        <v>0</v>
      </c>
      <c r="AE102" t="b">
        <v>0</v>
      </c>
      <c r="AF102" t="b">
        <v>0</v>
      </c>
      <c r="AG102" t="b">
        <v>1</v>
      </c>
    </row>
    <row r="103" spans="1:33" x14ac:dyDescent="0.3">
      <c r="A103" s="13">
        <f t="shared" si="7"/>
        <v>96</v>
      </c>
      <c r="B103" s="13" t="s">
        <v>230</v>
      </c>
      <c r="C103" s="17" t="s">
        <v>216</v>
      </c>
      <c r="D103" t="s">
        <v>240</v>
      </c>
      <c r="E103" s="17" t="s">
        <v>120</v>
      </c>
      <c r="F103" s="17" t="s">
        <v>122</v>
      </c>
      <c r="G103" s="17" t="str">
        <f t="shared" si="8"/>
        <v>2030</v>
      </c>
      <c r="H103" s="17" t="s">
        <v>239</v>
      </c>
      <c r="I103" s="17" t="str">
        <f t="shared" si="6"/>
        <v>2019</v>
      </c>
      <c r="J103" s="17" t="s">
        <v>87</v>
      </c>
      <c r="K103" s="17">
        <v>0</v>
      </c>
      <c r="L103" s="17">
        <v>0</v>
      </c>
      <c r="M103" s="17">
        <v>6.5000000000000002E-2</v>
      </c>
      <c r="N103" s="17" t="s">
        <v>122</v>
      </c>
      <c r="O103" s="58">
        <v>0</v>
      </c>
      <c r="P103" s="17">
        <v>1</v>
      </c>
      <c r="Q103" s="17">
        <v>0</v>
      </c>
      <c r="R103" t="s">
        <v>221</v>
      </c>
      <c r="S103" t="s">
        <v>222</v>
      </c>
      <c r="T103" t="s">
        <v>269</v>
      </c>
      <c r="U103" s="20" t="b">
        <v>0</v>
      </c>
      <c r="V103" t="b">
        <v>1</v>
      </c>
      <c r="W103" t="b">
        <v>0</v>
      </c>
      <c r="X103" t="b">
        <v>0</v>
      </c>
      <c r="Y103" t="b">
        <v>1</v>
      </c>
      <c r="Z103" t="b">
        <v>0</v>
      </c>
      <c r="AA103" t="b">
        <v>0</v>
      </c>
      <c r="AB103" t="b">
        <v>0</v>
      </c>
      <c r="AC103" t="b">
        <v>0</v>
      </c>
      <c r="AD103" s="21" t="b">
        <v>0</v>
      </c>
      <c r="AE103" t="b">
        <v>0</v>
      </c>
      <c r="AF103" t="b">
        <v>0</v>
      </c>
      <c r="AG103" t="b">
        <v>1</v>
      </c>
    </row>
    <row r="104" spans="1:33" x14ac:dyDescent="0.3">
      <c r="A104" s="13">
        <f t="shared" si="7"/>
        <v>97</v>
      </c>
      <c r="B104" s="13" t="s">
        <v>230</v>
      </c>
      <c r="C104" s="17" t="s">
        <v>216</v>
      </c>
      <c r="D104" t="s">
        <v>260</v>
      </c>
      <c r="E104" s="17" t="s">
        <v>120</v>
      </c>
      <c r="F104" s="17" t="s">
        <v>122</v>
      </c>
      <c r="G104" s="17" t="str">
        <f t="shared" si="8"/>
        <v>2030</v>
      </c>
      <c r="H104" s="17" t="s">
        <v>239</v>
      </c>
      <c r="I104" s="17" t="str">
        <f t="shared" si="6"/>
        <v>2019</v>
      </c>
      <c r="J104" s="17" t="s">
        <v>87</v>
      </c>
      <c r="K104" s="17">
        <v>0</v>
      </c>
      <c r="L104" s="17">
        <v>0</v>
      </c>
      <c r="M104" s="17">
        <v>0.01</v>
      </c>
      <c r="N104" s="17" t="s">
        <v>122</v>
      </c>
      <c r="O104" s="58">
        <v>0</v>
      </c>
      <c r="P104" s="17">
        <v>1</v>
      </c>
      <c r="Q104" s="17">
        <v>0</v>
      </c>
      <c r="R104" t="s">
        <v>221</v>
      </c>
      <c r="S104" t="s">
        <v>222</v>
      </c>
      <c r="T104" t="s">
        <v>269</v>
      </c>
      <c r="U104" s="20" t="b">
        <v>0</v>
      </c>
      <c r="V104" t="b">
        <v>1</v>
      </c>
      <c r="W104" t="b">
        <v>0</v>
      </c>
      <c r="X104" t="b">
        <v>0</v>
      </c>
      <c r="Y104" t="b">
        <v>1</v>
      </c>
      <c r="Z104" t="b">
        <v>0</v>
      </c>
      <c r="AA104" t="b">
        <v>0</v>
      </c>
      <c r="AB104" t="b">
        <v>0</v>
      </c>
      <c r="AC104" t="b">
        <v>0</v>
      </c>
      <c r="AD104" s="21" t="b">
        <v>0</v>
      </c>
      <c r="AE104" t="b">
        <v>0</v>
      </c>
      <c r="AF104" t="b">
        <v>0</v>
      </c>
      <c r="AG104" t="b">
        <v>1</v>
      </c>
    </row>
    <row r="105" spans="1:33" x14ac:dyDescent="0.3">
      <c r="A105" s="13">
        <f t="shared" si="7"/>
        <v>98</v>
      </c>
      <c r="B105" s="13" t="s">
        <v>230</v>
      </c>
      <c r="C105" s="17" t="s">
        <v>216</v>
      </c>
      <c r="D105" t="s">
        <v>260</v>
      </c>
      <c r="E105" s="17" t="s">
        <v>120</v>
      </c>
      <c r="F105" s="17" t="s">
        <v>122</v>
      </c>
      <c r="G105" s="17" t="str">
        <f t="shared" si="8"/>
        <v>2030</v>
      </c>
      <c r="H105" s="17" t="s">
        <v>239</v>
      </c>
      <c r="I105" s="17" t="str">
        <f t="shared" si="6"/>
        <v>2019</v>
      </c>
      <c r="J105" s="17" t="s">
        <v>87</v>
      </c>
      <c r="K105" s="17">
        <v>0</v>
      </c>
      <c r="L105" s="17">
        <v>0</v>
      </c>
      <c r="M105" s="17">
        <v>1.4999999999999999E-2</v>
      </c>
      <c r="N105" s="17" t="s">
        <v>122</v>
      </c>
      <c r="O105" s="58">
        <v>0</v>
      </c>
      <c r="P105" s="17">
        <v>1</v>
      </c>
      <c r="Q105" s="17">
        <v>0</v>
      </c>
      <c r="R105" t="s">
        <v>221</v>
      </c>
      <c r="S105" t="s">
        <v>222</v>
      </c>
      <c r="T105" t="s">
        <v>269</v>
      </c>
      <c r="U105" s="20" t="b">
        <v>0</v>
      </c>
      <c r="V105" t="b">
        <v>1</v>
      </c>
      <c r="W105" t="b">
        <v>0</v>
      </c>
      <c r="X105" t="b">
        <v>0</v>
      </c>
      <c r="Y105" t="b">
        <v>1</v>
      </c>
      <c r="Z105" t="b">
        <v>0</v>
      </c>
      <c r="AA105" t="b">
        <v>0</v>
      </c>
      <c r="AB105" t="b">
        <v>0</v>
      </c>
      <c r="AC105" t="b">
        <v>0</v>
      </c>
      <c r="AD105" s="21" t="b">
        <v>0</v>
      </c>
      <c r="AE105" t="b">
        <v>0</v>
      </c>
      <c r="AF105" t="b">
        <v>0</v>
      </c>
      <c r="AG105" t="b">
        <v>1</v>
      </c>
    </row>
    <row r="106" spans="1:33" x14ac:dyDescent="0.3">
      <c r="A106" s="13">
        <f t="shared" si="7"/>
        <v>99</v>
      </c>
      <c r="B106" s="13" t="s">
        <v>230</v>
      </c>
      <c r="C106" s="17" t="s">
        <v>216</v>
      </c>
      <c r="D106" t="s">
        <v>260</v>
      </c>
      <c r="E106" s="17" t="s">
        <v>120</v>
      </c>
      <c r="F106" s="17" t="s">
        <v>122</v>
      </c>
      <c r="G106" s="17" t="str">
        <f t="shared" si="8"/>
        <v>2030</v>
      </c>
      <c r="H106" s="17" t="s">
        <v>239</v>
      </c>
      <c r="I106" s="17" t="str">
        <f t="shared" si="6"/>
        <v>2019</v>
      </c>
      <c r="J106" s="17" t="s">
        <v>87</v>
      </c>
      <c r="K106" s="17">
        <v>0</v>
      </c>
      <c r="L106" s="17">
        <v>0</v>
      </c>
      <c r="M106" s="17">
        <v>0.02</v>
      </c>
      <c r="N106" s="17" t="s">
        <v>122</v>
      </c>
      <c r="O106" s="58">
        <v>0</v>
      </c>
      <c r="P106" s="17">
        <v>1</v>
      </c>
      <c r="Q106" s="17">
        <v>0</v>
      </c>
      <c r="R106" t="s">
        <v>221</v>
      </c>
      <c r="S106" t="s">
        <v>222</v>
      </c>
      <c r="T106" t="s">
        <v>269</v>
      </c>
      <c r="U106" s="20" t="b">
        <v>0</v>
      </c>
      <c r="V106" t="b">
        <v>1</v>
      </c>
      <c r="W106" t="b">
        <v>0</v>
      </c>
      <c r="X106" t="b">
        <v>0</v>
      </c>
      <c r="Y106" t="b">
        <v>1</v>
      </c>
      <c r="Z106" t="b">
        <v>0</v>
      </c>
      <c r="AA106" t="b">
        <v>0</v>
      </c>
      <c r="AB106" t="b">
        <v>0</v>
      </c>
      <c r="AC106" t="b">
        <v>0</v>
      </c>
      <c r="AD106" s="21" t="b">
        <v>0</v>
      </c>
      <c r="AE106" t="b">
        <v>0</v>
      </c>
      <c r="AF106" t="b">
        <v>0</v>
      </c>
      <c r="AG106" t="b">
        <v>1</v>
      </c>
    </row>
    <row r="107" spans="1:33" x14ac:dyDescent="0.3">
      <c r="A107" s="13">
        <f t="shared" si="7"/>
        <v>100</v>
      </c>
      <c r="B107" s="13" t="s">
        <v>230</v>
      </c>
      <c r="C107" s="17" t="s">
        <v>216</v>
      </c>
      <c r="D107" t="s">
        <v>260</v>
      </c>
      <c r="E107" s="17" t="s">
        <v>120</v>
      </c>
      <c r="F107" s="17" t="s">
        <v>122</v>
      </c>
      <c r="G107" s="17" t="str">
        <f t="shared" si="8"/>
        <v>2030</v>
      </c>
      <c r="H107" s="17" t="s">
        <v>239</v>
      </c>
      <c r="I107" s="17" t="str">
        <f t="shared" si="6"/>
        <v>2019</v>
      </c>
      <c r="J107" s="17" t="s">
        <v>87</v>
      </c>
      <c r="K107" s="17">
        <v>0</v>
      </c>
      <c r="L107" s="17">
        <v>0</v>
      </c>
      <c r="M107" s="17">
        <v>2.5000000000000001E-2</v>
      </c>
      <c r="N107" s="17" t="s">
        <v>122</v>
      </c>
      <c r="O107" s="58">
        <v>0</v>
      </c>
      <c r="P107" s="17">
        <v>1</v>
      </c>
      <c r="Q107" s="17">
        <v>0</v>
      </c>
      <c r="R107" t="s">
        <v>221</v>
      </c>
      <c r="S107" t="s">
        <v>222</v>
      </c>
      <c r="T107" t="s">
        <v>269</v>
      </c>
      <c r="U107" s="20" t="b">
        <v>0</v>
      </c>
      <c r="V107" t="b">
        <v>1</v>
      </c>
      <c r="W107" t="b">
        <v>0</v>
      </c>
      <c r="X107" t="b">
        <v>0</v>
      </c>
      <c r="Y107" t="b">
        <v>1</v>
      </c>
      <c r="Z107" t="b">
        <v>0</v>
      </c>
      <c r="AA107" t="b">
        <v>0</v>
      </c>
      <c r="AB107" t="b">
        <v>0</v>
      </c>
      <c r="AC107" t="b">
        <v>0</v>
      </c>
      <c r="AD107" s="21" t="b">
        <v>0</v>
      </c>
      <c r="AE107" t="b">
        <v>0</v>
      </c>
      <c r="AF107" t="b">
        <v>0</v>
      </c>
      <c r="AG107" t="b">
        <v>1</v>
      </c>
    </row>
    <row r="108" spans="1:33" x14ac:dyDescent="0.3">
      <c r="A108" s="13">
        <f t="shared" si="7"/>
        <v>101</v>
      </c>
      <c r="B108" s="13" t="s">
        <v>230</v>
      </c>
      <c r="C108" s="17" t="s">
        <v>216</v>
      </c>
      <c r="D108" t="s">
        <v>260</v>
      </c>
      <c r="E108" s="17" t="s">
        <v>120</v>
      </c>
      <c r="F108" s="17" t="s">
        <v>122</v>
      </c>
      <c r="G108" s="17" t="str">
        <f t="shared" si="8"/>
        <v>2030</v>
      </c>
      <c r="H108" s="17" t="s">
        <v>239</v>
      </c>
      <c r="I108" s="17" t="str">
        <f t="shared" si="6"/>
        <v>2019</v>
      </c>
      <c r="J108" s="17" t="s">
        <v>87</v>
      </c>
      <c r="K108" s="17">
        <v>0</v>
      </c>
      <c r="L108" s="17">
        <v>0</v>
      </c>
      <c r="M108" s="17">
        <v>0.03</v>
      </c>
      <c r="N108" s="17" t="s">
        <v>122</v>
      </c>
      <c r="O108" s="58">
        <v>0</v>
      </c>
      <c r="P108" s="17">
        <v>1</v>
      </c>
      <c r="Q108" s="17">
        <v>0</v>
      </c>
      <c r="R108" t="s">
        <v>221</v>
      </c>
      <c r="S108" t="s">
        <v>222</v>
      </c>
      <c r="T108" t="s">
        <v>269</v>
      </c>
      <c r="U108" s="20" t="b">
        <v>0</v>
      </c>
      <c r="V108" t="b">
        <v>1</v>
      </c>
      <c r="W108" t="b">
        <v>0</v>
      </c>
      <c r="X108" t="b">
        <v>0</v>
      </c>
      <c r="Y108" t="b">
        <v>1</v>
      </c>
      <c r="Z108" t="b">
        <v>0</v>
      </c>
      <c r="AA108" t="b">
        <v>0</v>
      </c>
      <c r="AB108" t="b">
        <v>0</v>
      </c>
      <c r="AC108" t="b">
        <v>0</v>
      </c>
      <c r="AD108" s="21" t="b">
        <v>0</v>
      </c>
      <c r="AE108" t="b">
        <v>0</v>
      </c>
      <c r="AF108" t="b">
        <v>0</v>
      </c>
      <c r="AG108" t="b">
        <v>1</v>
      </c>
    </row>
    <row r="109" spans="1:33" x14ac:dyDescent="0.3">
      <c r="A109" s="13">
        <f t="shared" si="7"/>
        <v>102</v>
      </c>
      <c r="B109" s="13" t="s">
        <v>230</v>
      </c>
      <c r="C109" s="17" t="s">
        <v>216</v>
      </c>
      <c r="D109" t="s">
        <v>260</v>
      </c>
      <c r="E109" s="17" t="s">
        <v>120</v>
      </c>
      <c r="F109" s="17" t="s">
        <v>122</v>
      </c>
      <c r="G109" s="17" t="str">
        <f t="shared" si="8"/>
        <v>2030</v>
      </c>
      <c r="H109" s="17" t="s">
        <v>239</v>
      </c>
      <c r="I109" s="17" t="str">
        <f t="shared" si="6"/>
        <v>2019</v>
      </c>
      <c r="J109" s="17" t="s">
        <v>87</v>
      </c>
      <c r="K109" s="17">
        <v>0</v>
      </c>
      <c r="L109" s="17">
        <v>0</v>
      </c>
      <c r="M109" s="17">
        <v>3.5000000000000003E-2</v>
      </c>
      <c r="N109" s="17" t="s">
        <v>122</v>
      </c>
      <c r="O109" s="58">
        <v>0</v>
      </c>
      <c r="P109" s="17">
        <v>1</v>
      </c>
      <c r="Q109" s="17">
        <v>0</v>
      </c>
      <c r="R109" t="s">
        <v>221</v>
      </c>
      <c r="S109" t="s">
        <v>222</v>
      </c>
      <c r="T109" t="s">
        <v>269</v>
      </c>
      <c r="U109" s="20" t="b">
        <v>0</v>
      </c>
      <c r="V109" t="b">
        <v>1</v>
      </c>
      <c r="W109" t="b">
        <v>0</v>
      </c>
      <c r="X109" t="b">
        <v>0</v>
      </c>
      <c r="Y109" t="b">
        <v>1</v>
      </c>
      <c r="Z109" t="b">
        <v>0</v>
      </c>
      <c r="AA109" t="b">
        <v>0</v>
      </c>
      <c r="AB109" t="b">
        <v>0</v>
      </c>
      <c r="AC109" t="b">
        <v>0</v>
      </c>
      <c r="AD109" s="21" t="b">
        <v>0</v>
      </c>
      <c r="AE109" t="b">
        <v>0</v>
      </c>
      <c r="AF109" t="b">
        <v>0</v>
      </c>
      <c r="AG109" t="b">
        <v>1</v>
      </c>
    </row>
    <row r="110" spans="1:33" x14ac:dyDescent="0.3">
      <c r="A110" s="13">
        <f t="shared" si="7"/>
        <v>103</v>
      </c>
      <c r="B110" s="13" t="s">
        <v>230</v>
      </c>
      <c r="C110" s="17" t="s">
        <v>216</v>
      </c>
      <c r="D110" t="s">
        <v>260</v>
      </c>
      <c r="E110" s="17" t="s">
        <v>120</v>
      </c>
      <c r="F110" s="17" t="s">
        <v>122</v>
      </c>
      <c r="G110" s="17" t="str">
        <f t="shared" si="8"/>
        <v>2030</v>
      </c>
      <c r="H110" s="17" t="s">
        <v>239</v>
      </c>
      <c r="I110" s="17" t="str">
        <f t="shared" si="6"/>
        <v>2019</v>
      </c>
      <c r="J110" s="17" t="s">
        <v>87</v>
      </c>
      <c r="K110" s="17">
        <v>0</v>
      </c>
      <c r="L110" s="17">
        <v>0</v>
      </c>
      <c r="M110" s="17">
        <v>0.04</v>
      </c>
      <c r="N110" s="17" t="s">
        <v>122</v>
      </c>
      <c r="O110" s="58">
        <v>0</v>
      </c>
      <c r="P110" s="17">
        <v>1</v>
      </c>
      <c r="Q110" s="17">
        <v>0</v>
      </c>
      <c r="R110" t="s">
        <v>221</v>
      </c>
      <c r="S110" t="s">
        <v>222</v>
      </c>
      <c r="T110" t="s">
        <v>269</v>
      </c>
      <c r="U110" s="20" t="b">
        <v>0</v>
      </c>
      <c r="V110" t="b">
        <v>1</v>
      </c>
      <c r="W110" t="b">
        <v>0</v>
      </c>
      <c r="X110" t="b">
        <v>0</v>
      </c>
      <c r="Y110" t="b">
        <v>1</v>
      </c>
      <c r="Z110" t="b">
        <v>0</v>
      </c>
      <c r="AA110" t="b">
        <v>0</v>
      </c>
      <c r="AB110" t="b">
        <v>0</v>
      </c>
      <c r="AC110" t="b">
        <v>0</v>
      </c>
      <c r="AD110" s="21" t="b">
        <v>0</v>
      </c>
      <c r="AE110" t="b">
        <v>0</v>
      </c>
      <c r="AF110" t="b">
        <v>0</v>
      </c>
      <c r="AG110" t="b">
        <v>1</v>
      </c>
    </row>
    <row r="111" spans="1:33" x14ac:dyDescent="0.3">
      <c r="A111" s="13">
        <f t="shared" si="7"/>
        <v>104</v>
      </c>
      <c r="B111" s="13" t="s">
        <v>230</v>
      </c>
      <c r="C111" s="17" t="s">
        <v>216</v>
      </c>
      <c r="D111" t="s">
        <v>260</v>
      </c>
      <c r="E111" s="17" t="s">
        <v>120</v>
      </c>
      <c r="F111" s="17" t="s">
        <v>122</v>
      </c>
      <c r="G111" s="17" t="str">
        <f t="shared" si="8"/>
        <v>2030</v>
      </c>
      <c r="H111" s="17" t="s">
        <v>239</v>
      </c>
      <c r="I111" s="17" t="str">
        <f t="shared" si="6"/>
        <v>2019</v>
      </c>
      <c r="J111" s="17" t="s">
        <v>87</v>
      </c>
      <c r="K111" s="17">
        <v>0</v>
      </c>
      <c r="L111" s="17">
        <v>0</v>
      </c>
      <c r="M111" s="17">
        <v>4.4999999999999998E-2</v>
      </c>
      <c r="N111" s="17" t="s">
        <v>122</v>
      </c>
      <c r="O111" s="58">
        <v>0</v>
      </c>
      <c r="P111" s="17">
        <v>1</v>
      </c>
      <c r="Q111" s="17">
        <v>0</v>
      </c>
      <c r="R111" t="s">
        <v>221</v>
      </c>
      <c r="S111" t="s">
        <v>222</v>
      </c>
      <c r="T111" t="s">
        <v>269</v>
      </c>
      <c r="U111" s="20" t="b">
        <v>0</v>
      </c>
      <c r="V111" t="b">
        <v>1</v>
      </c>
      <c r="W111" t="b">
        <v>0</v>
      </c>
      <c r="X111" t="b">
        <v>0</v>
      </c>
      <c r="Y111" t="b">
        <v>1</v>
      </c>
      <c r="Z111" t="b">
        <v>0</v>
      </c>
      <c r="AA111" t="b">
        <v>0</v>
      </c>
      <c r="AB111" t="b">
        <v>0</v>
      </c>
      <c r="AC111" t="b">
        <v>0</v>
      </c>
      <c r="AD111" s="21" t="b">
        <v>0</v>
      </c>
      <c r="AE111" t="b">
        <v>0</v>
      </c>
      <c r="AF111" t="b">
        <v>0</v>
      </c>
      <c r="AG111" t="b">
        <v>1</v>
      </c>
    </row>
    <row r="112" spans="1:33" x14ac:dyDescent="0.3">
      <c r="A112" s="13">
        <f t="shared" si="7"/>
        <v>105</v>
      </c>
      <c r="B112" s="13" t="s">
        <v>230</v>
      </c>
      <c r="C112" s="17" t="s">
        <v>216</v>
      </c>
      <c r="D112" t="s">
        <v>260</v>
      </c>
      <c r="E112" s="17" t="s">
        <v>120</v>
      </c>
      <c r="F112" s="17" t="s">
        <v>122</v>
      </c>
      <c r="G112" s="17" t="str">
        <f t="shared" si="8"/>
        <v>2030</v>
      </c>
      <c r="H112" s="17" t="s">
        <v>239</v>
      </c>
      <c r="I112" s="17" t="str">
        <f t="shared" si="6"/>
        <v>2019</v>
      </c>
      <c r="J112" s="17" t="s">
        <v>87</v>
      </c>
      <c r="K112" s="17">
        <v>0</v>
      </c>
      <c r="L112" s="17">
        <v>0</v>
      </c>
      <c r="M112" s="17">
        <v>0.05</v>
      </c>
      <c r="N112" s="17" t="s">
        <v>122</v>
      </c>
      <c r="O112" s="58">
        <v>0</v>
      </c>
      <c r="P112" s="17">
        <v>1</v>
      </c>
      <c r="Q112" s="17">
        <v>0</v>
      </c>
      <c r="R112" t="s">
        <v>221</v>
      </c>
      <c r="S112" t="s">
        <v>222</v>
      </c>
      <c r="T112" t="s">
        <v>269</v>
      </c>
      <c r="U112" s="20" t="b">
        <v>0</v>
      </c>
      <c r="V112" t="b">
        <v>1</v>
      </c>
      <c r="W112" t="b">
        <v>0</v>
      </c>
      <c r="X112" t="b">
        <v>0</v>
      </c>
      <c r="Y112" t="b">
        <v>1</v>
      </c>
      <c r="Z112" t="b">
        <v>0</v>
      </c>
      <c r="AA112" t="b">
        <v>0</v>
      </c>
      <c r="AB112" t="b">
        <v>0</v>
      </c>
      <c r="AC112" t="b">
        <v>0</v>
      </c>
      <c r="AD112" s="21" t="b">
        <v>0</v>
      </c>
      <c r="AE112" t="b">
        <v>0</v>
      </c>
      <c r="AF112" t="b">
        <v>0</v>
      </c>
      <c r="AG112" t="b">
        <v>1</v>
      </c>
    </row>
    <row r="113" spans="1:33" x14ac:dyDescent="0.3">
      <c r="A113" s="13">
        <f t="shared" si="7"/>
        <v>106</v>
      </c>
      <c r="B113" s="13" t="s">
        <v>230</v>
      </c>
      <c r="C113" s="17" t="s">
        <v>216</v>
      </c>
      <c r="D113" t="s">
        <v>260</v>
      </c>
      <c r="E113" s="17" t="s">
        <v>120</v>
      </c>
      <c r="F113" s="17" t="s">
        <v>122</v>
      </c>
      <c r="G113" s="17" t="str">
        <f t="shared" si="8"/>
        <v>2030</v>
      </c>
      <c r="H113" s="17" t="s">
        <v>239</v>
      </c>
      <c r="I113" s="17" t="str">
        <f t="shared" si="6"/>
        <v>2019</v>
      </c>
      <c r="J113" s="17" t="s">
        <v>87</v>
      </c>
      <c r="K113" s="17">
        <v>0</v>
      </c>
      <c r="L113" s="17">
        <v>0</v>
      </c>
      <c r="M113" s="17">
        <v>5.5E-2</v>
      </c>
      <c r="N113" s="17" t="s">
        <v>122</v>
      </c>
      <c r="O113" s="58">
        <v>0</v>
      </c>
      <c r="P113" s="17">
        <v>1</v>
      </c>
      <c r="Q113" s="17">
        <v>0</v>
      </c>
      <c r="R113" t="s">
        <v>221</v>
      </c>
      <c r="S113" t="s">
        <v>222</v>
      </c>
      <c r="T113" t="s">
        <v>269</v>
      </c>
      <c r="U113" s="20" t="b">
        <v>0</v>
      </c>
      <c r="V113" t="b">
        <v>1</v>
      </c>
      <c r="W113" t="b">
        <v>0</v>
      </c>
      <c r="X113" t="b">
        <v>0</v>
      </c>
      <c r="Y113" t="b">
        <v>1</v>
      </c>
      <c r="Z113" t="b">
        <v>0</v>
      </c>
      <c r="AA113" t="b">
        <v>0</v>
      </c>
      <c r="AB113" t="b">
        <v>0</v>
      </c>
      <c r="AC113" t="b">
        <v>0</v>
      </c>
      <c r="AD113" s="21" t="b">
        <v>0</v>
      </c>
      <c r="AE113" t="b">
        <v>0</v>
      </c>
      <c r="AF113" t="b">
        <v>0</v>
      </c>
      <c r="AG113" t="b">
        <v>1</v>
      </c>
    </row>
    <row r="114" spans="1:33" x14ac:dyDescent="0.3">
      <c r="A114" s="13">
        <f t="shared" si="7"/>
        <v>107</v>
      </c>
      <c r="B114" s="13" t="s">
        <v>230</v>
      </c>
      <c r="C114" s="17" t="s">
        <v>216</v>
      </c>
      <c r="D114" t="s">
        <v>260</v>
      </c>
      <c r="E114" s="17" t="s">
        <v>120</v>
      </c>
      <c r="F114" s="17" t="s">
        <v>122</v>
      </c>
      <c r="G114" s="17" t="str">
        <f t="shared" si="8"/>
        <v>2030</v>
      </c>
      <c r="H114" s="17" t="s">
        <v>239</v>
      </c>
      <c r="I114" s="17" t="str">
        <f t="shared" si="6"/>
        <v>2019</v>
      </c>
      <c r="J114" s="17" t="s">
        <v>87</v>
      </c>
      <c r="K114" s="17">
        <v>0</v>
      </c>
      <c r="L114" s="17">
        <v>0</v>
      </c>
      <c r="M114" s="17">
        <v>0.06</v>
      </c>
      <c r="N114" s="17" t="s">
        <v>122</v>
      </c>
      <c r="O114" s="58">
        <v>0</v>
      </c>
      <c r="P114" s="17">
        <v>1</v>
      </c>
      <c r="Q114" s="17">
        <v>0</v>
      </c>
      <c r="R114" t="s">
        <v>221</v>
      </c>
      <c r="S114" t="s">
        <v>222</v>
      </c>
      <c r="T114" t="s">
        <v>269</v>
      </c>
      <c r="U114" s="20" t="b">
        <v>0</v>
      </c>
      <c r="V114" t="b">
        <v>1</v>
      </c>
      <c r="W114" t="b">
        <v>0</v>
      </c>
      <c r="X114" t="b">
        <v>0</v>
      </c>
      <c r="Y114" t="b">
        <v>1</v>
      </c>
      <c r="Z114" t="b">
        <v>0</v>
      </c>
      <c r="AA114" t="b">
        <v>0</v>
      </c>
      <c r="AB114" t="b">
        <v>0</v>
      </c>
      <c r="AC114" t="b">
        <v>0</v>
      </c>
      <c r="AD114" s="21" t="b">
        <v>0</v>
      </c>
      <c r="AE114" t="b">
        <v>0</v>
      </c>
      <c r="AF114" t="b">
        <v>0</v>
      </c>
      <c r="AG114" t="b">
        <v>1</v>
      </c>
    </row>
    <row r="115" spans="1:33" x14ac:dyDescent="0.3">
      <c r="A115" s="13">
        <f t="shared" si="7"/>
        <v>108</v>
      </c>
      <c r="B115" s="13" t="s">
        <v>230</v>
      </c>
      <c r="C115" s="17" t="s">
        <v>216</v>
      </c>
      <c r="D115" t="s">
        <v>260</v>
      </c>
      <c r="E115" s="17" t="s">
        <v>120</v>
      </c>
      <c r="F115" s="17" t="s">
        <v>122</v>
      </c>
      <c r="G115" s="17" t="str">
        <f t="shared" si="8"/>
        <v>2030</v>
      </c>
      <c r="H115" s="17" t="s">
        <v>239</v>
      </c>
      <c r="I115" s="17" t="str">
        <f t="shared" ref="I115" si="9">"2019"</f>
        <v>2019</v>
      </c>
      <c r="J115" s="17" t="s">
        <v>87</v>
      </c>
      <c r="K115" s="17">
        <v>0</v>
      </c>
      <c r="L115" s="17">
        <v>0</v>
      </c>
      <c r="M115" s="17">
        <v>6.5000000000000002E-2</v>
      </c>
      <c r="N115" s="17" t="s">
        <v>122</v>
      </c>
      <c r="O115" s="58">
        <v>0</v>
      </c>
      <c r="P115" s="17">
        <v>1</v>
      </c>
      <c r="Q115" s="17">
        <v>0</v>
      </c>
      <c r="R115" t="s">
        <v>221</v>
      </c>
      <c r="S115" t="s">
        <v>222</v>
      </c>
      <c r="T115" t="s">
        <v>269</v>
      </c>
      <c r="U115" s="20" t="b">
        <v>0</v>
      </c>
      <c r="V115" t="b">
        <v>1</v>
      </c>
      <c r="W115" t="b">
        <v>0</v>
      </c>
      <c r="X115" t="b">
        <v>0</v>
      </c>
      <c r="Y115" t="b">
        <v>1</v>
      </c>
      <c r="Z115" t="b">
        <v>0</v>
      </c>
      <c r="AA115" t="b">
        <v>0</v>
      </c>
      <c r="AB115" t="b">
        <v>0</v>
      </c>
      <c r="AC115" t="b">
        <v>0</v>
      </c>
      <c r="AD115" s="21" t="b">
        <v>0</v>
      </c>
      <c r="AE115" t="b">
        <v>0</v>
      </c>
      <c r="AF115" t="b">
        <v>0</v>
      </c>
      <c r="AG115" t="b">
        <v>1</v>
      </c>
    </row>
    <row r="116" spans="1:33" x14ac:dyDescent="0.3">
      <c r="A116" s="13">
        <f t="shared" si="7"/>
        <v>109</v>
      </c>
      <c r="B116" s="13" t="s">
        <v>230</v>
      </c>
      <c r="C116" s="17" t="s">
        <v>216</v>
      </c>
      <c r="D116" t="s">
        <v>259</v>
      </c>
      <c r="E116" s="17" t="s">
        <v>120</v>
      </c>
      <c r="F116" s="17" t="s">
        <v>122</v>
      </c>
      <c r="G116" s="17" t="str">
        <f t="shared" si="8"/>
        <v>2030</v>
      </c>
      <c r="H116" s="17" t="s">
        <v>239</v>
      </c>
      <c r="I116" s="17" t="str">
        <f t="shared" si="6"/>
        <v>2019</v>
      </c>
      <c r="J116" s="17" t="s">
        <v>87</v>
      </c>
      <c r="K116" s="17">
        <v>0</v>
      </c>
      <c r="L116" s="17">
        <v>0</v>
      </c>
      <c r="M116" s="17">
        <v>0.01</v>
      </c>
      <c r="N116" s="17" t="s">
        <v>122</v>
      </c>
      <c r="O116" s="58">
        <v>0</v>
      </c>
      <c r="P116" s="17">
        <v>1</v>
      </c>
      <c r="Q116" s="17">
        <v>0</v>
      </c>
      <c r="R116" t="s">
        <v>221</v>
      </c>
      <c r="S116" t="s">
        <v>222</v>
      </c>
      <c r="T116" t="s">
        <v>269</v>
      </c>
      <c r="U116" s="20" t="b">
        <v>0</v>
      </c>
      <c r="V116" t="b">
        <v>1</v>
      </c>
      <c r="W116" t="b">
        <v>0</v>
      </c>
      <c r="X116" t="b">
        <v>0</v>
      </c>
      <c r="Y116" t="b">
        <v>1</v>
      </c>
      <c r="Z116" t="b">
        <v>0</v>
      </c>
      <c r="AA116" t="b">
        <v>0</v>
      </c>
      <c r="AB116" t="b">
        <v>0</v>
      </c>
      <c r="AC116" t="b">
        <v>0</v>
      </c>
      <c r="AD116" s="21" t="b">
        <v>0</v>
      </c>
      <c r="AE116" t="b">
        <v>0</v>
      </c>
      <c r="AF116" t="b">
        <v>0</v>
      </c>
      <c r="AG116" t="b">
        <v>1</v>
      </c>
    </row>
    <row r="117" spans="1:33" x14ac:dyDescent="0.3">
      <c r="A117" s="13">
        <f t="shared" si="7"/>
        <v>110</v>
      </c>
      <c r="B117" s="13" t="s">
        <v>230</v>
      </c>
      <c r="C117" s="17" t="s">
        <v>216</v>
      </c>
      <c r="D117" t="s">
        <v>259</v>
      </c>
      <c r="E117" s="17" t="s">
        <v>120</v>
      </c>
      <c r="F117" s="17" t="s">
        <v>122</v>
      </c>
      <c r="G117" s="17" t="str">
        <f t="shared" si="8"/>
        <v>2030</v>
      </c>
      <c r="H117" s="17" t="s">
        <v>239</v>
      </c>
      <c r="I117" s="17" t="str">
        <f t="shared" ref="I117:I127" si="10">"2019"</f>
        <v>2019</v>
      </c>
      <c r="J117" s="17" t="s">
        <v>87</v>
      </c>
      <c r="K117" s="17">
        <v>0</v>
      </c>
      <c r="L117" s="17">
        <v>0</v>
      </c>
      <c r="M117" s="17">
        <v>1.4999999999999999E-2</v>
      </c>
      <c r="N117" s="17" t="s">
        <v>122</v>
      </c>
      <c r="O117" s="58">
        <v>0</v>
      </c>
      <c r="P117" s="17">
        <v>1</v>
      </c>
      <c r="Q117" s="17">
        <v>0</v>
      </c>
      <c r="R117" t="s">
        <v>221</v>
      </c>
      <c r="S117" t="s">
        <v>222</v>
      </c>
      <c r="T117" t="s">
        <v>269</v>
      </c>
      <c r="U117" s="20" t="b">
        <v>0</v>
      </c>
      <c r="V117" t="b">
        <v>1</v>
      </c>
      <c r="W117" t="b">
        <v>0</v>
      </c>
      <c r="X117" t="b">
        <v>0</v>
      </c>
      <c r="Y117" t="b">
        <v>1</v>
      </c>
      <c r="Z117" t="b">
        <v>0</v>
      </c>
      <c r="AA117" t="b">
        <v>0</v>
      </c>
      <c r="AB117" t="b">
        <v>0</v>
      </c>
      <c r="AC117" t="b">
        <v>0</v>
      </c>
      <c r="AD117" s="21" t="b">
        <v>0</v>
      </c>
      <c r="AE117" t="b">
        <v>0</v>
      </c>
      <c r="AF117" t="b">
        <v>0</v>
      </c>
      <c r="AG117" t="b">
        <v>1</v>
      </c>
    </row>
    <row r="118" spans="1:33" x14ac:dyDescent="0.3">
      <c r="A118" s="13">
        <f t="shared" si="7"/>
        <v>111</v>
      </c>
      <c r="B118" s="13" t="s">
        <v>230</v>
      </c>
      <c r="C118" s="17" t="s">
        <v>216</v>
      </c>
      <c r="D118" t="s">
        <v>259</v>
      </c>
      <c r="E118" s="17" t="s">
        <v>120</v>
      </c>
      <c r="F118" s="17" t="s">
        <v>122</v>
      </c>
      <c r="G118" s="17" t="str">
        <f t="shared" si="8"/>
        <v>2030</v>
      </c>
      <c r="H118" s="17" t="s">
        <v>239</v>
      </c>
      <c r="I118" s="17" t="str">
        <f t="shared" si="10"/>
        <v>2019</v>
      </c>
      <c r="J118" s="17" t="s">
        <v>87</v>
      </c>
      <c r="K118" s="17">
        <v>0</v>
      </c>
      <c r="L118" s="17">
        <v>0</v>
      </c>
      <c r="M118" s="17">
        <v>0.02</v>
      </c>
      <c r="N118" s="17" t="s">
        <v>122</v>
      </c>
      <c r="O118" s="58">
        <v>0</v>
      </c>
      <c r="P118" s="17">
        <v>1</v>
      </c>
      <c r="Q118" s="17">
        <v>0</v>
      </c>
      <c r="R118" t="s">
        <v>221</v>
      </c>
      <c r="S118" t="s">
        <v>222</v>
      </c>
      <c r="T118" t="s">
        <v>269</v>
      </c>
      <c r="U118" s="20" t="b">
        <v>0</v>
      </c>
      <c r="V118" t="b">
        <v>1</v>
      </c>
      <c r="W118" t="b">
        <v>0</v>
      </c>
      <c r="X118" t="b">
        <v>0</v>
      </c>
      <c r="Y118" t="b">
        <v>1</v>
      </c>
      <c r="Z118" t="b">
        <v>0</v>
      </c>
      <c r="AA118" t="b">
        <v>0</v>
      </c>
      <c r="AB118" t="b">
        <v>0</v>
      </c>
      <c r="AC118" t="b">
        <v>0</v>
      </c>
      <c r="AD118" s="21" t="b">
        <v>0</v>
      </c>
      <c r="AE118" t="b">
        <v>0</v>
      </c>
      <c r="AF118" t="b">
        <v>0</v>
      </c>
      <c r="AG118" t="b">
        <v>1</v>
      </c>
    </row>
    <row r="119" spans="1:33" x14ac:dyDescent="0.3">
      <c r="A119" s="13">
        <f t="shared" si="7"/>
        <v>112</v>
      </c>
      <c r="B119" s="13" t="s">
        <v>230</v>
      </c>
      <c r="C119" s="17" t="s">
        <v>216</v>
      </c>
      <c r="D119" t="s">
        <v>259</v>
      </c>
      <c r="E119" s="17" t="s">
        <v>120</v>
      </c>
      <c r="F119" s="17" t="s">
        <v>122</v>
      </c>
      <c r="G119" s="17" t="str">
        <f t="shared" si="8"/>
        <v>2030</v>
      </c>
      <c r="H119" s="17" t="s">
        <v>239</v>
      </c>
      <c r="I119" s="17" t="str">
        <f t="shared" si="10"/>
        <v>2019</v>
      </c>
      <c r="J119" s="17" t="s">
        <v>87</v>
      </c>
      <c r="K119" s="17">
        <v>0</v>
      </c>
      <c r="L119" s="17">
        <v>0</v>
      </c>
      <c r="M119" s="17">
        <v>2.5000000000000001E-2</v>
      </c>
      <c r="N119" s="17" t="s">
        <v>122</v>
      </c>
      <c r="O119" s="58">
        <v>0</v>
      </c>
      <c r="P119" s="17">
        <v>1</v>
      </c>
      <c r="Q119" s="17">
        <v>0</v>
      </c>
      <c r="R119" t="s">
        <v>221</v>
      </c>
      <c r="S119" t="s">
        <v>222</v>
      </c>
      <c r="T119" t="s">
        <v>269</v>
      </c>
      <c r="U119" s="20" t="b">
        <v>0</v>
      </c>
      <c r="V119" t="b">
        <v>1</v>
      </c>
      <c r="W119" t="b">
        <v>0</v>
      </c>
      <c r="X119" t="b">
        <v>0</v>
      </c>
      <c r="Y119" t="b">
        <v>1</v>
      </c>
      <c r="Z119" t="b">
        <v>0</v>
      </c>
      <c r="AA119" t="b">
        <v>0</v>
      </c>
      <c r="AB119" t="b">
        <v>0</v>
      </c>
      <c r="AC119" t="b">
        <v>0</v>
      </c>
      <c r="AD119" s="21" t="b">
        <v>0</v>
      </c>
      <c r="AE119" t="b">
        <v>0</v>
      </c>
      <c r="AF119" t="b">
        <v>0</v>
      </c>
      <c r="AG119" t="b">
        <v>1</v>
      </c>
    </row>
    <row r="120" spans="1:33" x14ac:dyDescent="0.3">
      <c r="A120" s="13">
        <f t="shared" si="7"/>
        <v>113</v>
      </c>
      <c r="B120" s="13" t="s">
        <v>230</v>
      </c>
      <c r="C120" s="17" t="s">
        <v>216</v>
      </c>
      <c r="D120" t="s">
        <v>259</v>
      </c>
      <c r="E120" s="17" t="s">
        <v>120</v>
      </c>
      <c r="F120" s="17" t="s">
        <v>122</v>
      </c>
      <c r="G120" s="17" t="str">
        <f t="shared" si="8"/>
        <v>2030</v>
      </c>
      <c r="H120" s="17" t="s">
        <v>239</v>
      </c>
      <c r="I120" s="17" t="str">
        <f t="shared" si="10"/>
        <v>2019</v>
      </c>
      <c r="J120" s="17" t="s">
        <v>87</v>
      </c>
      <c r="K120" s="17">
        <v>0</v>
      </c>
      <c r="L120" s="17">
        <v>0</v>
      </c>
      <c r="M120" s="17">
        <v>0.03</v>
      </c>
      <c r="N120" s="17" t="s">
        <v>122</v>
      </c>
      <c r="O120" s="58">
        <v>0</v>
      </c>
      <c r="P120" s="17">
        <v>1</v>
      </c>
      <c r="Q120" s="17">
        <v>0</v>
      </c>
      <c r="R120" t="s">
        <v>221</v>
      </c>
      <c r="S120" t="s">
        <v>222</v>
      </c>
      <c r="T120" t="s">
        <v>269</v>
      </c>
      <c r="U120" s="20" t="b">
        <v>0</v>
      </c>
      <c r="V120" t="b">
        <v>1</v>
      </c>
      <c r="W120" t="b">
        <v>0</v>
      </c>
      <c r="X120" t="b">
        <v>0</v>
      </c>
      <c r="Y120" t="b">
        <v>1</v>
      </c>
      <c r="Z120" t="b">
        <v>0</v>
      </c>
      <c r="AA120" t="b">
        <v>0</v>
      </c>
      <c r="AB120" t="b">
        <v>0</v>
      </c>
      <c r="AC120" t="b">
        <v>0</v>
      </c>
      <c r="AD120" s="21" t="b">
        <v>0</v>
      </c>
      <c r="AE120" t="b">
        <v>0</v>
      </c>
      <c r="AF120" t="b">
        <v>0</v>
      </c>
      <c r="AG120" t="b">
        <v>1</v>
      </c>
    </row>
    <row r="121" spans="1:33" x14ac:dyDescent="0.3">
      <c r="A121" s="13">
        <f t="shared" si="7"/>
        <v>114</v>
      </c>
      <c r="B121" s="13" t="s">
        <v>230</v>
      </c>
      <c r="C121" s="17" t="s">
        <v>216</v>
      </c>
      <c r="D121" t="s">
        <v>259</v>
      </c>
      <c r="E121" s="17" t="s">
        <v>120</v>
      </c>
      <c r="F121" s="17" t="s">
        <v>122</v>
      </c>
      <c r="G121" s="17" t="str">
        <f t="shared" si="8"/>
        <v>2030</v>
      </c>
      <c r="H121" s="17" t="s">
        <v>239</v>
      </c>
      <c r="I121" s="17" t="str">
        <f t="shared" si="10"/>
        <v>2019</v>
      </c>
      <c r="J121" s="17" t="s">
        <v>87</v>
      </c>
      <c r="K121" s="17">
        <v>0</v>
      </c>
      <c r="L121" s="17">
        <v>0</v>
      </c>
      <c r="M121" s="17">
        <v>3.5000000000000003E-2</v>
      </c>
      <c r="N121" s="17" t="s">
        <v>122</v>
      </c>
      <c r="O121" s="58">
        <v>0</v>
      </c>
      <c r="P121" s="17">
        <v>1</v>
      </c>
      <c r="Q121" s="17">
        <v>0</v>
      </c>
      <c r="R121" t="s">
        <v>221</v>
      </c>
      <c r="S121" t="s">
        <v>222</v>
      </c>
      <c r="T121" t="s">
        <v>269</v>
      </c>
      <c r="U121" s="20" t="b">
        <v>0</v>
      </c>
      <c r="V121" t="b">
        <v>1</v>
      </c>
      <c r="W121" t="b">
        <v>0</v>
      </c>
      <c r="X121" t="b">
        <v>0</v>
      </c>
      <c r="Y121" t="b">
        <v>1</v>
      </c>
      <c r="Z121" t="b">
        <v>0</v>
      </c>
      <c r="AA121" t="b">
        <v>0</v>
      </c>
      <c r="AB121" t="b">
        <v>0</v>
      </c>
      <c r="AC121" t="b">
        <v>0</v>
      </c>
      <c r="AD121" s="21" t="b">
        <v>0</v>
      </c>
      <c r="AE121" t="b">
        <v>0</v>
      </c>
      <c r="AF121" t="b">
        <v>0</v>
      </c>
      <c r="AG121" t="b">
        <v>1</v>
      </c>
    </row>
    <row r="122" spans="1:33" x14ac:dyDescent="0.3">
      <c r="A122" s="13">
        <f t="shared" si="7"/>
        <v>115</v>
      </c>
      <c r="B122" s="13" t="s">
        <v>230</v>
      </c>
      <c r="C122" s="17" t="s">
        <v>216</v>
      </c>
      <c r="D122" t="s">
        <v>259</v>
      </c>
      <c r="E122" s="17" t="s">
        <v>120</v>
      </c>
      <c r="F122" s="17" t="s">
        <v>122</v>
      </c>
      <c r="G122" s="17" t="str">
        <f t="shared" si="8"/>
        <v>2030</v>
      </c>
      <c r="H122" s="17" t="s">
        <v>239</v>
      </c>
      <c r="I122" s="17" t="str">
        <f t="shared" si="10"/>
        <v>2019</v>
      </c>
      <c r="J122" s="17" t="s">
        <v>87</v>
      </c>
      <c r="K122" s="17">
        <v>0</v>
      </c>
      <c r="L122" s="17">
        <v>0</v>
      </c>
      <c r="M122" s="17">
        <v>0.04</v>
      </c>
      <c r="N122" s="17" t="s">
        <v>122</v>
      </c>
      <c r="O122" s="58">
        <v>0</v>
      </c>
      <c r="P122" s="17">
        <v>1</v>
      </c>
      <c r="Q122" s="17">
        <v>0</v>
      </c>
      <c r="R122" t="s">
        <v>221</v>
      </c>
      <c r="S122" t="s">
        <v>222</v>
      </c>
      <c r="T122" t="s">
        <v>269</v>
      </c>
      <c r="U122" s="20" t="b">
        <v>0</v>
      </c>
      <c r="V122" t="b">
        <v>1</v>
      </c>
      <c r="W122" t="b">
        <v>0</v>
      </c>
      <c r="X122" t="b">
        <v>0</v>
      </c>
      <c r="Y122" t="b">
        <v>1</v>
      </c>
      <c r="Z122" t="b">
        <v>0</v>
      </c>
      <c r="AA122" t="b">
        <v>0</v>
      </c>
      <c r="AB122" t="b">
        <v>0</v>
      </c>
      <c r="AC122" t="b">
        <v>0</v>
      </c>
      <c r="AD122" s="21" t="b">
        <v>0</v>
      </c>
      <c r="AE122" t="b">
        <v>0</v>
      </c>
      <c r="AF122" t="b">
        <v>0</v>
      </c>
      <c r="AG122" t="b">
        <v>1</v>
      </c>
    </row>
    <row r="123" spans="1:33" x14ac:dyDescent="0.3">
      <c r="A123" s="13">
        <f t="shared" si="7"/>
        <v>116</v>
      </c>
      <c r="B123" s="13" t="s">
        <v>230</v>
      </c>
      <c r="C123" s="17" t="s">
        <v>216</v>
      </c>
      <c r="D123" t="s">
        <v>259</v>
      </c>
      <c r="E123" s="17" t="s">
        <v>120</v>
      </c>
      <c r="F123" s="17" t="s">
        <v>122</v>
      </c>
      <c r="G123" s="17" t="str">
        <f t="shared" si="8"/>
        <v>2030</v>
      </c>
      <c r="H123" s="17" t="s">
        <v>239</v>
      </c>
      <c r="I123" s="17" t="str">
        <f t="shared" si="10"/>
        <v>2019</v>
      </c>
      <c r="J123" s="17" t="s">
        <v>87</v>
      </c>
      <c r="K123" s="17">
        <v>0</v>
      </c>
      <c r="L123" s="17">
        <v>0</v>
      </c>
      <c r="M123" s="17">
        <v>4.4999999999999998E-2</v>
      </c>
      <c r="N123" s="17" t="s">
        <v>122</v>
      </c>
      <c r="O123" s="58">
        <v>0</v>
      </c>
      <c r="P123" s="17">
        <v>1</v>
      </c>
      <c r="Q123" s="17">
        <v>0</v>
      </c>
      <c r="R123" t="s">
        <v>221</v>
      </c>
      <c r="S123" t="s">
        <v>222</v>
      </c>
      <c r="T123" t="s">
        <v>269</v>
      </c>
      <c r="U123" s="20" t="b">
        <v>0</v>
      </c>
      <c r="V123" t="b">
        <v>1</v>
      </c>
      <c r="W123" t="b">
        <v>0</v>
      </c>
      <c r="X123" t="b">
        <v>0</v>
      </c>
      <c r="Y123" t="b">
        <v>1</v>
      </c>
      <c r="Z123" t="b">
        <v>0</v>
      </c>
      <c r="AA123" t="b">
        <v>0</v>
      </c>
      <c r="AB123" t="b">
        <v>0</v>
      </c>
      <c r="AC123" t="b">
        <v>0</v>
      </c>
      <c r="AD123" s="21" t="b">
        <v>0</v>
      </c>
      <c r="AE123" t="b">
        <v>0</v>
      </c>
      <c r="AF123" t="b">
        <v>0</v>
      </c>
      <c r="AG123" t="b">
        <v>1</v>
      </c>
    </row>
    <row r="124" spans="1:33" x14ac:dyDescent="0.3">
      <c r="A124" s="13">
        <f t="shared" si="7"/>
        <v>117</v>
      </c>
      <c r="B124" s="13" t="s">
        <v>230</v>
      </c>
      <c r="C124" s="17" t="s">
        <v>216</v>
      </c>
      <c r="D124" t="s">
        <v>259</v>
      </c>
      <c r="E124" s="17" t="s">
        <v>120</v>
      </c>
      <c r="F124" s="17" t="s">
        <v>122</v>
      </c>
      <c r="G124" s="17" t="str">
        <f t="shared" si="8"/>
        <v>2030</v>
      </c>
      <c r="H124" s="17" t="s">
        <v>239</v>
      </c>
      <c r="I124" s="17" t="str">
        <f t="shared" si="10"/>
        <v>2019</v>
      </c>
      <c r="J124" s="17" t="s">
        <v>87</v>
      </c>
      <c r="K124" s="17">
        <v>0</v>
      </c>
      <c r="L124" s="17">
        <v>0</v>
      </c>
      <c r="M124" s="17">
        <v>0.05</v>
      </c>
      <c r="N124" s="17" t="s">
        <v>122</v>
      </c>
      <c r="O124" s="58">
        <v>0</v>
      </c>
      <c r="P124" s="17">
        <v>1</v>
      </c>
      <c r="Q124" s="17">
        <v>0</v>
      </c>
      <c r="R124" t="s">
        <v>221</v>
      </c>
      <c r="S124" t="s">
        <v>222</v>
      </c>
      <c r="T124" t="s">
        <v>269</v>
      </c>
      <c r="U124" s="20" t="b">
        <v>0</v>
      </c>
      <c r="V124" t="b">
        <v>1</v>
      </c>
      <c r="W124" t="b">
        <v>0</v>
      </c>
      <c r="X124" t="b">
        <v>0</v>
      </c>
      <c r="Y124" t="b">
        <v>1</v>
      </c>
      <c r="Z124" t="b">
        <v>0</v>
      </c>
      <c r="AA124" t="b">
        <v>0</v>
      </c>
      <c r="AB124" t="b">
        <v>0</v>
      </c>
      <c r="AC124" t="b">
        <v>0</v>
      </c>
      <c r="AD124" s="21" t="b">
        <v>0</v>
      </c>
      <c r="AE124" t="b">
        <v>0</v>
      </c>
      <c r="AF124" t="b">
        <v>0</v>
      </c>
      <c r="AG124" t="b">
        <v>1</v>
      </c>
    </row>
    <row r="125" spans="1:33" x14ac:dyDescent="0.3">
      <c r="A125" s="13">
        <f t="shared" si="7"/>
        <v>118</v>
      </c>
      <c r="B125" s="13" t="s">
        <v>230</v>
      </c>
      <c r="C125" s="17" t="s">
        <v>216</v>
      </c>
      <c r="D125" t="s">
        <v>259</v>
      </c>
      <c r="E125" s="17" t="s">
        <v>120</v>
      </c>
      <c r="F125" s="17" t="s">
        <v>122</v>
      </c>
      <c r="G125" s="17" t="str">
        <f t="shared" si="8"/>
        <v>2030</v>
      </c>
      <c r="H125" s="17" t="s">
        <v>239</v>
      </c>
      <c r="I125" s="17" t="str">
        <f t="shared" si="10"/>
        <v>2019</v>
      </c>
      <c r="J125" s="17" t="s">
        <v>87</v>
      </c>
      <c r="K125" s="17">
        <v>0</v>
      </c>
      <c r="L125" s="17">
        <v>0</v>
      </c>
      <c r="M125" s="17">
        <v>5.5E-2</v>
      </c>
      <c r="N125" s="17" t="s">
        <v>122</v>
      </c>
      <c r="O125" s="58">
        <v>0</v>
      </c>
      <c r="P125" s="17">
        <v>1</v>
      </c>
      <c r="Q125" s="17">
        <v>0</v>
      </c>
      <c r="R125" t="s">
        <v>221</v>
      </c>
      <c r="S125" t="s">
        <v>222</v>
      </c>
      <c r="T125" t="s">
        <v>269</v>
      </c>
      <c r="U125" s="20" t="b">
        <v>0</v>
      </c>
      <c r="V125" t="b">
        <v>1</v>
      </c>
      <c r="W125" t="b">
        <v>0</v>
      </c>
      <c r="X125" t="b">
        <v>0</v>
      </c>
      <c r="Y125" t="b">
        <v>1</v>
      </c>
      <c r="Z125" t="b">
        <v>0</v>
      </c>
      <c r="AA125" t="b">
        <v>0</v>
      </c>
      <c r="AB125" t="b">
        <v>0</v>
      </c>
      <c r="AC125" t="b">
        <v>0</v>
      </c>
      <c r="AD125" s="21" t="b">
        <v>0</v>
      </c>
      <c r="AE125" t="b">
        <v>0</v>
      </c>
      <c r="AF125" t="b">
        <v>0</v>
      </c>
      <c r="AG125" t="b">
        <v>1</v>
      </c>
    </row>
    <row r="126" spans="1:33" x14ac:dyDescent="0.3">
      <c r="A126" s="13">
        <f t="shared" si="7"/>
        <v>119</v>
      </c>
      <c r="B126" s="13" t="s">
        <v>230</v>
      </c>
      <c r="C126" s="17" t="s">
        <v>216</v>
      </c>
      <c r="D126" t="s">
        <v>259</v>
      </c>
      <c r="E126" s="17" t="s">
        <v>120</v>
      </c>
      <c r="F126" s="17" t="s">
        <v>122</v>
      </c>
      <c r="G126" s="17" t="str">
        <f t="shared" si="8"/>
        <v>2030</v>
      </c>
      <c r="H126" s="17" t="s">
        <v>239</v>
      </c>
      <c r="I126" s="17" t="str">
        <f t="shared" si="10"/>
        <v>2019</v>
      </c>
      <c r="J126" s="17" t="s">
        <v>87</v>
      </c>
      <c r="K126" s="17">
        <v>0</v>
      </c>
      <c r="L126" s="17">
        <v>0</v>
      </c>
      <c r="M126" s="17">
        <v>0.06</v>
      </c>
      <c r="N126" s="17" t="s">
        <v>122</v>
      </c>
      <c r="O126" s="58">
        <v>0</v>
      </c>
      <c r="P126" s="17">
        <v>1</v>
      </c>
      <c r="Q126" s="17">
        <v>0</v>
      </c>
      <c r="R126" t="s">
        <v>221</v>
      </c>
      <c r="S126" t="s">
        <v>222</v>
      </c>
      <c r="T126" t="s">
        <v>269</v>
      </c>
      <c r="U126" s="20" t="b">
        <v>0</v>
      </c>
      <c r="V126" t="b">
        <v>1</v>
      </c>
      <c r="W126" t="b">
        <v>0</v>
      </c>
      <c r="X126" t="b">
        <v>0</v>
      </c>
      <c r="Y126" t="b">
        <v>1</v>
      </c>
      <c r="Z126" t="b">
        <v>0</v>
      </c>
      <c r="AA126" t="b">
        <v>0</v>
      </c>
      <c r="AB126" t="b">
        <v>0</v>
      </c>
      <c r="AC126" t="b">
        <v>0</v>
      </c>
      <c r="AD126" s="21" t="b">
        <v>0</v>
      </c>
      <c r="AE126" t="b">
        <v>0</v>
      </c>
      <c r="AF126" t="b">
        <v>0</v>
      </c>
      <c r="AG126" t="b">
        <v>1</v>
      </c>
    </row>
    <row r="127" spans="1:33" x14ac:dyDescent="0.3">
      <c r="A127" s="13">
        <f t="shared" si="7"/>
        <v>120</v>
      </c>
      <c r="B127" s="13" t="s">
        <v>230</v>
      </c>
      <c r="C127" s="17" t="s">
        <v>216</v>
      </c>
      <c r="D127" t="s">
        <v>259</v>
      </c>
      <c r="E127" s="17" t="s">
        <v>120</v>
      </c>
      <c r="F127" s="17" t="s">
        <v>122</v>
      </c>
      <c r="G127" s="17" t="str">
        <f t="shared" si="8"/>
        <v>2030</v>
      </c>
      <c r="H127" s="17" t="s">
        <v>239</v>
      </c>
      <c r="I127" s="17" t="str">
        <f t="shared" si="10"/>
        <v>2019</v>
      </c>
      <c r="J127" s="17" t="s">
        <v>87</v>
      </c>
      <c r="K127" s="17">
        <v>0</v>
      </c>
      <c r="L127" s="17">
        <v>0</v>
      </c>
      <c r="M127" s="17">
        <v>6.5000000000000002E-2</v>
      </c>
      <c r="N127" s="17" t="s">
        <v>122</v>
      </c>
      <c r="O127" s="58">
        <v>0</v>
      </c>
      <c r="P127" s="17">
        <v>1</v>
      </c>
      <c r="Q127" s="17">
        <v>0</v>
      </c>
      <c r="R127" t="s">
        <v>221</v>
      </c>
      <c r="S127" t="s">
        <v>222</v>
      </c>
      <c r="T127" t="s">
        <v>269</v>
      </c>
      <c r="U127" s="20" t="b">
        <v>0</v>
      </c>
      <c r="V127" t="b">
        <v>1</v>
      </c>
      <c r="W127" t="b">
        <v>0</v>
      </c>
      <c r="X127" t="b">
        <v>0</v>
      </c>
      <c r="Y127" t="b">
        <v>1</v>
      </c>
      <c r="Z127" t="b">
        <v>0</v>
      </c>
      <c r="AA127" t="b">
        <v>0</v>
      </c>
      <c r="AB127" t="b">
        <v>0</v>
      </c>
      <c r="AC127" t="b">
        <v>0</v>
      </c>
      <c r="AD127" s="21" t="b">
        <v>0</v>
      </c>
      <c r="AE127" t="b">
        <v>0</v>
      </c>
      <c r="AF127" t="b">
        <v>0</v>
      </c>
      <c r="AG127" t="b">
        <v>1</v>
      </c>
    </row>
  </sheetData>
  <mergeCells count="10">
    <mergeCell ref="O2:O5"/>
    <mergeCell ref="P2:P5"/>
    <mergeCell ref="Q2:Q5"/>
    <mergeCell ref="AE5:AG5"/>
    <mergeCell ref="B2:B5"/>
    <mergeCell ref="C2:C5"/>
    <mergeCell ref="H2:H3"/>
    <mergeCell ref="I2:I4"/>
    <mergeCell ref="M2:M5"/>
    <mergeCell ref="N2:N5"/>
  </mergeCells>
  <conditionalFormatting sqref="U8:AG127">
    <cfRule type="cellIs" dxfId="5" priority="1" operator="equal">
      <formula>TRUE</formula>
    </cfRule>
    <cfRule type="cellIs" dxfId="4" priority="2" operator="equal">
      <formula>FALSE</formula>
    </cfRule>
  </conditionalFormatting>
  <pageMargins left="0.7" right="0.7" top="0.75" bottom="0.75" header="0.3" footer="0.3"/>
  <pageSetup paperSize="9" orientation="portrait" horizontalDpi="429496729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FS77"/>
  <sheetViews>
    <sheetView workbookViewId="0">
      <pane xSplit="5" ySplit="8" topLeftCell="J9" activePane="bottomRight" state="frozen"/>
      <selection pane="topRight" activeCell="F1" sqref="F1"/>
      <selection pane="bottomLeft" activeCell="A12" sqref="A12"/>
      <selection pane="bottomRight" activeCell="Q36" sqref="Q36"/>
    </sheetView>
  </sheetViews>
  <sheetFormatPr defaultColWidth="8.77734375" defaultRowHeight="14.4" x14ac:dyDescent="0.3"/>
  <cols>
    <col min="1" max="1" width="8.109375" customWidth="1"/>
    <col min="2" max="2" width="20.6640625" style="3" customWidth="1"/>
    <col min="3" max="3" width="15.33203125" style="4" customWidth="1"/>
    <col min="4" max="4" width="27.21875" style="2" customWidth="1"/>
    <col min="5" max="5" width="3" style="9" customWidth="1"/>
    <col min="6" max="6" width="13.21875" style="2" customWidth="1"/>
    <col min="7" max="7" width="29.77734375" style="2" customWidth="1"/>
    <col min="8" max="8" width="21.33203125" customWidth="1"/>
    <col min="9" max="9" width="20.21875" customWidth="1"/>
    <col min="10" max="10" width="9.5546875" customWidth="1"/>
    <col min="11" max="12" width="11.77734375" customWidth="1"/>
    <col min="13" max="14" width="10.44140625" customWidth="1"/>
    <col min="15" max="15" width="12.21875" customWidth="1"/>
    <col min="16" max="16" width="9.21875" customWidth="1"/>
    <col min="17" max="17" width="10.5546875" customWidth="1"/>
    <col min="18" max="18" width="8.77734375" customWidth="1"/>
    <col min="19" max="19" width="10.5546875" customWidth="1"/>
    <col min="20" max="21" width="7.88671875" customWidth="1"/>
    <col min="22" max="23" width="7.5546875" customWidth="1"/>
    <col min="24" max="25" width="6.6640625" customWidth="1"/>
    <col min="26" max="26" width="14" customWidth="1"/>
    <col min="27" max="27" width="10.5546875" customWidth="1"/>
    <col min="28" max="29" width="8.77734375" customWidth="1"/>
    <col min="30" max="31" width="7.88671875" customWidth="1"/>
    <col min="32" max="33" width="7.5546875" customWidth="1"/>
    <col min="34" max="35" width="6.6640625" customWidth="1"/>
    <col min="36" max="36" width="14" customWidth="1"/>
    <col min="37" max="37" width="10.5546875" customWidth="1"/>
    <col min="38" max="39" width="8.77734375" customWidth="1"/>
    <col min="40" max="41" width="7.88671875" customWidth="1"/>
    <col min="42" max="43" width="7.5546875" customWidth="1"/>
    <col min="44" max="45" width="6.6640625" customWidth="1"/>
    <col min="47" max="47" width="10.5546875" customWidth="1"/>
    <col min="48" max="49" width="8.77734375" customWidth="1"/>
    <col min="50" max="51" width="7.88671875" customWidth="1"/>
    <col min="52" max="53" width="7.5546875" customWidth="1"/>
    <col min="54" max="55" width="6.6640625" customWidth="1"/>
    <col min="57" max="57" width="10.5546875" customWidth="1"/>
    <col min="58" max="59" width="8.77734375" customWidth="1"/>
    <col min="60" max="61" width="7.88671875" customWidth="1"/>
    <col min="62" max="63" width="7.5546875" customWidth="1"/>
    <col min="64" max="65" width="6.6640625" customWidth="1"/>
    <col min="66" max="66" width="11.21875" customWidth="1"/>
    <col min="67" max="67" width="10.5546875" customWidth="1"/>
    <col min="68" max="69" width="8.77734375" customWidth="1"/>
    <col min="70" max="71" width="7.88671875" customWidth="1"/>
    <col min="72" max="73" width="7.5546875" customWidth="1"/>
    <col min="74" max="75" width="6.6640625" customWidth="1"/>
    <col min="76" max="76" width="12.6640625" customWidth="1"/>
    <col min="77" max="77" width="10.5546875" customWidth="1"/>
    <col min="78" max="79" width="8.77734375" customWidth="1"/>
    <col min="80" max="81" width="7.88671875" customWidth="1"/>
    <col min="82" max="83" width="7.5546875" customWidth="1"/>
    <col min="84" max="85" width="6.6640625" customWidth="1"/>
    <col min="86" max="86" width="11.77734375" customWidth="1"/>
    <col min="87" max="87" width="10.5546875" customWidth="1"/>
    <col min="88" max="89" width="8.77734375" customWidth="1"/>
    <col min="90" max="91" width="7.88671875" customWidth="1"/>
    <col min="92" max="93" width="7.5546875" customWidth="1"/>
    <col min="94" max="94" width="8.6640625" customWidth="1"/>
    <col min="95" max="95" width="6.6640625" customWidth="1"/>
    <col min="96" max="96" width="10.77734375" customWidth="1"/>
    <col min="97" max="97" width="10.5546875" customWidth="1"/>
    <col min="98" max="99" width="8.77734375" customWidth="1"/>
    <col min="100" max="101" width="7.88671875" customWidth="1"/>
    <col min="102" max="103" width="7.5546875" customWidth="1"/>
    <col min="104" max="105" width="6.6640625" customWidth="1"/>
    <col min="106" max="106" width="12.88671875" customWidth="1"/>
    <col min="107" max="107" width="10.5546875" customWidth="1"/>
    <col min="108" max="109" width="8.77734375" customWidth="1"/>
    <col min="110" max="111" width="7.88671875" customWidth="1"/>
    <col min="112" max="113" width="7.5546875" customWidth="1"/>
    <col min="114" max="115" width="6.6640625" customWidth="1"/>
    <col min="116" max="116" width="14.21875" customWidth="1"/>
    <col min="117" max="117" width="10.5546875" customWidth="1"/>
    <col min="118" max="119" width="8.77734375" customWidth="1"/>
    <col min="120" max="121" width="7.88671875" customWidth="1"/>
    <col min="122" max="123" width="7.5546875" customWidth="1"/>
    <col min="124" max="125" width="6.6640625" customWidth="1"/>
    <col min="126" max="126" width="15.21875" customWidth="1"/>
    <col min="127" max="127" width="10.5546875" customWidth="1"/>
    <col min="128" max="129" width="8.77734375" customWidth="1"/>
    <col min="130" max="131" width="7.88671875" customWidth="1"/>
    <col min="132" max="133" width="7.5546875" customWidth="1"/>
    <col min="134" max="135" width="6.6640625" customWidth="1"/>
    <col min="136" max="136" width="18.21875" customWidth="1"/>
    <col min="137" max="137" width="10.5546875" customWidth="1"/>
    <col min="138" max="139" width="8.77734375" customWidth="1"/>
    <col min="140" max="141" width="7.88671875" customWidth="1"/>
    <col min="142" max="143" width="7.5546875" customWidth="1"/>
    <col min="144" max="145" width="6.6640625" customWidth="1"/>
    <col min="146" max="146" width="14.21875" customWidth="1"/>
    <col min="147" max="147" width="10.5546875" customWidth="1"/>
    <col min="148" max="149" width="8.77734375" customWidth="1"/>
    <col min="150" max="151" width="9.21875" customWidth="1"/>
    <col min="152" max="153" width="7.5546875" customWidth="1"/>
    <col min="154" max="155" width="6.6640625" customWidth="1"/>
    <col min="156" max="156" width="9.109375" customWidth="1"/>
    <col min="157" max="157" width="9.77734375" customWidth="1"/>
    <col min="158" max="159" width="9.88671875" customWidth="1"/>
    <col min="160" max="161" width="8" customWidth="1"/>
    <col min="162" max="163" width="8.33203125" customWidth="1"/>
    <col min="164" max="165" width="7.44140625" customWidth="1"/>
    <col min="167" max="167" width="10.5546875" customWidth="1"/>
    <col min="168" max="169" width="8.77734375" customWidth="1"/>
    <col min="170" max="171" width="7.88671875" customWidth="1"/>
    <col min="172" max="174" width="7.5546875" customWidth="1"/>
    <col min="175" max="175" width="6.6640625" customWidth="1"/>
    <col min="176" max="176" width="13.44140625" customWidth="1"/>
    <col min="177" max="177" width="11.21875" customWidth="1"/>
  </cols>
  <sheetData>
    <row r="1" spans="1:175" x14ac:dyDescent="0.3">
      <c r="A1" s="19"/>
      <c r="B1" s="19"/>
      <c r="C1" s="6"/>
      <c r="E1" s="13"/>
      <c r="G1" s="48"/>
    </row>
    <row r="2" spans="1:175" x14ac:dyDescent="0.3">
      <c r="A2" s="1"/>
      <c r="B2" s="1"/>
      <c r="C2" s="11"/>
      <c r="D2" s="11"/>
      <c r="E2" s="13"/>
    </row>
    <row r="3" spans="1:175" x14ac:dyDescent="0.3">
      <c r="A3" s="26"/>
      <c r="B3" s="14"/>
      <c r="C3" s="14"/>
      <c r="D3" s="26"/>
      <c r="E3" s="13"/>
    </row>
    <row r="4" spans="1:175" ht="16.05" customHeight="1" x14ac:dyDescent="0.3">
      <c r="A4" s="113" t="s">
        <v>0</v>
      </c>
      <c r="B4" s="113"/>
      <c r="C4" s="113"/>
      <c r="D4" s="5"/>
      <c r="E4" s="13"/>
      <c r="F4" s="7" t="s">
        <v>131</v>
      </c>
      <c r="G4" s="7" t="s">
        <v>145</v>
      </c>
      <c r="H4" s="5" t="s">
        <v>78</v>
      </c>
      <c r="I4" s="5" t="s">
        <v>2</v>
      </c>
      <c r="J4" s="5" t="s">
        <v>4</v>
      </c>
      <c r="K4" s="5" t="s">
        <v>5</v>
      </c>
      <c r="L4" s="5" t="s">
        <v>407</v>
      </c>
      <c r="M4" s="29" t="s">
        <v>3</v>
      </c>
      <c r="N4" s="29" t="s">
        <v>270</v>
      </c>
      <c r="O4" s="5" t="s">
        <v>6</v>
      </c>
      <c r="P4" s="111" t="s">
        <v>79</v>
      </c>
      <c r="Q4" s="111"/>
      <c r="R4" s="111"/>
      <c r="S4" s="111"/>
      <c r="T4" s="111"/>
      <c r="U4" s="111"/>
      <c r="V4" s="111"/>
      <c r="W4" s="111"/>
      <c r="X4" s="111"/>
      <c r="Y4" s="111"/>
      <c r="Z4" s="111" t="s">
        <v>80</v>
      </c>
      <c r="AA4" s="111"/>
      <c r="AB4" s="111"/>
      <c r="AC4" s="111"/>
      <c r="AD4" s="111"/>
      <c r="AE4" s="111"/>
      <c r="AF4" s="111"/>
      <c r="AG4" s="111"/>
      <c r="AH4" s="111"/>
      <c r="AI4" s="111"/>
      <c r="AJ4" s="111" t="s">
        <v>406</v>
      </c>
      <c r="AK4" s="111"/>
      <c r="AL4" s="111"/>
      <c r="AM4" s="111"/>
      <c r="AN4" s="111"/>
      <c r="AO4" s="111"/>
      <c r="AP4" s="111"/>
      <c r="AQ4" s="111"/>
      <c r="AR4" s="111"/>
      <c r="AS4" s="111"/>
      <c r="AT4" s="111" t="s">
        <v>81</v>
      </c>
      <c r="AU4" s="111"/>
      <c r="AV4" s="111"/>
      <c r="AW4" s="111"/>
      <c r="AX4" s="111"/>
      <c r="AY4" s="111"/>
      <c r="AZ4" s="111"/>
      <c r="BA4" s="111"/>
      <c r="BB4" s="111"/>
      <c r="BC4" s="29"/>
      <c r="BD4" s="111" t="s">
        <v>82</v>
      </c>
      <c r="BE4" s="111"/>
      <c r="BF4" s="111"/>
      <c r="BG4" s="111"/>
      <c r="BH4" s="111"/>
      <c r="BI4" s="111"/>
      <c r="BJ4" s="111"/>
      <c r="BK4" s="111"/>
      <c r="BL4" s="111"/>
      <c r="BM4" s="29"/>
      <c r="BN4" s="111" t="s">
        <v>83</v>
      </c>
      <c r="BO4" s="111"/>
      <c r="BP4" s="111"/>
      <c r="BQ4" s="111"/>
      <c r="BR4" s="111"/>
      <c r="BS4" s="111"/>
      <c r="BT4" s="111"/>
      <c r="BU4" s="111"/>
      <c r="BV4" s="111"/>
      <c r="BW4" s="29"/>
      <c r="BX4" s="111" t="s">
        <v>84</v>
      </c>
      <c r="BY4" s="111"/>
      <c r="BZ4" s="111"/>
      <c r="CA4" s="111"/>
      <c r="CB4" s="111"/>
      <c r="CC4" s="111"/>
      <c r="CD4" s="111"/>
      <c r="CE4" s="111"/>
      <c r="CF4" s="111"/>
      <c r="CG4" s="29"/>
      <c r="CH4" s="111" t="s">
        <v>183</v>
      </c>
      <c r="CI4" s="111"/>
      <c r="CJ4" s="111"/>
      <c r="CK4" s="111"/>
      <c r="CL4" s="111"/>
      <c r="CM4" s="111"/>
      <c r="CN4" s="111"/>
      <c r="CO4" s="111"/>
      <c r="CP4" s="111"/>
      <c r="CQ4" s="29"/>
      <c r="CR4" s="111" t="s">
        <v>184</v>
      </c>
      <c r="CS4" s="111"/>
      <c r="CT4" s="111"/>
      <c r="CU4" s="111"/>
      <c r="CV4" s="111"/>
      <c r="CW4" s="111"/>
      <c r="CX4" s="111"/>
      <c r="CY4" s="111"/>
      <c r="CZ4" s="111"/>
      <c r="DA4" s="29"/>
      <c r="DB4" s="111" t="s">
        <v>185</v>
      </c>
      <c r="DC4" s="111"/>
      <c r="DD4" s="111"/>
      <c r="DE4" s="111"/>
      <c r="DF4" s="111"/>
      <c r="DG4" s="111"/>
      <c r="DH4" s="111"/>
      <c r="DI4" s="111"/>
      <c r="DJ4" s="111"/>
      <c r="DK4" s="29"/>
      <c r="DL4" s="111" t="s">
        <v>186</v>
      </c>
      <c r="DM4" s="111"/>
      <c r="DN4" s="111"/>
      <c r="DO4" s="111"/>
      <c r="DP4" s="111"/>
      <c r="DQ4" s="111"/>
      <c r="DR4" s="111"/>
      <c r="DS4" s="111"/>
      <c r="DT4" s="111"/>
      <c r="DU4" s="29"/>
      <c r="DV4" s="111" t="s">
        <v>187</v>
      </c>
      <c r="DW4" s="111"/>
      <c r="DX4" s="111"/>
      <c r="DY4" s="111"/>
      <c r="DZ4" s="111"/>
      <c r="EA4" s="111"/>
      <c r="EB4" s="111"/>
      <c r="EC4" s="111"/>
      <c r="ED4" s="111"/>
      <c r="EE4" s="29"/>
      <c r="EF4" s="111" t="s">
        <v>132</v>
      </c>
      <c r="EG4" s="111"/>
      <c r="EH4" s="111"/>
      <c r="EI4" s="111"/>
      <c r="EJ4" s="111"/>
      <c r="EK4" s="111"/>
      <c r="EL4" s="111"/>
      <c r="EM4" s="111"/>
      <c r="EN4" s="111"/>
      <c r="EO4" s="29"/>
      <c r="EP4" s="111" t="s">
        <v>85</v>
      </c>
      <c r="EQ4" s="111"/>
      <c r="ER4" s="111"/>
      <c r="ES4" s="111"/>
      <c r="ET4" s="111"/>
      <c r="EU4" s="111"/>
      <c r="EV4" s="111"/>
      <c r="EW4" s="111"/>
      <c r="EX4" s="111"/>
      <c r="EY4" s="29"/>
      <c r="EZ4" s="111" t="s">
        <v>178</v>
      </c>
      <c r="FA4" s="111"/>
      <c r="FB4" s="111"/>
      <c r="FC4" s="111"/>
      <c r="FD4" s="111"/>
      <c r="FE4" s="111"/>
      <c r="FF4" s="111"/>
      <c r="FG4" s="111"/>
      <c r="FH4" s="111"/>
      <c r="FI4" s="29"/>
      <c r="FJ4" s="111" t="s">
        <v>86</v>
      </c>
      <c r="FK4" s="111"/>
      <c r="FL4" s="111"/>
      <c r="FM4" s="111"/>
      <c r="FN4" s="111"/>
      <c r="FO4" s="111"/>
      <c r="FP4" s="111"/>
      <c r="FQ4" s="111"/>
      <c r="FR4" s="111"/>
      <c r="FS4" s="111"/>
    </row>
    <row r="5" spans="1:175" s="5" customFormat="1" ht="15" customHeight="1" x14ac:dyDescent="0.3">
      <c r="A5" s="37"/>
      <c r="B5" s="114" t="s">
        <v>7</v>
      </c>
      <c r="C5" s="115" t="s">
        <v>8</v>
      </c>
      <c r="D5" s="114" t="s">
        <v>9</v>
      </c>
      <c r="E5" s="46" t="s">
        <v>1</v>
      </c>
      <c r="F5" s="22" t="s">
        <v>131</v>
      </c>
      <c r="G5" s="22" t="str">
        <f>G4</f>
        <v>Unit tag</v>
      </c>
      <c r="H5" s="23" t="s">
        <v>78</v>
      </c>
      <c r="I5" s="23" t="s">
        <v>2</v>
      </c>
      <c r="J5" s="23" t="s">
        <v>4</v>
      </c>
      <c r="K5" s="23" t="s">
        <v>5</v>
      </c>
      <c r="L5" s="23" t="s">
        <v>407</v>
      </c>
      <c r="M5" s="23" t="s">
        <v>3</v>
      </c>
      <c r="N5" s="23" t="s">
        <v>270</v>
      </c>
      <c r="O5" s="23" t="s">
        <v>6</v>
      </c>
      <c r="P5" s="23" t="s">
        <v>79</v>
      </c>
      <c r="Q5" s="23" t="s">
        <v>79</v>
      </c>
      <c r="R5" s="23" t="s">
        <v>79</v>
      </c>
      <c r="S5" s="23" t="s">
        <v>79</v>
      </c>
      <c r="T5" s="23" t="s">
        <v>79</v>
      </c>
      <c r="U5" s="23" t="s">
        <v>79</v>
      </c>
      <c r="V5" s="23" t="s">
        <v>79</v>
      </c>
      <c r="W5" s="23" t="s">
        <v>79</v>
      </c>
      <c r="X5" s="23" t="s">
        <v>79</v>
      </c>
      <c r="Y5" s="23" t="s">
        <v>79</v>
      </c>
      <c r="Z5" s="23" t="s">
        <v>80</v>
      </c>
      <c r="AA5" s="23" t="s">
        <v>80</v>
      </c>
      <c r="AB5" s="23" t="s">
        <v>80</v>
      </c>
      <c r="AC5" s="23" t="s">
        <v>80</v>
      </c>
      <c r="AD5" s="23" t="s">
        <v>80</v>
      </c>
      <c r="AE5" s="23" t="s">
        <v>80</v>
      </c>
      <c r="AF5" s="23" t="s">
        <v>80</v>
      </c>
      <c r="AG5" s="23" t="s">
        <v>80</v>
      </c>
      <c r="AH5" s="23" t="s">
        <v>80</v>
      </c>
      <c r="AI5" s="23" t="s">
        <v>80</v>
      </c>
      <c r="AJ5" s="23" t="s">
        <v>406</v>
      </c>
      <c r="AK5" s="23" t="s">
        <v>406</v>
      </c>
      <c r="AL5" s="23" t="s">
        <v>406</v>
      </c>
      <c r="AM5" s="23" t="s">
        <v>406</v>
      </c>
      <c r="AN5" s="23" t="s">
        <v>406</v>
      </c>
      <c r="AO5" s="23" t="s">
        <v>406</v>
      </c>
      <c r="AP5" s="23" t="s">
        <v>406</v>
      </c>
      <c r="AQ5" s="23" t="s">
        <v>406</v>
      </c>
      <c r="AR5" s="23" t="s">
        <v>406</v>
      </c>
      <c r="AS5" s="23" t="s">
        <v>406</v>
      </c>
      <c r="AT5" s="23" t="s">
        <v>81</v>
      </c>
      <c r="AU5" s="23" t="s">
        <v>81</v>
      </c>
      <c r="AV5" s="23" t="s">
        <v>81</v>
      </c>
      <c r="AW5" s="23" t="s">
        <v>81</v>
      </c>
      <c r="AX5" s="23" t="s">
        <v>81</v>
      </c>
      <c r="AY5" s="23" t="s">
        <v>81</v>
      </c>
      <c r="AZ5" s="23" t="s">
        <v>81</v>
      </c>
      <c r="BA5" s="23" t="s">
        <v>81</v>
      </c>
      <c r="BB5" s="23" t="s">
        <v>81</v>
      </c>
      <c r="BC5" s="23" t="s">
        <v>81</v>
      </c>
      <c r="BD5" s="23" t="s">
        <v>82</v>
      </c>
      <c r="BE5" s="23" t="s">
        <v>82</v>
      </c>
      <c r="BF5" s="23" t="s">
        <v>82</v>
      </c>
      <c r="BG5" s="23" t="s">
        <v>82</v>
      </c>
      <c r="BH5" s="23" t="s">
        <v>82</v>
      </c>
      <c r="BI5" s="23" t="s">
        <v>82</v>
      </c>
      <c r="BJ5" s="23" t="s">
        <v>82</v>
      </c>
      <c r="BK5" s="23" t="s">
        <v>82</v>
      </c>
      <c r="BL5" s="23" t="s">
        <v>82</v>
      </c>
      <c r="BM5" s="23" t="s">
        <v>82</v>
      </c>
      <c r="BN5" s="23" t="s">
        <v>83</v>
      </c>
      <c r="BO5" s="23" t="s">
        <v>83</v>
      </c>
      <c r="BP5" s="23" t="s">
        <v>83</v>
      </c>
      <c r="BQ5" s="23" t="s">
        <v>83</v>
      </c>
      <c r="BR5" s="23" t="s">
        <v>83</v>
      </c>
      <c r="BS5" s="23" t="s">
        <v>83</v>
      </c>
      <c r="BT5" s="23" t="s">
        <v>83</v>
      </c>
      <c r="BU5" s="23" t="s">
        <v>83</v>
      </c>
      <c r="BV5" s="23" t="s">
        <v>83</v>
      </c>
      <c r="BW5" s="23" t="s">
        <v>83</v>
      </c>
      <c r="BX5" s="23" t="s">
        <v>84</v>
      </c>
      <c r="BY5" s="23" t="s">
        <v>84</v>
      </c>
      <c r="BZ5" s="23" t="s">
        <v>84</v>
      </c>
      <c r="CA5" s="23" t="s">
        <v>84</v>
      </c>
      <c r="CB5" s="23" t="s">
        <v>84</v>
      </c>
      <c r="CC5" s="23" t="s">
        <v>84</v>
      </c>
      <c r="CD5" s="23" t="s">
        <v>84</v>
      </c>
      <c r="CE5" s="23" t="s">
        <v>84</v>
      </c>
      <c r="CF5" s="23" t="s">
        <v>84</v>
      </c>
      <c r="CG5" s="23" t="s">
        <v>84</v>
      </c>
      <c r="CH5" s="23" t="s">
        <v>183</v>
      </c>
      <c r="CI5" s="23" t="s">
        <v>183</v>
      </c>
      <c r="CJ5" s="23" t="s">
        <v>183</v>
      </c>
      <c r="CK5" s="23" t="s">
        <v>183</v>
      </c>
      <c r="CL5" s="23" t="s">
        <v>183</v>
      </c>
      <c r="CM5" s="23" t="s">
        <v>183</v>
      </c>
      <c r="CN5" s="23" t="s">
        <v>183</v>
      </c>
      <c r="CO5" s="23" t="s">
        <v>183</v>
      </c>
      <c r="CP5" s="23" t="s">
        <v>183</v>
      </c>
      <c r="CQ5" s="23" t="s">
        <v>183</v>
      </c>
      <c r="CR5" s="23" t="s">
        <v>184</v>
      </c>
      <c r="CS5" s="23" t="s">
        <v>184</v>
      </c>
      <c r="CT5" s="23" t="s">
        <v>184</v>
      </c>
      <c r="CU5" s="23" t="s">
        <v>184</v>
      </c>
      <c r="CV5" s="23" t="s">
        <v>184</v>
      </c>
      <c r="CW5" s="23" t="s">
        <v>184</v>
      </c>
      <c r="CX5" s="23" t="s">
        <v>184</v>
      </c>
      <c r="CY5" s="23" t="s">
        <v>184</v>
      </c>
      <c r="CZ5" s="23" t="s">
        <v>184</v>
      </c>
      <c r="DA5" s="23" t="s">
        <v>184</v>
      </c>
      <c r="DB5" s="23" t="s">
        <v>185</v>
      </c>
      <c r="DC5" s="23" t="s">
        <v>185</v>
      </c>
      <c r="DD5" s="23" t="s">
        <v>185</v>
      </c>
      <c r="DE5" s="23" t="s">
        <v>185</v>
      </c>
      <c r="DF5" s="23" t="s">
        <v>185</v>
      </c>
      <c r="DG5" s="23" t="s">
        <v>185</v>
      </c>
      <c r="DH5" s="23" t="s">
        <v>185</v>
      </c>
      <c r="DI5" s="23" t="s">
        <v>185</v>
      </c>
      <c r="DJ5" s="23" t="s">
        <v>185</v>
      </c>
      <c r="DK5" s="23" t="s">
        <v>185</v>
      </c>
      <c r="DL5" s="23" t="s">
        <v>186</v>
      </c>
      <c r="DM5" s="23" t="s">
        <v>186</v>
      </c>
      <c r="DN5" s="23" t="s">
        <v>186</v>
      </c>
      <c r="DO5" s="23" t="s">
        <v>186</v>
      </c>
      <c r="DP5" s="23" t="s">
        <v>186</v>
      </c>
      <c r="DQ5" s="23" t="s">
        <v>186</v>
      </c>
      <c r="DR5" s="23" t="s">
        <v>186</v>
      </c>
      <c r="DS5" s="23" t="s">
        <v>186</v>
      </c>
      <c r="DT5" s="23" t="s">
        <v>186</v>
      </c>
      <c r="DU5" s="23" t="s">
        <v>186</v>
      </c>
      <c r="DV5" s="23" t="s">
        <v>187</v>
      </c>
      <c r="DW5" s="23" t="s">
        <v>187</v>
      </c>
      <c r="DX5" s="23" t="s">
        <v>187</v>
      </c>
      <c r="DY5" s="23" t="s">
        <v>187</v>
      </c>
      <c r="DZ5" s="23" t="s">
        <v>187</v>
      </c>
      <c r="EA5" s="23" t="s">
        <v>187</v>
      </c>
      <c r="EB5" s="23" t="s">
        <v>187</v>
      </c>
      <c r="EC5" s="23" t="s">
        <v>187</v>
      </c>
      <c r="ED5" s="23" t="s">
        <v>187</v>
      </c>
      <c r="EE5" s="23" t="s">
        <v>187</v>
      </c>
      <c r="EF5" s="23" t="s">
        <v>132</v>
      </c>
      <c r="EG5" s="23" t="s">
        <v>132</v>
      </c>
      <c r="EH5" s="23" t="s">
        <v>132</v>
      </c>
      <c r="EI5" s="23" t="s">
        <v>132</v>
      </c>
      <c r="EJ5" s="23" t="s">
        <v>132</v>
      </c>
      <c r="EK5" s="23" t="s">
        <v>132</v>
      </c>
      <c r="EL5" s="23" t="s">
        <v>132</v>
      </c>
      <c r="EM5" s="23" t="s">
        <v>132</v>
      </c>
      <c r="EN5" s="23" t="s">
        <v>132</v>
      </c>
      <c r="EO5" s="23" t="s">
        <v>132</v>
      </c>
      <c r="EP5" s="23" t="s">
        <v>85</v>
      </c>
      <c r="EQ5" s="23" t="s">
        <v>85</v>
      </c>
      <c r="ER5" s="23" t="s">
        <v>85</v>
      </c>
      <c r="ES5" s="23" t="s">
        <v>85</v>
      </c>
      <c r="ET5" s="23" t="s">
        <v>85</v>
      </c>
      <c r="EU5" s="23" t="s">
        <v>85</v>
      </c>
      <c r="EV5" s="23" t="s">
        <v>85</v>
      </c>
      <c r="EW5" s="23" t="s">
        <v>85</v>
      </c>
      <c r="EX5" s="23" t="s">
        <v>85</v>
      </c>
      <c r="EY5" s="23" t="s">
        <v>85</v>
      </c>
      <c r="EZ5" s="23" t="s">
        <v>178</v>
      </c>
      <c r="FA5" s="23" t="s">
        <v>178</v>
      </c>
      <c r="FB5" s="23" t="s">
        <v>178</v>
      </c>
      <c r="FC5" s="23" t="s">
        <v>178</v>
      </c>
      <c r="FD5" s="23" t="s">
        <v>178</v>
      </c>
      <c r="FE5" s="23" t="s">
        <v>178</v>
      </c>
      <c r="FF5" s="23" t="s">
        <v>178</v>
      </c>
      <c r="FG5" s="23" t="s">
        <v>178</v>
      </c>
      <c r="FH5" s="23" t="s">
        <v>178</v>
      </c>
      <c r="FI5" s="23" t="s">
        <v>178</v>
      </c>
      <c r="FJ5" s="23" t="s">
        <v>86</v>
      </c>
      <c r="FK5" s="23" t="s">
        <v>86</v>
      </c>
      <c r="FL5" s="23" t="s">
        <v>86</v>
      </c>
      <c r="FM5" s="23" t="s">
        <v>86</v>
      </c>
      <c r="FN5" s="23" t="s">
        <v>86</v>
      </c>
      <c r="FO5" s="23" t="s">
        <v>86</v>
      </c>
      <c r="FP5" s="23" t="s">
        <v>86</v>
      </c>
      <c r="FQ5" s="23" t="s">
        <v>86</v>
      </c>
      <c r="FR5" s="23" t="s">
        <v>86</v>
      </c>
      <c r="FS5" s="23" t="s">
        <v>86</v>
      </c>
    </row>
    <row r="6" spans="1:175" s="5" customFormat="1" ht="13.95" customHeight="1" x14ac:dyDescent="0.3">
      <c r="A6" s="45"/>
      <c r="B6" s="114"/>
      <c r="C6" s="115"/>
      <c r="D6" s="114"/>
      <c r="E6" s="46" t="s">
        <v>102</v>
      </c>
      <c r="F6" s="18" t="s">
        <v>133</v>
      </c>
      <c r="G6" s="18" t="s">
        <v>133</v>
      </c>
      <c r="H6" s="18" t="s">
        <v>133</v>
      </c>
      <c r="I6" s="18" t="s">
        <v>133</v>
      </c>
      <c r="J6" s="18" t="s">
        <v>133</v>
      </c>
      <c r="K6" s="18" t="s">
        <v>133</v>
      </c>
      <c r="L6" s="18" t="s">
        <v>133</v>
      </c>
      <c r="M6" s="17" t="s">
        <v>133</v>
      </c>
      <c r="N6" s="17" t="s">
        <v>133</v>
      </c>
      <c r="O6" s="18" t="s">
        <v>133</v>
      </c>
      <c r="P6" s="17" t="s">
        <v>317</v>
      </c>
      <c r="Q6" s="67" t="s">
        <v>322</v>
      </c>
      <c r="R6" s="17" t="s">
        <v>318</v>
      </c>
      <c r="S6" s="17" t="s">
        <v>285</v>
      </c>
      <c r="T6" s="67" t="s">
        <v>323</v>
      </c>
      <c r="U6" s="17" t="s">
        <v>319</v>
      </c>
      <c r="V6" s="67" t="s">
        <v>324</v>
      </c>
      <c r="W6" s="17" t="s">
        <v>320</v>
      </c>
      <c r="X6" s="67" t="s">
        <v>325</v>
      </c>
      <c r="Y6" s="17" t="s">
        <v>321</v>
      </c>
      <c r="Z6" s="17" t="s">
        <v>317</v>
      </c>
      <c r="AA6" s="67" t="s">
        <v>322</v>
      </c>
      <c r="AB6" s="17" t="s">
        <v>318</v>
      </c>
      <c r="AC6" s="17" t="s">
        <v>285</v>
      </c>
      <c r="AD6" s="67" t="s">
        <v>323</v>
      </c>
      <c r="AE6" s="17" t="s">
        <v>319</v>
      </c>
      <c r="AF6" s="67" t="s">
        <v>324</v>
      </c>
      <c r="AG6" s="17" t="s">
        <v>320</v>
      </c>
      <c r="AH6" s="67" t="s">
        <v>325</v>
      </c>
      <c r="AI6" s="17" t="s">
        <v>321</v>
      </c>
      <c r="AJ6" s="17" t="s">
        <v>317</v>
      </c>
      <c r="AK6" s="67" t="s">
        <v>322</v>
      </c>
      <c r="AL6" s="17" t="s">
        <v>318</v>
      </c>
      <c r="AM6" s="17" t="s">
        <v>285</v>
      </c>
      <c r="AN6" s="67" t="s">
        <v>323</v>
      </c>
      <c r="AO6" s="17" t="s">
        <v>319</v>
      </c>
      <c r="AP6" s="67" t="s">
        <v>324</v>
      </c>
      <c r="AQ6" s="17" t="s">
        <v>320</v>
      </c>
      <c r="AR6" s="67" t="s">
        <v>325</v>
      </c>
      <c r="AS6" s="17" t="s">
        <v>321</v>
      </c>
      <c r="AT6" s="17" t="s">
        <v>317</v>
      </c>
      <c r="AU6" s="67" t="s">
        <v>322</v>
      </c>
      <c r="AV6" s="17" t="s">
        <v>318</v>
      </c>
      <c r="AW6" s="17" t="s">
        <v>285</v>
      </c>
      <c r="AX6" s="67" t="s">
        <v>323</v>
      </c>
      <c r="AY6" s="17" t="s">
        <v>319</v>
      </c>
      <c r="AZ6" s="67" t="s">
        <v>324</v>
      </c>
      <c r="BA6" s="17" t="s">
        <v>320</v>
      </c>
      <c r="BB6" s="67" t="s">
        <v>325</v>
      </c>
      <c r="BC6" s="17" t="s">
        <v>321</v>
      </c>
      <c r="BD6" s="17" t="s">
        <v>317</v>
      </c>
      <c r="BE6" s="67" t="s">
        <v>322</v>
      </c>
      <c r="BF6" s="17" t="s">
        <v>318</v>
      </c>
      <c r="BG6" s="17" t="s">
        <v>285</v>
      </c>
      <c r="BH6" s="67" t="s">
        <v>323</v>
      </c>
      <c r="BI6" s="17" t="s">
        <v>319</v>
      </c>
      <c r="BJ6" s="67" t="s">
        <v>324</v>
      </c>
      <c r="BK6" s="17" t="s">
        <v>320</v>
      </c>
      <c r="BL6" s="67" t="s">
        <v>325</v>
      </c>
      <c r="BM6" s="17" t="s">
        <v>321</v>
      </c>
      <c r="BN6" s="17" t="s">
        <v>317</v>
      </c>
      <c r="BO6" s="67" t="s">
        <v>322</v>
      </c>
      <c r="BP6" s="17" t="s">
        <v>318</v>
      </c>
      <c r="BQ6" s="17" t="s">
        <v>285</v>
      </c>
      <c r="BR6" s="67" t="s">
        <v>323</v>
      </c>
      <c r="BS6" s="17" t="s">
        <v>319</v>
      </c>
      <c r="BT6" s="67" t="s">
        <v>324</v>
      </c>
      <c r="BU6" s="17" t="s">
        <v>320</v>
      </c>
      <c r="BV6" s="67" t="s">
        <v>325</v>
      </c>
      <c r="BW6" s="17" t="s">
        <v>321</v>
      </c>
      <c r="BX6" s="17" t="s">
        <v>317</v>
      </c>
      <c r="BY6" s="67" t="s">
        <v>322</v>
      </c>
      <c r="BZ6" s="17" t="s">
        <v>318</v>
      </c>
      <c r="CA6" s="17" t="s">
        <v>285</v>
      </c>
      <c r="CB6" s="67" t="s">
        <v>323</v>
      </c>
      <c r="CC6" s="17" t="s">
        <v>319</v>
      </c>
      <c r="CD6" s="67" t="s">
        <v>324</v>
      </c>
      <c r="CE6" s="17" t="s">
        <v>320</v>
      </c>
      <c r="CF6" s="67" t="s">
        <v>325</v>
      </c>
      <c r="CG6" s="17" t="s">
        <v>321</v>
      </c>
      <c r="CH6" s="17" t="s">
        <v>317</v>
      </c>
      <c r="CI6" s="67" t="s">
        <v>322</v>
      </c>
      <c r="CJ6" s="17" t="s">
        <v>318</v>
      </c>
      <c r="CK6" s="17" t="s">
        <v>285</v>
      </c>
      <c r="CL6" s="67" t="s">
        <v>323</v>
      </c>
      <c r="CM6" s="17" t="s">
        <v>319</v>
      </c>
      <c r="CN6" s="67" t="s">
        <v>324</v>
      </c>
      <c r="CO6" s="17" t="s">
        <v>320</v>
      </c>
      <c r="CP6" s="67" t="s">
        <v>325</v>
      </c>
      <c r="CQ6" s="17" t="s">
        <v>321</v>
      </c>
      <c r="CR6" s="17" t="s">
        <v>317</v>
      </c>
      <c r="CS6" s="67" t="s">
        <v>322</v>
      </c>
      <c r="CT6" s="17" t="s">
        <v>318</v>
      </c>
      <c r="CU6" s="17" t="s">
        <v>285</v>
      </c>
      <c r="CV6" s="67" t="s">
        <v>323</v>
      </c>
      <c r="CW6" s="17" t="s">
        <v>319</v>
      </c>
      <c r="CX6" s="67" t="s">
        <v>324</v>
      </c>
      <c r="CY6" s="17" t="s">
        <v>320</v>
      </c>
      <c r="CZ6" s="67" t="s">
        <v>325</v>
      </c>
      <c r="DA6" s="17" t="s">
        <v>321</v>
      </c>
      <c r="DB6" s="17" t="s">
        <v>317</v>
      </c>
      <c r="DC6" s="67" t="s">
        <v>322</v>
      </c>
      <c r="DD6" s="17" t="s">
        <v>318</v>
      </c>
      <c r="DE6" s="17" t="s">
        <v>285</v>
      </c>
      <c r="DF6" s="67" t="s">
        <v>323</v>
      </c>
      <c r="DG6" s="17" t="s">
        <v>319</v>
      </c>
      <c r="DH6" s="67" t="s">
        <v>324</v>
      </c>
      <c r="DI6" s="17" t="s">
        <v>320</v>
      </c>
      <c r="DJ6" s="67" t="s">
        <v>325</v>
      </c>
      <c r="DK6" s="17" t="s">
        <v>321</v>
      </c>
      <c r="DL6" s="17" t="s">
        <v>317</v>
      </c>
      <c r="DM6" s="67" t="s">
        <v>322</v>
      </c>
      <c r="DN6" s="17" t="s">
        <v>318</v>
      </c>
      <c r="DO6" s="17" t="s">
        <v>285</v>
      </c>
      <c r="DP6" s="67" t="s">
        <v>323</v>
      </c>
      <c r="DQ6" s="17" t="s">
        <v>319</v>
      </c>
      <c r="DR6" s="67" t="s">
        <v>324</v>
      </c>
      <c r="DS6" s="17" t="s">
        <v>320</v>
      </c>
      <c r="DT6" s="67" t="s">
        <v>325</v>
      </c>
      <c r="DU6" s="17" t="s">
        <v>321</v>
      </c>
      <c r="DV6" s="17" t="s">
        <v>317</v>
      </c>
      <c r="DW6" s="67" t="s">
        <v>322</v>
      </c>
      <c r="DX6" s="17" t="s">
        <v>318</v>
      </c>
      <c r="DY6" s="17" t="s">
        <v>285</v>
      </c>
      <c r="DZ6" s="67" t="s">
        <v>323</v>
      </c>
      <c r="EA6" s="17" t="s">
        <v>319</v>
      </c>
      <c r="EB6" s="67" t="s">
        <v>324</v>
      </c>
      <c r="EC6" s="17" t="s">
        <v>320</v>
      </c>
      <c r="ED6" s="67" t="s">
        <v>325</v>
      </c>
      <c r="EE6" s="17" t="s">
        <v>321</v>
      </c>
      <c r="EF6" s="17" t="s">
        <v>317</v>
      </c>
      <c r="EG6" s="67" t="s">
        <v>322</v>
      </c>
      <c r="EH6" s="17" t="s">
        <v>318</v>
      </c>
      <c r="EI6" s="17" t="s">
        <v>285</v>
      </c>
      <c r="EJ6" s="67" t="s">
        <v>323</v>
      </c>
      <c r="EK6" s="17" t="s">
        <v>319</v>
      </c>
      <c r="EL6" s="67" t="s">
        <v>324</v>
      </c>
      <c r="EM6" s="17" t="s">
        <v>320</v>
      </c>
      <c r="EN6" s="67" t="s">
        <v>325</v>
      </c>
      <c r="EO6" s="17" t="s">
        <v>321</v>
      </c>
      <c r="EP6" s="17" t="s">
        <v>317</v>
      </c>
      <c r="EQ6" s="67" t="s">
        <v>322</v>
      </c>
      <c r="ER6" s="17" t="s">
        <v>318</v>
      </c>
      <c r="ES6" s="17" t="s">
        <v>285</v>
      </c>
      <c r="ET6" s="67" t="s">
        <v>323</v>
      </c>
      <c r="EU6" s="17" t="s">
        <v>319</v>
      </c>
      <c r="EV6" s="67" t="s">
        <v>324</v>
      </c>
      <c r="EW6" s="17" t="s">
        <v>320</v>
      </c>
      <c r="EX6" s="67" t="s">
        <v>325</v>
      </c>
      <c r="EY6" s="17" t="s">
        <v>321</v>
      </c>
      <c r="EZ6" s="17" t="s">
        <v>317</v>
      </c>
      <c r="FA6" s="67" t="s">
        <v>322</v>
      </c>
      <c r="FB6" s="17" t="s">
        <v>318</v>
      </c>
      <c r="FC6" s="17" t="s">
        <v>285</v>
      </c>
      <c r="FD6" s="67" t="s">
        <v>323</v>
      </c>
      <c r="FE6" s="17" t="s">
        <v>319</v>
      </c>
      <c r="FF6" s="67" t="s">
        <v>324</v>
      </c>
      <c r="FG6" s="17" t="s">
        <v>320</v>
      </c>
      <c r="FH6" s="67" t="s">
        <v>325</v>
      </c>
      <c r="FI6" s="17" t="s">
        <v>321</v>
      </c>
      <c r="FJ6" s="17" t="s">
        <v>317</v>
      </c>
      <c r="FK6" s="67" t="s">
        <v>322</v>
      </c>
      <c r="FL6" s="17" t="s">
        <v>318</v>
      </c>
      <c r="FM6" s="17" t="s">
        <v>285</v>
      </c>
      <c r="FN6" s="67" t="s">
        <v>323</v>
      </c>
      <c r="FO6" s="17" t="s">
        <v>319</v>
      </c>
      <c r="FP6" s="67" t="s">
        <v>324</v>
      </c>
      <c r="FQ6" s="17" t="s">
        <v>320</v>
      </c>
      <c r="FR6" s="67" t="s">
        <v>325</v>
      </c>
      <c r="FS6" s="17" t="s">
        <v>321</v>
      </c>
    </row>
    <row r="7" spans="1:175" s="5" customFormat="1" ht="5.55" customHeight="1" x14ac:dyDescent="0.3">
      <c r="A7" s="45"/>
      <c r="B7" s="114"/>
      <c r="C7" s="115"/>
      <c r="D7" s="114"/>
      <c r="E7" s="46"/>
      <c r="F7" s="18" t="str">
        <f>F5&amp;F6</f>
        <v>Used (1 or 0)All</v>
      </c>
      <c r="G7" s="18" t="str">
        <f>G5&amp;G6</f>
        <v>Unit tagAll</v>
      </c>
      <c r="H7" s="18" t="str">
        <f t="shared" ref="H7:DH7" si="0">H5&amp;H6</f>
        <v>Yearly demand (kg fuel)All</v>
      </c>
      <c r="I7" s="18" t="str">
        <f t="shared" si="0"/>
        <v>Produced fromAll</v>
      </c>
      <c r="J7" s="18" t="str">
        <f t="shared" si="0"/>
        <v>El balanceAll</v>
      </c>
      <c r="K7" s="18" t="str">
        <f t="shared" si="0"/>
        <v>Heat balanceAll</v>
      </c>
      <c r="L7" s="18" t="str">
        <f t="shared" si="0"/>
        <v>Process heat balanceAll</v>
      </c>
      <c r="M7" s="18" t="str">
        <f t="shared" si="0"/>
        <v>H2 balanceAll</v>
      </c>
      <c r="N7" s="18" t="str">
        <f t="shared" si="0"/>
        <v>CSP balanceAll</v>
      </c>
      <c r="O7" s="18" t="str">
        <f t="shared" si="0"/>
        <v>Max CapacityAll</v>
      </c>
      <c r="P7" s="18" t="str">
        <f t="shared" si="0"/>
        <v>Fuel production rate (kg output/kg input)2025 worst</v>
      </c>
      <c r="Q7" s="18" t="str">
        <f t="shared" si="0"/>
        <v>Fuel production rate (kg output/kg input)2025 bench</v>
      </c>
      <c r="R7" s="18" t="str">
        <f t="shared" si="0"/>
        <v>Fuel production rate (kg output/kg input)2025 best</v>
      </c>
      <c r="S7" s="18" t="str">
        <f t="shared" si="0"/>
        <v>Fuel production rate (kg output/kg input)2030 worst</v>
      </c>
      <c r="T7" s="18" t="str">
        <f t="shared" si="0"/>
        <v>Fuel production rate (kg output/kg input)2030 bench</v>
      </c>
      <c r="U7" s="18" t="str">
        <f t="shared" si="0"/>
        <v>Fuel production rate (kg output/kg input)2030 best</v>
      </c>
      <c r="V7" s="18" t="str">
        <f t="shared" si="0"/>
        <v>Fuel production rate (kg output/kg input)2040 bench</v>
      </c>
      <c r="W7" s="18" t="str">
        <f t="shared" si="0"/>
        <v>Fuel production rate (kg output/kg input)2050 worst</v>
      </c>
      <c r="X7" s="18" t="str">
        <f t="shared" si="0"/>
        <v>Fuel production rate (kg output/kg input)2050 bench</v>
      </c>
      <c r="Y7" s="18" t="str">
        <f t="shared" si="0"/>
        <v>Fuel production rate (kg output/kg input)2050 best</v>
      </c>
      <c r="Z7" s="18" t="str">
        <f t="shared" si="0"/>
        <v>Heat generated (kWh/output)2025 worst</v>
      </c>
      <c r="AA7" s="18" t="str">
        <f t="shared" si="0"/>
        <v>Heat generated (kWh/output)2025 bench</v>
      </c>
      <c r="AB7" s="18" t="str">
        <f t="shared" si="0"/>
        <v>Heat generated (kWh/output)2025 best</v>
      </c>
      <c r="AC7" s="18" t="str">
        <f t="shared" si="0"/>
        <v>Heat generated (kWh/output)2030 worst</v>
      </c>
      <c r="AD7" s="18" t="str">
        <f t="shared" si="0"/>
        <v>Heat generated (kWh/output)2030 bench</v>
      </c>
      <c r="AE7" s="18" t="str">
        <f t="shared" si="0"/>
        <v>Heat generated (kWh/output)2030 best</v>
      </c>
      <c r="AF7" s="18" t="str">
        <f t="shared" si="0"/>
        <v>Heat generated (kWh/output)2040 bench</v>
      </c>
      <c r="AG7" s="18" t="str">
        <f t="shared" si="0"/>
        <v>Heat generated (kWh/output)2050 worst</v>
      </c>
      <c r="AH7" s="18" t="str">
        <f t="shared" si="0"/>
        <v>Heat generated (kWh/output)2050 bench</v>
      </c>
      <c r="AI7" s="18" t="str">
        <f t="shared" si="0"/>
        <v>Heat generated (kWh/output)2050 best</v>
      </c>
      <c r="AJ7" s="18" t="str">
        <f t="shared" si="0"/>
        <v>Process heat generated (kWh/output)2025 worst</v>
      </c>
      <c r="AK7" s="18" t="str">
        <f t="shared" si="0"/>
        <v>Process heat generated (kWh/output)2025 bench</v>
      </c>
      <c r="AL7" s="18" t="str">
        <f t="shared" si="0"/>
        <v>Process heat generated (kWh/output)2025 best</v>
      </c>
      <c r="AM7" s="18" t="str">
        <f t="shared" si="0"/>
        <v>Process heat generated (kWh/output)2030 worst</v>
      </c>
      <c r="AN7" s="18" t="str">
        <f t="shared" si="0"/>
        <v>Process heat generated (kWh/output)2030 bench</v>
      </c>
      <c r="AO7" s="18" t="str">
        <f t="shared" si="0"/>
        <v>Process heat generated (kWh/output)2030 best</v>
      </c>
      <c r="AP7" s="18" t="str">
        <f t="shared" si="0"/>
        <v>Process heat generated (kWh/output)2040 bench</v>
      </c>
      <c r="AQ7" s="18" t="str">
        <f t="shared" si="0"/>
        <v>Process heat generated (kWh/output)2050 worst</v>
      </c>
      <c r="AR7" s="18" t="str">
        <f t="shared" si="0"/>
        <v>Process heat generated (kWh/output)2050 bench</v>
      </c>
      <c r="AS7" s="18" t="str">
        <f t="shared" si="0"/>
        <v>Process heat generated (kWh/output)2050 best</v>
      </c>
      <c r="AT7" s="18" t="str">
        <f t="shared" si="0"/>
        <v>Load min (% of max capacity)2025 worst</v>
      </c>
      <c r="AU7" s="18" t="str">
        <f t="shared" si="0"/>
        <v>Load min (% of max capacity)2025 bench</v>
      </c>
      <c r="AV7" s="18" t="str">
        <f t="shared" si="0"/>
        <v>Load min (% of max capacity)2025 best</v>
      </c>
      <c r="AW7" s="18" t="str">
        <f t="shared" si="0"/>
        <v>Load min (% of max capacity)2030 worst</v>
      </c>
      <c r="AX7" s="18" t="str">
        <f t="shared" si="0"/>
        <v>Load min (% of max capacity)2030 bench</v>
      </c>
      <c r="AY7" s="18" t="str">
        <f t="shared" si="0"/>
        <v>Load min (% of max capacity)2030 best</v>
      </c>
      <c r="AZ7" s="18" t="str">
        <f t="shared" si="0"/>
        <v>Load min (% of max capacity)2040 bench</v>
      </c>
      <c r="BA7" s="18" t="str">
        <f t="shared" si="0"/>
        <v>Load min (% of max capacity)2050 worst</v>
      </c>
      <c r="BB7" s="18" t="str">
        <f t="shared" si="0"/>
        <v>Load min (% of max capacity)2050 bench</v>
      </c>
      <c r="BC7" s="18" t="str">
        <f t="shared" si="0"/>
        <v>Load min (% of max capacity)2050 best</v>
      </c>
      <c r="BD7" s="18" t="str">
        <f t="shared" si="0"/>
        <v>Ramp up (% of capacity /h)2025 worst</v>
      </c>
      <c r="BE7" s="18" t="str">
        <f t="shared" si="0"/>
        <v>Ramp up (% of capacity /h)2025 bench</v>
      </c>
      <c r="BF7" s="18" t="str">
        <f t="shared" si="0"/>
        <v>Ramp up (% of capacity /h)2025 best</v>
      </c>
      <c r="BG7" s="18" t="str">
        <f t="shared" si="0"/>
        <v>Ramp up (% of capacity /h)2030 worst</v>
      </c>
      <c r="BH7" s="18" t="str">
        <f t="shared" si="0"/>
        <v>Ramp up (% of capacity /h)2030 bench</v>
      </c>
      <c r="BI7" s="18" t="str">
        <f t="shared" si="0"/>
        <v>Ramp up (% of capacity /h)2030 best</v>
      </c>
      <c r="BJ7" s="18" t="str">
        <f t="shared" si="0"/>
        <v>Ramp up (% of capacity /h)2040 bench</v>
      </c>
      <c r="BK7" s="18" t="str">
        <f t="shared" si="0"/>
        <v>Ramp up (% of capacity /h)2050 worst</v>
      </c>
      <c r="BL7" s="18" t="str">
        <f t="shared" si="0"/>
        <v>Ramp up (% of capacity /h)2050 bench</v>
      </c>
      <c r="BM7" s="18" t="str">
        <f t="shared" si="0"/>
        <v>Ramp up (% of capacity /h)2050 best</v>
      </c>
      <c r="BN7" s="18" t="str">
        <f t="shared" si="0"/>
        <v>Ramp down (% of capacity /h)2025 worst</v>
      </c>
      <c r="BO7" s="18" t="str">
        <f t="shared" si="0"/>
        <v>Ramp down (% of capacity /h)2025 bench</v>
      </c>
      <c r="BP7" s="18" t="str">
        <f t="shared" si="0"/>
        <v>Ramp down (% of capacity /h)2025 best</v>
      </c>
      <c r="BQ7" s="18" t="str">
        <f t="shared" si="0"/>
        <v>Ramp down (% of capacity /h)2030 worst</v>
      </c>
      <c r="BR7" s="18" t="str">
        <f t="shared" si="0"/>
        <v>Ramp down (% of capacity /h)2030 bench</v>
      </c>
      <c r="BS7" s="18" t="str">
        <f t="shared" si="0"/>
        <v>Ramp down (% of capacity /h)2030 best</v>
      </c>
      <c r="BT7" s="18" t="str">
        <f t="shared" si="0"/>
        <v>Ramp down (% of capacity /h)2040 bench</v>
      </c>
      <c r="BU7" s="18" t="str">
        <f t="shared" si="0"/>
        <v>Ramp down (% of capacity /h)2050 worst</v>
      </c>
      <c r="BV7" s="18" t="str">
        <f t="shared" si="0"/>
        <v>Ramp down (% of capacity /h)2050 bench</v>
      </c>
      <c r="BW7" s="18" t="str">
        <f t="shared" si="0"/>
        <v>Ramp down (% of capacity /h)2050 best</v>
      </c>
      <c r="BX7" s="18" t="str">
        <f t="shared" si="0"/>
        <v>Electrical consumption (kWh/output)2025 worst</v>
      </c>
      <c r="BY7" s="18" t="str">
        <f t="shared" si="0"/>
        <v>Electrical consumption (kWh/output)2025 bench</v>
      </c>
      <c r="BZ7" s="18" t="str">
        <f t="shared" si="0"/>
        <v>Electrical consumption (kWh/output)2025 best</v>
      </c>
      <c r="CA7" s="18" t="str">
        <f t="shared" si="0"/>
        <v>Electrical consumption (kWh/output)2030 worst</v>
      </c>
      <c r="CB7" s="18" t="str">
        <f t="shared" si="0"/>
        <v>Electrical consumption (kWh/output)2030 bench</v>
      </c>
      <c r="CC7" s="18" t="str">
        <f t="shared" si="0"/>
        <v>Electrical consumption (kWh/output)2030 best</v>
      </c>
      <c r="CD7" s="18" t="str">
        <f t="shared" si="0"/>
        <v>Electrical consumption (kWh/output)2040 bench</v>
      </c>
      <c r="CE7" s="18" t="str">
        <f t="shared" si="0"/>
        <v>Electrical consumption (kWh/output)2050 worst</v>
      </c>
      <c r="CF7" s="18" t="str">
        <f t="shared" si="0"/>
        <v>Electrical consumption (kWh/output)2050 bench</v>
      </c>
      <c r="CG7" s="18" t="str">
        <f t="shared" si="0"/>
        <v>Electrical consumption (kWh/output)2050 best</v>
      </c>
      <c r="CH7" s="18" t="str">
        <f t="shared" si="0"/>
        <v>Investment (EUR/Capacity installed)2025 worst</v>
      </c>
      <c r="CI7" s="18" t="str">
        <f t="shared" si="0"/>
        <v>Investment (EUR/Capacity installed)2025 bench</v>
      </c>
      <c r="CJ7" s="18" t="str">
        <f t="shared" si="0"/>
        <v>Investment (EUR/Capacity installed)2025 best</v>
      </c>
      <c r="CK7" s="18" t="str">
        <f t="shared" si="0"/>
        <v>Investment (EUR/Capacity installed)2030 worst</v>
      </c>
      <c r="CL7" s="18" t="str">
        <f t="shared" si="0"/>
        <v>Investment (EUR/Capacity installed)2030 bench</v>
      </c>
      <c r="CM7" s="18" t="str">
        <f t="shared" si="0"/>
        <v>Investment (EUR/Capacity installed)2030 best</v>
      </c>
      <c r="CN7" s="18" t="str">
        <f t="shared" si="0"/>
        <v>Investment (EUR/Capacity installed)2040 bench</v>
      </c>
      <c r="CO7" s="18" t="str">
        <f t="shared" si="0"/>
        <v>Investment (EUR/Capacity installed)2050 worst</v>
      </c>
      <c r="CP7" s="18" t="str">
        <f t="shared" si="0"/>
        <v>Investment (EUR/Capacity installed)2050 bench</v>
      </c>
      <c r="CQ7" s="18" t="str">
        <f t="shared" si="0"/>
        <v>Investment (EUR/Capacity installed)2050 best</v>
      </c>
      <c r="CR7" s="18" t="str">
        <f t="shared" si="0"/>
        <v>Fixed cost (EUR/Capacity installed/y)2025 worst</v>
      </c>
      <c r="CS7" s="18" t="str">
        <f t="shared" si="0"/>
        <v>Fixed cost (EUR/Capacity installed/y)2025 bench</v>
      </c>
      <c r="CT7" s="18" t="str">
        <f t="shared" si="0"/>
        <v>Fixed cost (EUR/Capacity installed/y)2025 best</v>
      </c>
      <c r="CU7" s="18" t="str">
        <f t="shared" si="0"/>
        <v>Fixed cost (EUR/Capacity installed/y)2030 worst</v>
      </c>
      <c r="CV7" s="18" t="str">
        <f t="shared" si="0"/>
        <v>Fixed cost (EUR/Capacity installed/y)2030 bench</v>
      </c>
      <c r="CW7" s="18" t="str">
        <f t="shared" si="0"/>
        <v>Fixed cost (EUR/Capacity installed/y)2030 best</v>
      </c>
      <c r="CX7" s="18" t="str">
        <f t="shared" si="0"/>
        <v>Fixed cost (EUR/Capacity installed/y)2040 bench</v>
      </c>
      <c r="CY7" s="18" t="str">
        <f t="shared" si="0"/>
        <v>Fixed cost (EUR/Capacity installed/y)2050 worst</v>
      </c>
      <c r="CZ7" s="18" t="str">
        <f t="shared" si="0"/>
        <v>Fixed cost (EUR/Capacity installed/y)2050 bench</v>
      </c>
      <c r="DA7" s="18" t="str">
        <f t="shared" si="0"/>
        <v>Fixed cost (EUR/Capacity installed/y)2050 best</v>
      </c>
      <c r="DB7" s="18" t="str">
        <f t="shared" si="0"/>
        <v>Variable cost (EUR/Output)2025 worst</v>
      </c>
      <c r="DC7" s="18" t="str">
        <f t="shared" si="0"/>
        <v>Variable cost (EUR/Output)2025 bench</v>
      </c>
      <c r="DD7" s="18" t="str">
        <f t="shared" si="0"/>
        <v>Variable cost (EUR/Output)2025 best</v>
      </c>
      <c r="DE7" s="18" t="str">
        <f t="shared" si="0"/>
        <v>Variable cost (EUR/Output)2030 worst</v>
      </c>
      <c r="DF7" s="18" t="str">
        <f t="shared" si="0"/>
        <v>Variable cost (EUR/Output)2030 bench</v>
      </c>
      <c r="DG7" s="18" t="str">
        <f t="shared" si="0"/>
        <v>Variable cost (EUR/Output)2030 best</v>
      </c>
      <c r="DH7" s="18" t="str">
        <f t="shared" si="0"/>
        <v>Variable cost (EUR/Output)2040 bench</v>
      </c>
      <c r="DI7" s="18" t="str">
        <f t="shared" ref="DI7:FS7" si="1">DI5&amp;DI6</f>
        <v>Variable cost (EUR/Output)2050 worst</v>
      </c>
      <c r="DJ7" s="18" t="str">
        <f t="shared" si="1"/>
        <v>Variable cost (EUR/Output)2050 bench</v>
      </c>
      <c r="DK7" s="18" t="str">
        <f t="shared" si="1"/>
        <v>Variable cost (EUR/Output)2050 best</v>
      </c>
      <c r="DL7" s="18" t="str">
        <f t="shared" si="1"/>
        <v>Fuel selling price (EUR/output)2025 worst</v>
      </c>
      <c r="DM7" s="18" t="str">
        <f t="shared" si="1"/>
        <v>Fuel selling price (EUR/output)2025 bench</v>
      </c>
      <c r="DN7" s="18" t="str">
        <f t="shared" si="1"/>
        <v>Fuel selling price (EUR/output)2025 best</v>
      </c>
      <c r="DO7" s="18" t="str">
        <f t="shared" si="1"/>
        <v>Fuel selling price (EUR/output)2030 worst</v>
      </c>
      <c r="DP7" s="18" t="str">
        <f t="shared" si="1"/>
        <v>Fuel selling price (EUR/output)2030 bench</v>
      </c>
      <c r="DQ7" s="18" t="str">
        <f t="shared" si="1"/>
        <v>Fuel selling price (EUR/output)2030 best</v>
      </c>
      <c r="DR7" s="18" t="str">
        <f t="shared" si="1"/>
        <v>Fuel selling price (EUR/output)2040 bench</v>
      </c>
      <c r="DS7" s="18" t="str">
        <f t="shared" si="1"/>
        <v>Fuel selling price (EUR/output)2050 worst</v>
      </c>
      <c r="DT7" s="18" t="str">
        <f t="shared" si="1"/>
        <v>Fuel selling price (EUR/output)2050 bench</v>
      </c>
      <c r="DU7" s="18" t="str">
        <f t="shared" si="1"/>
        <v>Fuel selling price (EUR/output)2050 best</v>
      </c>
      <c r="DV7" s="18" t="str">
        <f t="shared" si="1"/>
        <v>Fuel buying price (EUR/output)2025 worst</v>
      </c>
      <c r="DW7" s="18" t="str">
        <f t="shared" si="1"/>
        <v>Fuel buying price (EUR/output)2025 bench</v>
      </c>
      <c r="DX7" s="18" t="str">
        <f t="shared" si="1"/>
        <v>Fuel buying price (EUR/output)2025 best</v>
      </c>
      <c r="DY7" s="18" t="str">
        <f t="shared" si="1"/>
        <v>Fuel buying price (EUR/output)2030 worst</v>
      </c>
      <c r="DZ7" s="18" t="str">
        <f t="shared" si="1"/>
        <v>Fuel buying price (EUR/output)2030 bench</v>
      </c>
      <c r="EA7" s="18" t="str">
        <f t="shared" si="1"/>
        <v>Fuel buying price (EUR/output)2030 best</v>
      </c>
      <c r="EB7" s="18" t="str">
        <f t="shared" si="1"/>
        <v>Fuel buying price (EUR/output)2040 bench</v>
      </c>
      <c r="EC7" s="18" t="str">
        <f t="shared" si="1"/>
        <v>Fuel buying price (EUR/output)2050 worst</v>
      </c>
      <c r="ED7" s="18" t="str">
        <f t="shared" si="1"/>
        <v>Fuel buying price (EUR/output)2050 bench</v>
      </c>
      <c r="EE7" s="18" t="str">
        <f t="shared" si="1"/>
        <v>Fuel buying price (EUR/output)2050 best</v>
      </c>
      <c r="EF7" s="18" t="str">
        <f t="shared" si="1"/>
        <v>CO2e infrastructure (kg CO2e/Capacity/y)2025 worst</v>
      </c>
      <c r="EG7" s="18" t="str">
        <f t="shared" si="1"/>
        <v>CO2e infrastructure (kg CO2e/Capacity/y)2025 bench</v>
      </c>
      <c r="EH7" s="18" t="str">
        <f t="shared" si="1"/>
        <v>CO2e infrastructure (kg CO2e/Capacity/y)2025 best</v>
      </c>
      <c r="EI7" s="18" t="str">
        <f t="shared" si="1"/>
        <v>CO2e infrastructure (kg CO2e/Capacity/y)2030 worst</v>
      </c>
      <c r="EJ7" s="18" t="str">
        <f t="shared" si="1"/>
        <v>CO2e infrastructure (kg CO2e/Capacity/y)2030 bench</v>
      </c>
      <c r="EK7" s="18" t="str">
        <f t="shared" si="1"/>
        <v>CO2e infrastructure (kg CO2e/Capacity/y)2030 best</v>
      </c>
      <c r="EL7" s="18" t="str">
        <f t="shared" si="1"/>
        <v>CO2e infrastructure (kg CO2e/Capacity/y)2040 bench</v>
      </c>
      <c r="EM7" s="18" t="str">
        <f t="shared" si="1"/>
        <v>CO2e infrastructure (kg CO2e/Capacity/y)2050 worst</v>
      </c>
      <c r="EN7" s="18" t="str">
        <f t="shared" si="1"/>
        <v>CO2e infrastructure (kg CO2e/Capacity/y)2050 bench</v>
      </c>
      <c r="EO7" s="18" t="str">
        <f t="shared" si="1"/>
        <v>CO2e infrastructure (kg CO2e/Capacity/y)2050 best</v>
      </c>
      <c r="EP7" s="18" t="str">
        <f t="shared" si="1"/>
        <v>CO2e process (kg CO2e/output)2025 worst</v>
      </c>
      <c r="EQ7" s="18" t="str">
        <f t="shared" si="1"/>
        <v>CO2e process (kg CO2e/output)2025 bench</v>
      </c>
      <c r="ER7" s="18" t="str">
        <f t="shared" si="1"/>
        <v>CO2e process (kg CO2e/output)2025 best</v>
      </c>
      <c r="ES7" s="18" t="str">
        <f t="shared" si="1"/>
        <v>CO2e process (kg CO2e/output)2030 worst</v>
      </c>
      <c r="ET7" s="18" t="str">
        <f t="shared" si="1"/>
        <v>CO2e process (kg CO2e/output)2030 bench</v>
      </c>
      <c r="EU7" s="18" t="str">
        <f t="shared" si="1"/>
        <v>CO2e process (kg CO2e/output)2030 best</v>
      </c>
      <c r="EV7" s="18" t="str">
        <f t="shared" si="1"/>
        <v>CO2e process (kg CO2e/output)2040 bench</v>
      </c>
      <c r="EW7" s="18" t="str">
        <f t="shared" si="1"/>
        <v>CO2e process (kg CO2e/output)2050 worst</v>
      </c>
      <c r="EX7" s="18" t="str">
        <f t="shared" si="1"/>
        <v>CO2e process (kg CO2e/output)2050 bench</v>
      </c>
      <c r="EY7" s="18" t="str">
        <f t="shared" si="1"/>
        <v>CO2e process (kg CO2e/output)2050 best</v>
      </c>
      <c r="EZ7" s="18" t="str">
        <f t="shared" si="1"/>
        <v>Land use (m2/Capacity)2025 worst</v>
      </c>
      <c r="FA7" s="18" t="str">
        <f t="shared" si="1"/>
        <v>Land use (m2/Capacity)2025 bench</v>
      </c>
      <c r="FB7" s="18" t="str">
        <f t="shared" si="1"/>
        <v>Land use (m2/Capacity)2025 best</v>
      </c>
      <c r="FC7" s="18" t="str">
        <f t="shared" si="1"/>
        <v>Land use (m2/Capacity)2030 worst</v>
      </c>
      <c r="FD7" s="18" t="str">
        <f t="shared" si="1"/>
        <v>Land use (m2/Capacity)2030 bench</v>
      </c>
      <c r="FE7" s="18" t="str">
        <f t="shared" si="1"/>
        <v>Land use (m2/Capacity)2030 best</v>
      </c>
      <c r="FF7" s="18" t="str">
        <f t="shared" si="1"/>
        <v>Land use (m2/Capacity)2040 bench</v>
      </c>
      <c r="FG7" s="18" t="str">
        <f t="shared" si="1"/>
        <v>Land use (m2/Capacity)2050 worst</v>
      </c>
      <c r="FH7" s="18" t="str">
        <f t="shared" si="1"/>
        <v>Land use (m2/Capacity)2050 bench</v>
      </c>
      <c r="FI7" s="18" t="str">
        <f t="shared" si="1"/>
        <v>Land use (m2/Capacity)2050 best</v>
      </c>
      <c r="FJ7" s="18" t="str">
        <f t="shared" si="1"/>
        <v>Annuity factor2025 worst</v>
      </c>
      <c r="FK7" s="18" t="str">
        <f t="shared" si="1"/>
        <v>Annuity factor2025 bench</v>
      </c>
      <c r="FL7" s="18" t="str">
        <f t="shared" si="1"/>
        <v>Annuity factor2025 best</v>
      </c>
      <c r="FM7" s="18" t="str">
        <f t="shared" si="1"/>
        <v>Annuity factor2030 worst</v>
      </c>
      <c r="FN7" s="18" t="str">
        <f t="shared" si="1"/>
        <v>Annuity factor2030 bench</v>
      </c>
      <c r="FO7" s="18" t="str">
        <f t="shared" si="1"/>
        <v>Annuity factor2030 best</v>
      </c>
      <c r="FP7" s="18" t="str">
        <f t="shared" si="1"/>
        <v>Annuity factor2040 bench</v>
      </c>
      <c r="FQ7" s="18" t="str">
        <f t="shared" si="1"/>
        <v>Annuity factor2050 worst</v>
      </c>
      <c r="FR7" s="18" t="str">
        <f t="shared" si="1"/>
        <v>Annuity factor2050 bench</v>
      </c>
      <c r="FS7" s="18" t="str">
        <f t="shared" si="1"/>
        <v>Annuity factor2050 best</v>
      </c>
    </row>
    <row r="8" spans="1:175" s="8" customFormat="1" ht="16.05" customHeight="1" x14ac:dyDescent="0.3">
      <c r="B8" s="114"/>
      <c r="C8" s="115"/>
      <c r="D8" s="114"/>
      <c r="E8" s="68" t="s">
        <v>10</v>
      </c>
      <c r="F8" s="8">
        <v>0</v>
      </c>
      <c r="G8" s="8">
        <v>0</v>
      </c>
      <c r="H8" s="8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8">
        <v>0</v>
      </c>
      <c r="BH8" s="8">
        <v>0</v>
      </c>
      <c r="BI8" s="8">
        <v>0</v>
      </c>
      <c r="BJ8" s="8">
        <v>0</v>
      </c>
      <c r="BK8" s="8">
        <v>0</v>
      </c>
      <c r="BL8" s="8">
        <v>0</v>
      </c>
      <c r="BM8" s="8">
        <v>0</v>
      </c>
      <c r="BN8" s="8">
        <v>0</v>
      </c>
      <c r="BO8" s="8">
        <v>0</v>
      </c>
      <c r="BP8" s="8">
        <v>0</v>
      </c>
      <c r="BQ8" s="8">
        <v>0</v>
      </c>
      <c r="BR8" s="8">
        <v>0</v>
      </c>
      <c r="BS8" s="8">
        <v>0</v>
      </c>
      <c r="BT8" s="8">
        <v>0</v>
      </c>
      <c r="BU8" s="8">
        <v>0</v>
      </c>
      <c r="BV8" s="8">
        <v>0</v>
      </c>
      <c r="BW8" s="8">
        <v>0</v>
      </c>
      <c r="BX8" s="8">
        <v>0</v>
      </c>
      <c r="BY8" s="8">
        <v>0</v>
      </c>
      <c r="BZ8" s="8">
        <v>0</v>
      </c>
      <c r="CA8" s="8">
        <v>0</v>
      </c>
      <c r="CB8" s="8">
        <v>0</v>
      </c>
      <c r="CC8" s="8">
        <v>0</v>
      </c>
      <c r="CD8" s="8">
        <v>0</v>
      </c>
      <c r="CE8" s="8">
        <v>0</v>
      </c>
      <c r="CF8" s="8">
        <v>0</v>
      </c>
      <c r="CG8" s="8">
        <v>0</v>
      </c>
      <c r="CH8" s="8">
        <v>0</v>
      </c>
      <c r="CI8" s="8">
        <v>0</v>
      </c>
      <c r="CJ8" s="8">
        <v>0</v>
      </c>
      <c r="CK8" s="8">
        <v>0</v>
      </c>
      <c r="CL8" s="8">
        <v>0</v>
      </c>
      <c r="CM8" s="8">
        <v>0</v>
      </c>
      <c r="CN8" s="8">
        <v>0</v>
      </c>
      <c r="CO8" s="8">
        <v>0</v>
      </c>
      <c r="CP8" s="8">
        <v>0</v>
      </c>
      <c r="CQ8" s="8">
        <v>0</v>
      </c>
      <c r="CR8" s="8">
        <v>0</v>
      </c>
      <c r="CS8" s="8">
        <v>0</v>
      </c>
      <c r="CT8" s="8">
        <v>0</v>
      </c>
      <c r="CU8" s="8">
        <v>0</v>
      </c>
      <c r="CV8" s="8">
        <v>0</v>
      </c>
      <c r="CW8" s="8">
        <v>0</v>
      </c>
      <c r="CX8" s="8">
        <v>0</v>
      </c>
      <c r="CY8" s="8">
        <v>0</v>
      </c>
      <c r="CZ8" s="8">
        <v>0</v>
      </c>
      <c r="DA8" s="8">
        <v>0</v>
      </c>
      <c r="DB8" s="8">
        <v>0</v>
      </c>
      <c r="DC8" s="8">
        <v>0</v>
      </c>
      <c r="DD8" s="8">
        <v>0</v>
      </c>
      <c r="DE8" s="8">
        <v>0</v>
      </c>
      <c r="DF8" s="8">
        <v>0</v>
      </c>
      <c r="DG8" s="8">
        <v>0</v>
      </c>
      <c r="DH8" s="8">
        <v>0</v>
      </c>
      <c r="DI8" s="8">
        <v>0</v>
      </c>
      <c r="DJ8" s="8">
        <v>0</v>
      </c>
      <c r="DK8" s="8">
        <v>0</v>
      </c>
      <c r="DL8" s="8">
        <v>0</v>
      </c>
      <c r="DM8" s="8">
        <v>0</v>
      </c>
      <c r="DN8" s="8">
        <v>0</v>
      </c>
      <c r="DO8" s="8">
        <v>0</v>
      </c>
      <c r="DP8" s="8">
        <v>0</v>
      </c>
      <c r="DQ8" s="8">
        <v>0</v>
      </c>
      <c r="DR8" s="8">
        <v>0</v>
      </c>
      <c r="DS8" s="8">
        <v>0</v>
      </c>
      <c r="DT8" s="8">
        <v>0</v>
      </c>
      <c r="DU8" s="8">
        <v>0</v>
      </c>
      <c r="DV8" s="8">
        <v>0</v>
      </c>
      <c r="DW8" s="8">
        <v>0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0</v>
      </c>
      <c r="EM8" s="8">
        <v>0</v>
      </c>
      <c r="EN8" s="8">
        <v>0</v>
      </c>
      <c r="EO8" s="8">
        <v>0</v>
      </c>
      <c r="EP8" s="8">
        <v>0</v>
      </c>
      <c r="EQ8" s="8">
        <v>0</v>
      </c>
      <c r="ER8" s="8">
        <v>0</v>
      </c>
      <c r="ES8" s="8">
        <v>0</v>
      </c>
      <c r="ET8" s="8">
        <v>0</v>
      </c>
      <c r="EU8" s="8">
        <v>0</v>
      </c>
      <c r="EV8" s="8">
        <v>0</v>
      </c>
      <c r="EW8" s="8">
        <v>0</v>
      </c>
      <c r="EX8" s="8">
        <v>0</v>
      </c>
      <c r="EY8" s="8">
        <v>0</v>
      </c>
      <c r="EZ8" s="8">
        <v>0</v>
      </c>
      <c r="FA8" s="8">
        <v>0</v>
      </c>
      <c r="FB8" s="8">
        <v>0</v>
      </c>
      <c r="FC8" s="8">
        <v>0</v>
      </c>
      <c r="FD8" s="8">
        <v>0</v>
      </c>
      <c r="FE8" s="8">
        <v>0</v>
      </c>
      <c r="FF8" s="8">
        <v>0</v>
      </c>
      <c r="FG8" s="8">
        <v>0</v>
      </c>
      <c r="FH8" s="8">
        <v>0</v>
      </c>
      <c r="FI8" s="8">
        <v>0</v>
      </c>
      <c r="FJ8" s="8">
        <v>0</v>
      </c>
      <c r="FK8" s="8">
        <v>0</v>
      </c>
      <c r="FL8" s="8">
        <v>0</v>
      </c>
      <c r="FM8" s="8">
        <v>0</v>
      </c>
      <c r="FN8" s="8">
        <v>0</v>
      </c>
      <c r="FO8" s="8">
        <v>0</v>
      </c>
      <c r="FP8" s="8">
        <v>0</v>
      </c>
      <c r="FQ8" s="8">
        <v>0</v>
      </c>
      <c r="FR8" s="8">
        <v>0</v>
      </c>
      <c r="FS8" s="8">
        <v>0</v>
      </c>
    </row>
    <row r="9" spans="1:175" ht="14.55" customHeight="1" x14ac:dyDescent="0.3">
      <c r="A9" s="112" t="s">
        <v>11</v>
      </c>
      <c r="B9" s="3" t="s">
        <v>135</v>
      </c>
      <c r="C9" s="11" t="s">
        <v>277</v>
      </c>
      <c r="D9" s="2" t="s">
        <v>77</v>
      </c>
      <c r="E9" s="9">
        <v>0</v>
      </c>
      <c r="F9" s="13">
        <v>0</v>
      </c>
      <c r="G9" s="13" t="s">
        <v>88</v>
      </c>
      <c r="H9">
        <v>0</v>
      </c>
      <c r="I9" s="24" t="str">
        <f>B11</f>
        <v>Product/Reactant12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t="s">
        <v>288</v>
      </c>
      <c r="Q9" t="s">
        <v>288</v>
      </c>
      <c r="R9" t="s">
        <v>288</v>
      </c>
      <c r="S9" t="s">
        <v>288</v>
      </c>
      <c r="T9" t="s">
        <v>288</v>
      </c>
      <c r="U9" t="s">
        <v>288</v>
      </c>
      <c r="V9" t="s">
        <v>288</v>
      </c>
      <c r="W9" t="s">
        <v>288</v>
      </c>
      <c r="X9" t="s">
        <v>288</v>
      </c>
      <c r="Y9" t="s">
        <v>288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 s="14">
        <v>0</v>
      </c>
      <c r="AU9" s="14">
        <v>0</v>
      </c>
      <c r="AV9" s="14">
        <v>0</v>
      </c>
      <c r="AW9" s="14">
        <v>0</v>
      </c>
      <c r="AX9" s="14">
        <v>0</v>
      </c>
      <c r="AY9" s="14">
        <v>0</v>
      </c>
      <c r="AZ9" s="14">
        <v>0</v>
      </c>
      <c r="BA9" s="14">
        <v>0</v>
      </c>
      <c r="BB9" s="14">
        <v>0</v>
      </c>
      <c r="BC9" s="14">
        <v>0</v>
      </c>
      <c r="BD9" s="14">
        <v>0</v>
      </c>
      <c r="BE9" s="14">
        <v>0</v>
      </c>
      <c r="BF9" s="14">
        <v>0</v>
      </c>
      <c r="BG9" s="14">
        <v>0</v>
      </c>
      <c r="BH9" s="14">
        <v>0</v>
      </c>
      <c r="BI9" s="14">
        <v>0</v>
      </c>
      <c r="BJ9" s="14">
        <v>0</v>
      </c>
      <c r="BK9" s="14">
        <v>0</v>
      </c>
      <c r="BL9" s="14">
        <v>0</v>
      </c>
      <c r="BM9" s="14">
        <v>0</v>
      </c>
      <c r="BN9" s="14">
        <v>0</v>
      </c>
      <c r="BO9" s="14">
        <v>0</v>
      </c>
      <c r="BP9" s="14">
        <v>0</v>
      </c>
      <c r="BQ9" s="14">
        <v>0</v>
      </c>
      <c r="BR9" s="14">
        <v>0</v>
      </c>
      <c r="BS9" s="14">
        <v>0</v>
      </c>
      <c r="BT9" s="14">
        <v>0</v>
      </c>
      <c r="BU9" s="14">
        <v>0</v>
      </c>
      <c r="BV9" s="14">
        <v>0</v>
      </c>
      <c r="BW9" s="14">
        <v>0</v>
      </c>
      <c r="BX9" s="10">
        <v>0</v>
      </c>
      <c r="BY9" s="10">
        <v>0</v>
      </c>
      <c r="BZ9" s="10">
        <v>0</v>
      </c>
      <c r="CA9" s="10">
        <v>0</v>
      </c>
      <c r="CB9" s="10">
        <v>0</v>
      </c>
      <c r="CC9" s="10">
        <v>0</v>
      </c>
      <c r="CD9" s="10">
        <v>0</v>
      </c>
      <c r="CE9" s="10">
        <v>0</v>
      </c>
      <c r="CF9" s="10">
        <v>0</v>
      </c>
      <c r="CG9" s="10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v>0</v>
      </c>
      <c r="EI9">
        <v>0</v>
      </c>
      <c r="EJ9">
        <v>0</v>
      </c>
      <c r="EK9">
        <v>0</v>
      </c>
      <c r="EL9">
        <v>0</v>
      </c>
      <c r="EM9">
        <v>0</v>
      </c>
      <c r="EN9">
        <v>0</v>
      </c>
      <c r="EO9">
        <v>0</v>
      </c>
      <c r="EP9">
        <v>0</v>
      </c>
      <c r="EQ9">
        <v>0</v>
      </c>
      <c r="ER9">
        <v>0</v>
      </c>
      <c r="ES9">
        <v>0</v>
      </c>
      <c r="ET9">
        <v>0</v>
      </c>
      <c r="EU9">
        <v>0</v>
      </c>
      <c r="EV9">
        <v>0</v>
      </c>
      <c r="EW9">
        <v>0</v>
      </c>
      <c r="EX9">
        <v>0</v>
      </c>
      <c r="EY9">
        <v>0</v>
      </c>
      <c r="EZ9">
        <v>0</v>
      </c>
      <c r="FA9">
        <v>0</v>
      </c>
      <c r="FB9">
        <v>0</v>
      </c>
      <c r="FC9">
        <v>0</v>
      </c>
      <c r="FD9">
        <v>0</v>
      </c>
      <c r="FE9">
        <v>0</v>
      </c>
      <c r="FF9">
        <v>0</v>
      </c>
      <c r="FG9">
        <v>0</v>
      </c>
      <c r="FH9">
        <v>0</v>
      </c>
      <c r="FI9">
        <v>0</v>
      </c>
      <c r="FJ9">
        <v>0</v>
      </c>
      <c r="FK9">
        <v>0</v>
      </c>
      <c r="FL9">
        <v>0</v>
      </c>
      <c r="FM9">
        <v>0</v>
      </c>
      <c r="FN9">
        <v>0</v>
      </c>
      <c r="FO9">
        <v>0</v>
      </c>
      <c r="FP9">
        <v>0</v>
      </c>
      <c r="FQ9">
        <v>0</v>
      </c>
      <c r="FR9">
        <v>0</v>
      </c>
      <c r="FS9">
        <v>0</v>
      </c>
    </row>
    <row r="10" spans="1:175" x14ac:dyDescent="0.3">
      <c r="A10" s="112"/>
      <c r="B10" s="3" t="s">
        <v>135</v>
      </c>
      <c r="C10" s="11" t="s">
        <v>277</v>
      </c>
      <c r="D10" s="2" t="s">
        <v>96</v>
      </c>
      <c r="E10" s="9">
        <v>0</v>
      </c>
      <c r="F10" s="13">
        <v>0</v>
      </c>
      <c r="G10" s="13" t="s">
        <v>89</v>
      </c>
      <c r="H10">
        <v>0</v>
      </c>
      <c r="I10" s="24" t="str">
        <f>B11</f>
        <v>Product/Reactant12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288</v>
      </c>
      <c r="Q10" t="s">
        <v>288</v>
      </c>
      <c r="R10" t="s">
        <v>288</v>
      </c>
      <c r="S10" t="s">
        <v>288</v>
      </c>
      <c r="T10" t="s">
        <v>288</v>
      </c>
      <c r="U10" t="s">
        <v>288</v>
      </c>
      <c r="V10" t="s">
        <v>288</v>
      </c>
      <c r="W10" t="s">
        <v>288</v>
      </c>
      <c r="X10" t="s">
        <v>288</v>
      </c>
      <c r="Y10" t="s">
        <v>288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 s="14">
        <v>0</v>
      </c>
      <c r="AU10" s="14">
        <v>0</v>
      </c>
      <c r="AV10" s="14">
        <v>0</v>
      </c>
      <c r="AW10" s="14">
        <v>0</v>
      </c>
      <c r="AX10" s="14">
        <v>0</v>
      </c>
      <c r="AY10" s="14">
        <v>0</v>
      </c>
      <c r="AZ10" s="14">
        <v>0</v>
      </c>
      <c r="BA10" s="14">
        <v>0</v>
      </c>
      <c r="BB10" s="14">
        <v>0</v>
      </c>
      <c r="BC10" s="14">
        <v>0</v>
      </c>
      <c r="BD10" s="14">
        <v>0</v>
      </c>
      <c r="BE10" s="14">
        <v>0</v>
      </c>
      <c r="BF10" s="14">
        <v>0</v>
      </c>
      <c r="BG10" s="14">
        <v>0</v>
      </c>
      <c r="BH10" s="14">
        <v>0</v>
      </c>
      <c r="BI10" s="14">
        <v>0</v>
      </c>
      <c r="BJ10" s="14">
        <v>0</v>
      </c>
      <c r="BK10" s="14">
        <v>0</v>
      </c>
      <c r="BL10" s="14">
        <v>0</v>
      </c>
      <c r="BM10" s="14">
        <v>0</v>
      </c>
      <c r="BN10" s="14">
        <v>0</v>
      </c>
      <c r="BO10" s="14">
        <v>0</v>
      </c>
      <c r="BP10" s="14">
        <v>0</v>
      </c>
      <c r="BQ10" s="14">
        <v>0</v>
      </c>
      <c r="BR10" s="14">
        <v>0</v>
      </c>
      <c r="BS10" s="14">
        <v>0</v>
      </c>
      <c r="BT10" s="14">
        <v>0</v>
      </c>
      <c r="BU10" s="14">
        <v>0</v>
      </c>
      <c r="BV10" s="14">
        <v>0</v>
      </c>
      <c r="BW10" s="14">
        <v>0</v>
      </c>
      <c r="BX10" s="52">
        <v>0</v>
      </c>
      <c r="BY10" s="52">
        <v>0</v>
      </c>
      <c r="BZ10" s="52">
        <v>0</v>
      </c>
      <c r="CA10" s="52">
        <v>0</v>
      </c>
      <c r="CB10" s="52">
        <v>0</v>
      </c>
      <c r="CC10" s="52">
        <v>0</v>
      </c>
      <c r="CD10" s="52">
        <v>0</v>
      </c>
      <c r="CE10" s="52">
        <v>0</v>
      </c>
      <c r="CF10" s="52">
        <v>0</v>
      </c>
      <c r="CG10" s="52">
        <v>0</v>
      </c>
      <c r="CH10" s="52">
        <v>0</v>
      </c>
      <c r="CI10" s="52">
        <v>0</v>
      </c>
      <c r="CJ10" s="52">
        <v>0</v>
      </c>
      <c r="CK10" s="52">
        <v>0</v>
      </c>
      <c r="CL10" s="52">
        <v>0</v>
      </c>
      <c r="CM10" s="52">
        <v>0</v>
      </c>
      <c r="CN10" s="52">
        <v>0</v>
      </c>
      <c r="CO10" s="52">
        <v>0</v>
      </c>
      <c r="CP10" s="52">
        <v>0</v>
      </c>
      <c r="CQ10" s="52">
        <v>0</v>
      </c>
      <c r="CR10" s="52">
        <v>0</v>
      </c>
      <c r="CS10" s="52">
        <v>0</v>
      </c>
      <c r="CT10" s="52">
        <v>0</v>
      </c>
      <c r="CU10">
        <v>0</v>
      </c>
      <c r="CV10" s="52">
        <v>0</v>
      </c>
      <c r="CW10">
        <v>0</v>
      </c>
      <c r="CX10" s="52">
        <v>0</v>
      </c>
      <c r="CY10">
        <v>0</v>
      </c>
      <c r="CZ10" s="52">
        <v>0</v>
      </c>
      <c r="DA10">
        <v>0</v>
      </c>
      <c r="DB10" s="52">
        <v>0</v>
      </c>
      <c r="DC10" s="52">
        <v>0</v>
      </c>
      <c r="DD10" s="52">
        <v>0</v>
      </c>
      <c r="DE10">
        <v>0</v>
      </c>
      <c r="DF10" s="52">
        <v>0</v>
      </c>
      <c r="DG10">
        <v>0</v>
      </c>
      <c r="DH10" s="52">
        <v>0</v>
      </c>
      <c r="DI10">
        <v>0</v>
      </c>
      <c r="DJ10" s="52">
        <v>0</v>
      </c>
      <c r="DK10">
        <v>0</v>
      </c>
      <c r="DL10">
        <v>0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 t="s">
        <v>360</v>
      </c>
      <c r="DW10" t="s">
        <v>360</v>
      </c>
      <c r="DX10" t="s">
        <v>360</v>
      </c>
      <c r="DY10" t="s">
        <v>360</v>
      </c>
      <c r="DZ10" t="s">
        <v>360</v>
      </c>
      <c r="EA10" t="s">
        <v>360</v>
      </c>
      <c r="EB10" t="s">
        <v>360</v>
      </c>
      <c r="EC10" t="s">
        <v>360</v>
      </c>
      <c r="ED10" t="s">
        <v>360</v>
      </c>
      <c r="EE10" t="s">
        <v>360</v>
      </c>
      <c r="EF10">
        <v>0</v>
      </c>
      <c r="EG10">
        <v>0</v>
      </c>
      <c r="EH10">
        <v>0</v>
      </c>
      <c r="EI10">
        <v>0</v>
      </c>
      <c r="EJ10">
        <v>0</v>
      </c>
      <c r="EK10">
        <v>0</v>
      </c>
      <c r="EL10">
        <v>0</v>
      </c>
      <c r="EM10">
        <v>0</v>
      </c>
      <c r="EN10">
        <v>0</v>
      </c>
      <c r="EO10">
        <v>0</v>
      </c>
      <c r="EP10" s="27">
        <v>0</v>
      </c>
      <c r="EQ10" s="27">
        <v>0</v>
      </c>
      <c r="ER10" s="27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0</v>
      </c>
      <c r="EY10">
        <v>0</v>
      </c>
      <c r="EZ10">
        <v>0</v>
      </c>
      <c r="FA10">
        <v>0</v>
      </c>
      <c r="FB10">
        <v>0</v>
      </c>
      <c r="FC10">
        <v>0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0</v>
      </c>
      <c r="FJ10">
        <v>0</v>
      </c>
      <c r="FK10">
        <v>0</v>
      </c>
      <c r="FL10">
        <v>0</v>
      </c>
      <c r="FM10">
        <v>0</v>
      </c>
      <c r="FN10">
        <v>0</v>
      </c>
      <c r="FO10">
        <v>0</v>
      </c>
      <c r="FP10">
        <v>0</v>
      </c>
      <c r="FQ10">
        <v>0</v>
      </c>
      <c r="FR10">
        <v>0</v>
      </c>
      <c r="FS10">
        <v>0</v>
      </c>
    </row>
    <row r="11" spans="1:175" x14ac:dyDescent="0.3">
      <c r="A11" s="112"/>
      <c r="B11" s="3" t="s">
        <v>430</v>
      </c>
      <c r="C11" s="4" t="s">
        <v>171</v>
      </c>
      <c r="D11" s="2" t="s">
        <v>229</v>
      </c>
      <c r="E11" s="9">
        <v>0</v>
      </c>
      <c r="F11" s="13">
        <v>0</v>
      </c>
      <c r="G11" s="13" t="s">
        <v>103</v>
      </c>
      <c r="H11" s="15">
        <v>0</v>
      </c>
      <c r="I11" s="24" t="str">
        <f>B36</f>
        <v>Reactant2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288</v>
      </c>
      <c r="Q11" t="s">
        <v>288</v>
      </c>
      <c r="R11" t="s">
        <v>288</v>
      </c>
      <c r="S11" t="s">
        <v>288</v>
      </c>
      <c r="T11" t="s">
        <v>288</v>
      </c>
      <c r="U11" t="s">
        <v>288</v>
      </c>
      <c r="V11" t="s">
        <v>288</v>
      </c>
      <c r="W11" t="s">
        <v>288</v>
      </c>
      <c r="X11" t="s">
        <v>288</v>
      </c>
      <c r="Y11" t="s">
        <v>288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 s="14" t="s">
        <v>288</v>
      </c>
      <c r="AU11" s="14" t="s">
        <v>288</v>
      </c>
      <c r="AV11" s="14" t="s">
        <v>288</v>
      </c>
      <c r="AW11" s="14" t="s">
        <v>288</v>
      </c>
      <c r="AX11" s="14" t="s">
        <v>288</v>
      </c>
      <c r="AY11" s="14" t="s">
        <v>288</v>
      </c>
      <c r="AZ11" s="14" t="s">
        <v>288</v>
      </c>
      <c r="BA11" s="14" t="s">
        <v>288</v>
      </c>
      <c r="BB11" s="14" t="s">
        <v>288</v>
      </c>
      <c r="BC11" s="14" t="s">
        <v>288</v>
      </c>
      <c r="BD11" s="14" t="s">
        <v>309</v>
      </c>
      <c r="BE11" s="14" t="s">
        <v>309</v>
      </c>
      <c r="BF11" s="14" t="s">
        <v>309</v>
      </c>
      <c r="BG11" s="14" t="s">
        <v>288</v>
      </c>
      <c r="BH11" s="14" t="s">
        <v>288</v>
      </c>
      <c r="BI11" s="14" t="s">
        <v>288</v>
      </c>
      <c r="BJ11" s="14" t="s">
        <v>288</v>
      </c>
      <c r="BK11" s="14" t="s">
        <v>288</v>
      </c>
      <c r="BL11" s="14" t="s">
        <v>288</v>
      </c>
      <c r="BM11" s="14" t="s">
        <v>288</v>
      </c>
      <c r="BN11" s="14" t="s">
        <v>309</v>
      </c>
      <c r="BO11" s="14" t="s">
        <v>309</v>
      </c>
      <c r="BP11" s="14" t="s">
        <v>309</v>
      </c>
      <c r="BQ11" s="14" t="s">
        <v>288</v>
      </c>
      <c r="BR11" s="14" t="s">
        <v>288</v>
      </c>
      <c r="BS11" s="14" t="s">
        <v>288</v>
      </c>
      <c r="BT11" s="14" t="s">
        <v>288</v>
      </c>
      <c r="BU11" s="14" t="s">
        <v>288</v>
      </c>
      <c r="BV11" s="14" t="s">
        <v>288</v>
      </c>
      <c r="BW11" s="14" t="s">
        <v>288</v>
      </c>
      <c r="BX11" s="10" t="s">
        <v>288</v>
      </c>
      <c r="BY11" s="10" t="s">
        <v>288</v>
      </c>
      <c r="BZ11" s="10" t="s">
        <v>288</v>
      </c>
      <c r="CA11" s="10" t="s">
        <v>288</v>
      </c>
      <c r="CB11" s="10" t="s">
        <v>288</v>
      </c>
      <c r="CC11" s="10" t="s">
        <v>288</v>
      </c>
      <c r="CD11" s="10" t="s">
        <v>288</v>
      </c>
      <c r="CE11" s="10" t="s">
        <v>288</v>
      </c>
      <c r="CF11" s="10" t="s">
        <v>288</v>
      </c>
      <c r="CG11" s="10" t="s">
        <v>288</v>
      </c>
      <c r="CH11" t="s">
        <v>361</v>
      </c>
      <c r="CI11" t="s">
        <v>361</v>
      </c>
      <c r="CJ11" t="s">
        <v>361</v>
      </c>
      <c r="CK11" s="15" t="s">
        <v>362</v>
      </c>
      <c r="CL11" s="15" t="s">
        <v>362</v>
      </c>
      <c r="CM11" s="15" t="s">
        <v>362</v>
      </c>
      <c r="CN11">
        <v>0</v>
      </c>
      <c r="CO11" s="15" t="s">
        <v>363</v>
      </c>
      <c r="CP11" s="15" t="s">
        <v>363</v>
      </c>
      <c r="CQ11" s="15" t="s">
        <v>363</v>
      </c>
      <c r="CR11" t="s">
        <v>364</v>
      </c>
      <c r="CS11" t="s">
        <v>364</v>
      </c>
      <c r="CT11" t="s">
        <v>364</v>
      </c>
      <c r="CU11" t="s">
        <v>364</v>
      </c>
      <c r="CV11" t="s">
        <v>364</v>
      </c>
      <c r="CW11" t="s">
        <v>364</v>
      </c>
      <c r="CX11" t="s">
        <v>364</v>
      </c>
      <c r="CY11" t="s">
        <v>364</v>
      </c>
      <c r="CZ11" t="s">
        <v>364</v>
      </c>
      <c r="DA11" t="s">
        <v>364</v>
      </c>
      <c r="DB11" s="52">
        <v>0</v>
      </c>
      <c r="DC11" s="52">
        <v>0</v>
      </c>
      <c r="DD11" s="52">
        <v>0</v>
      </c>
      <c r="DE11">
        <v>0</v>
      </c>
      <c r="DF11" s="52">
        <v>0</v>
      </c>
      <c r="DG11">
        <v>0</v>
      </c>
      <c r="DH11" s="52">
        <v>0</v>
      </c>
      <c r="DI11">
        <v>0</v>
      </c>
      <c r="DJ11" s="52">
        <v>0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0</v>
      </c>
      <c r="DX11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v>0</v>
      </c>
      <c r="EI11">
        <v>0</v>
      </c>
      <c r="EJ11">
        <v>0</v>
      </c>
      <c r="EK11">
        <v>0</v>
      </c>
      <c r="EL11">
        <v>0</v>
      </c>
      <c r="EM11">
        <v>0</v>
      </c>
      <c r="EN11">
        <v>0</v>
      </c>
      <c r="EO11">
        <v>0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0</v>
      </c>
      <c r="EY11">
        <v>0</v>
      </c>
      <c r="EZ11">
        <v>0</v>
      </c>
      <c r="FA11">
        <v>0</v>
      </c>
      <c r="FB11">
        <v>0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0</v>
      </c>
      <c r="FP11">
        <v>0</v>
      </c>
      <c r="FQ11">
        <v>0</v>
      </c>
      <c r="FR11">
        <v>0</v>
      </c>
      <c r="FS11">
        <v>0</v>
      </c>
    </row>
    <row r="12" spans="1:175" x14ac:dyDescent="0.3">
      <c r="A12" s="112"/>
      <c r="B12" s="3" t="s">
        <v>439</v>
      </c>
      <c r="C12" s="4" t="s">
        <v>171</v>
      </c>
      <c r="D12" s="2" t="s">
        <v>440</v>
      </c>
      <c r="E12" s="9">
        <v>0</v>
      </c>
      <c r="F12" s="13">
        <v>0</v>
      </c>
      <c r="G12" s="13" t="s">
        <v>441</v>
      </c>
      <c r="H12" s="15" t="s">
        <v>470</v>
      </c>
      <c r="I12" s="24" t="str">
        <f>B36</f>
        <v>Reactant2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 s="16" t="s">
        <v>447</v>
      </c>
      <c r="Q12" s="16" t="s">
        <v>447</v>
      </c>
      <c r="R12" s="16" t="s">
        <v>447</v>
      </c>
      <c r="S12" s="16" t="s">
        <v>447</v>
      </c>
      <c r="T12" s="16" t="s">
        <v>447</v>
      </c>
      <c r="U12" s="16" t="s">
        <v>447</v>
      </c>
      <c r="V12" s="16" t="s">
        <v>447</v>
      </c>
      <c r="W12" s="16" t="s">
        <v>447</v>
      </c>
      <c r="X12" s="16" t="s">
        <v>447</v>
      </c>
      <c r="Y12" s="16" t="s">
        <v>447</v>
      </c>
      <c r="Z12" s="16">
        <v>0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  <c r="AK12" s="16">
        <v>0</v>
      </c>
      <c r="AL12" s="16">
        <v>0</v>
      </c>
      <c r="AM12" s="16">
        <v>0</v>
      </c>
      <c r="AN12" s="16">
        <v>0</v>
      </c>
      <c r="AO12" s="16">
        <v>0</v>
      </c>
      <c r="AP12" s="16">
        <v>0</v>
      </c>
      <c r="AQ12" s="16">
        <v>0</v>
      </c>
      <c r="AR12" s="16">
        <v>0</v>
      </c>
      <c r="AS12" s="16">
        <v>0</v>
      </c>
      <c r="AT12" s="14" t="s">
        <v>288</v>
      </c>
      <c r="AU12" s="14" t="s">
        <v>288</v>
      </c>
      <c r="AV12" s="14" t="s">
        <v>288</v>
      </c>
      <c r="AW12" s="14" t="s">
        <v>288</v>
      </c>
      <c r="AX12" s="14" t="s">
        <v>288</v>
      </c>
      <c r="AY12" s="14" t="s">
        <v>288</v>
      </c>
      <c r="AZ12" s="14" t="s">
        <v>288</v>
      </c>
      <c r="BA12" s="14" t="s">
        <v>288</v>
      </c>
      <c r="BB12" s="14" t="s">
        <v>288</v>
      </c>
      <c r="BC12" s="14" t="s">
        <v>288</v>
      </c>
      <c r="BD12" s="14" t="s">
        <v>309</v>
      </c>
      <c r="BE12" s="14" t="s">
        <v>309</v>
      </c>
      <c r="BF12" s="14" t="s">
        <v>309</v>
      </c>
      <c r="BG12" s="14" t="s">
        <v>288</v>
      </c>
      <c r="BH12" s="14" t="s">
        <v>288</v>
      </c>
      <c r="BI12" s="14" t="s">
        <v>288</v>
      </c>
      <c r="BJ12" s="14" t="s">
        <v>288</v>
      </c>
      <c r="BK12" s="14" t="s">
        <v>288</v>
      </c>
      <c r="BL12" s="14" t="s">
        <v>288</v>
      </c>
      <c r="BM12" s="14" t="s">
        <v>288</v>
      </c>
      <c r="BN12" s="14" t="s">
        <v>309</v>
      </c>
      <c r="BO12" s="14" t="s">
        <v>309</v>
      </c>
      <c r="BP12" s="14" t="s">
        <v>309</v>
      </c>
      <c r="BQ12" s="14" t="s">
        <v>288</v>
      </c>
      <c r="BR12" s="14" t="s">
        <v>288</v>
      </c>
      <c r="BS12" s="14" t="s">
        <v>288</v>
      </c>
      <c r="BT12" s="14" t="s">
        <v>288</v>
      </c>
      <c r="BU12" s="14" t="s">
        <v>288</v>
      </c>
      <c r="BV12" s="14" t="s">
        <v>288</v>
      </c>
      <c r="BW12" s="14" t="s">
        <v>288</v>
      </c>
      <c r="BX12" s="10">
        <v>0</v>
      </c>
      <c r="BY12" s="10">
        <v>0</v>
      </c>
      <c r="BZ12" s="10">
        <v>0</v>
      </c>
      <c r="CA12" s="10">
        <v>0</v>
      </c>
      <c r="CB12" s="10">
        <v>0</v>
      </c>
      <c r="CC12" s="10">
        <v>0</v>
      </c>
      <c r="CD12" s="10">
        <v>0</v>
      </c>
      <c r="CE12" s="10">
        <v>0</v>
      </c>
      <c r="CF12" s="10">
        <v>0</v>
      </c>
      <c r="CG12" s="10">
        <v>0</v>
      </c>
      <c r="CH12" s="15" t="s">
        <v>448</v>
      </c>
      <c r="CI12" s="15" t="s">
        <v>448</v>
      </c>
      <c r="CJ12" s="15" t="s">
        <v>448</v>
      </c>
      <c r="CK12" s="15" t="s">
        <v>448</v>
      </c>
      <c r="CL12" s="15" t="s">
        <v>448</v>
      </c>
      <c r="CM12" s="15" t="s">
        <v>448</v>
      </c>
      <c r="CN12" s="15" t="s">
        <v>448</v>
      </c>
      <c r="CO12" s="15" t="s">
        <v>448</v>
      </c>
      <c r="CP12" s="15" t="s">
        <v>448</v>
      </c>
      <c r="CQ12" s="15" t="s">
        <v>448</v>
      </c>
      <c r="CR12" s="70" t="s">
        <v>448</v>
      </c>
      <c r="CS12" s="70" t="s">
        <v>448</v>
      </c>
      <c r="CT12" s="70" t="s">
        <v>448</v>
      </c>
      <c r="CU12" s="70" t="s">
        <v>448</v>
      </c>
      <c r="CV12" s="70" t="s">
        <v>448</v>
      </c>
      <c r="CW12" s="70" t="s">
        <v>448</v>
      </c>
      <c r="CX12" s="70" t="s">
        <v>448</v>
      </c>
      <c r="CY12" s="70" t="s">
        <v>448</v>
      </c>
      <c r="CZ12" s="70" t="s">
        <v>448</v>
      </c>
      <c r="DA12" s="70" t="s">
        <v>448</v>
      </c>
      <c r="DB12" s="52">
        <v>0</v>
      </c>
      <c r="DC12" s="52">
        <v>0</v>
      </c>
      <c r="DD12" s="52">
        <v>0</v>
      </c>
      <c r="DE12">
        <v>0</v>
      </c>
      <c r="DF12" s="52">
        <v>0</v>
      </c>
      <c r="DG12">
        <v>0</v>
      </c>
      <c r="DH12" s="52">
        <v>0</v>
      </c>
      <c r="DI12">
        <v>0</v>
      </c>
      <c r="DJ12" s="52">
        <v>0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0</v>
      </c>
      <c r="DX12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</v>
      </c>
      <c r="EK12">
        <v>0</v>
      </c>
      <c r="EL12">
        <v>0</v>
      </c>
      <c r="EM12">
        <v>0</v>
      </c>
      <c r="EN12">
        <v>0</v>
      </c>
      <c r="EO12">
        <v>0</v>
      </c>
      <c r="EP12">
        <v>0</v>
      </c>
      <c r="EQ12">
        <v>0</v>
      </c>
      <c r="ER12">
        <v>0</v>
      </c>
      <c r="ES12">
        <v>0</v>
      </c>
      <c r="ET12">
        <v>0</v>
      </c>
      <c r="EU12">
        <v>0</v>
      </c>
      <c r="EV12">
        <v>0</v>
      </c>
      <c r="EW12">
        <v>0</v>
      </c>
      <c r="EX12">
        <v>0</v>
      </c>
      <c r="EY12">
        <v>0</v>
      </c>
      <c r="EZ12">
        <v>0</v>
      </c>
      <c r="FA12">
        <v>0</v>
      </c>
      <c r="FB12">
        <v>0</v>
      </c>
      <c r="FC12">
        <v>0</v>
      </c>
      <c r="FD12">
        <v>0</v>
      </c>
      <c r="FE12">
        <v>0</v>
      </c>
      <c r="FF12">
        <v>0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</row>
    <row r="13" spans="1:175" x14ac:dyDescent="0.3">
      <c r="A13" s="112"/>
      <c r="B13" s="3" t="s">
        <v>135</v>
      </c>
      <c r="C13" s="4" t="s">
        <v>171</v>
      </c>
      <c r="D13" s="2" t="s">
        <v>442</v>
      </c>
      <c r="E13" s="9">
        <v>0</v>
      </c>
      <c r="F13" s="13">
        <v>0</v>
      </c>
      <c r="G13" s="13" t="s">
        <v>443</v>
      </c>
      <c r="H13" s="15" t="s">
        <v>470</v>
      </c>
      <c r="I13" s="24" t="str">
        <f>B15</f>
        <v>Reactant14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 s="16" t="s">
        <v>449</v>
      </c>
      <c r="Q13" s="16" t="s">
        <v>449</v>
      </c>
      <c r="R13" s="16" t="s">
        <v>450</v>
      </c>
      <c r="S13" s="16" t="s">
        <v>449</v>
      </c>
      <c r="T13" s="16" t="s">
        <v>449</v>
      </c>
      <c r="U13" s="16" t="s">
        <v>450</v>
      </c>
      <c r="V13" s="16" t="s">
        <v>449</v>
      </c>
      <c r="W13" s="16" t="s">
        <v>449</v>
      </c>
      <c r="X13" s="16" t="s">
        <v>449</v>
      </c>
      <c r="Y13" s="16" t="s">
        <v>450</v>
      </c>
      <c r="Z13" s="51" t="s">
        <v>449</v>
      </c>
      <c r="AA13" s="51" t="s">
        <v>449</v>
      </c>
      <c r="AB13" s="51" t="s">
        <v>449</v>
      </c>
      <c r="AC13" s="51" t="s">
        <v>449</v>
      </c>
      <c r="AD13" s="51" t="s">
        <v>449</v>
      </c>
      <c r="AE13" s="51" t="s">
        <v>449</v>
      </c>
      <c r="AF13" s="51" t="s">
        <v>449</v>
      </c>
      <c r="AG13" s="51" t="s">
        <v>449</v>
      </c>
      <c r="AH13" s="51" t="s">
        <v>449</v>
      </c>
      <c r="AI13" s="51" t="s">
        <v>449</v>
      </c>
      <c r="AJ13" s="16">
        <v>0</v>
      </c>
      <c r="AK13" s="16">
        <v>0</v>
      </c>
      <c r="AL13" s="16">
        <v>0</v>
      </c>
      <c r="AM13" s="16">
        <v>0</v>
      </c>
      <c r="AN13" s="16">
        <v>0</v>
      </c>
      <c r="AO13" s="16">
        <v>0</v>
      </c>
      <c r="AP13" s="16">
        <v>0</v>
      </c>
      <c r="AQ13" s="16">
        <v>0</v>
      </c>
      <c r="AR13" s="16">
        <v>0</v>
      </c>
      <c r="AS13" s="16">
        <v>0</v>
      </c>
      <c r="AT13" s="14" t="s">
        <v>288</v>
      </c>
      <c r="AU13" s="14" t="s">
        <v>288</v>
      </c>
      <c r="AV13" s="14" t="s">
        <v>288</v>
      </c>
      <c r="AW13" s="14" t="s">
        <v>288</v>
      </c>
      <c r="AX13" s="14" t="s">
        <v>288</v>
      </c>
      <c r="AY13" s="14" t="s">
        <v>288</v>
      </c>
      <c r="AZ13" s="14" t="s">
        <v>288</v>
      </c>
      <c r="BA13" s="14" t="s">
        <v>288</v>
      </c>
      <c r="BB13" s="14" t="s">
        <v>288</v>
      </c>
      <c r="BC13" s="14" t="s">
        <v>288</v>
      </c>
      <c r="BD13" s="14" t="s">
        <v>309</v>
      </c>
      <c r="BE13" s="14" t="s">
        <v>309</v>
      </c>
      <c r="BF13" s="14" t="s">
        <v>309</v>
      </c>
      <c r="BG13" s="14" t="s">
        <v>288</v>
      </c>
      <c r="BH13" s="14" t="s">
        <v>288</v>
      </c>
      <c r="BI13" s="14" t="s">
        <v>288</v>
      </c>
      <c r="BJ13" s="14" t="s">
        <v>288</v>
      </c>
      <c r="BK13" s="14" t="s">
        <v>288</v>
      </c>
      <c r="BL13" s="14" t="s">
        <v>288</v>
      </c>
      <c r="BM13" s="14" t="s">
        <v>288</v>
      </c>
      <c r="BN13" s="14" t="s">
        <v>309</v>
      </c>
      <c r="BO13" s="14" t="s">
        <v>309</v>
      </c>
      <c r="BP13" s="14" t="s">
        <v>309</v>
      </c>
      <c r="BQ13" s="14" t="s">
        <v>288</v>
      </c>
      <c r="BR13" s="14" t="s">
        <v>288</v>
      </c>
      <c r="BS13" s="14" t="s">
        <v>288</v>
      </c>
      <c r="BT13" s="14" t="s">
        <v>288</v>
      </c>
      <c r="BU13" s="14" t="s">
        <v>288</v>
      </c>
      <c r="BV13" s="14" t="s">
        <v>288</v>
      </c>
      <c r="BW13" s="14" t="s">
        <v>288</v>
      </c>
      <c r="BX13" s="16" t="s">
        <v>451</v>
      </c>
      <c r="BY13" s="16" t="s">
        <v>451</v>
      </c>
      <c r="BZ13" s="16" t="s">
        <v>451</v>
      </c>
      <c r="CA13" s="16" t="s">
        <v>451</v>
      </c>
      <c r="CB13" s="16" t="s">
        <v>451</v>
      </c>
      <c r="CC13" s="16" t="s">
        <v>451</v>
      </c>
      <c r="CD13" s="16" t="s">
        <v>451</v>
      </c>
      <c r="CE13" s="16" t="s">
        <v>451</v>
      </c>
      <c r="CF13" s="16" t="s">
        <v>451</v>
      </c>
      <c r="CG13" s="16" t="s">
        <v>451</v>
      </c>
      <c r="CH13" s="15" t="s">
        <v>452</v>
      </c>
      <c r="CI13" s="15" t="s">
        <v>452</v>
      </c>
      <c r="CJ13" s="15" t="s">
        <v>452</v>
      </c>
      <c r="CK13" s="15" t="s">
        <v>452</v>
      </c>
      <c r="CL13" s="15" t="s">
        <v>452</v>
      </c>
      <c r="CM13" s="15" t="s">
        <v>452</v>
      </c>
      <c r="CN13" s="15" t="s">
        <v>452</v>
      </c>
      <c r="CO13" s="15" t="s">
        <v>452</v>
      </c>
      <c r="CP13" s="15" t="s">
        <v>452</v>
      </c>
      <c r="CQ13" s="15" t="s">
        <v>452</v>
      </c>
      <c r="CR13" s="70" t="s">
        <v>452</v>
      </c>
      <c r="CS13" s="70" t="s">
        <v>452</v>
      </c>
      <c r="CT13" s="70" t="s">
        <v>452</v>
      </c>
      <c r="CU13" s="70" t="s">
        <v>452</v>
      </c>
      <c r="CV13" s="70" t="s">
        <v>452</v>
      </c>
      <c r="CW13" s="70" t="s">
        <v>452</v>
      </c>
      <c r="CX13" s="70" t="s">
        <v>452</v>
      </c>
      <c r="CY13" s="70" t="s">
        <v>452</v>
      </c>
      <c r="CZ13" s="70" t="s">
        <v>452</v>
      </c>
      <c r="DA13" s="70" t="s">
        <v>452</v>
      </c>
      <c r="DB13" s="52">
        <v>0</v>
      </c>
      <c r="DC13" s="52">
        <v>0</v>
      </c>
      <c r="DD13" s="52">
        <v>0</v>
      </c>
      <c r="DE13" s="52">
        <v>0</v>
      </c>
      <c r="DF13" s="52">
        <v>0</v>
      </c>
      <c r="DG13" s="52">
        <v>0</v>
      </c>
      <c r="DH13" s="52">
        <v>0</v>
      </c>
      <c r="DI13" s="52">
        <v>0</v>
      </c>
      <c r="DJ13" s="52">
        <v>0</v>
      </c>
      <c r="DK13" s="52">
        <v>0</v>
      </c>
      <c r="DL13" s="52">
        <v>0</v>
      </c>
      <c r="DM13" s="52">
        <v>0</v>
      </c>
      <c r="DN13" s="52">
        <v>0</v>
      </c>
      <c r="DO13" s="52">
        <v>0</v>
      </c>
      <c r="DP13" s="52">
        <v>0</v>
      </c>
      <c r="DQ13" s="52">
        <v>0</v>
      </c>
      <c r="DR13" s="52">
        <v>0</v>
      </c>
      <c r="DS13" s="52">
        <v>0</v>
      </c>
      <c r="DT13" s="52">
        <v>0</v>
      </c>
      <c r="DU13" s="52">
        <v>0</v>
      </c>
      <c r="DV13" s="52">
        <v>0</v>
      </c>
      <c r="DW13" s="52">
        <v>0</v>
      </c>
      <c r="DX13" s="52">
        <v>0</v>
      </c>
      <c r="DY13" s="52">
        <v>0</v>
      </c>
      <c r="DZ13" s="52">
        <v>0</v>
      </c>
      <c r="EA13" s="52">
        <v>0</v>
      </c>
      <c r="EB13" s="52">
        <v>0</v>
      </c>
      <c r="EC13" s="52">
        <v>0</v>
      </c>
      <c r="ED13" s="52">
        <v>0</v>
      </c>
      <c r="EE13" s="52">
        <v>0</v>
      </c>
      <c r="EF13">
        <v>0</v>
      </c>
      <c r="EG13">
        <v>0</v>
      </c>
      <c r="EH13">
        <v>0</v>
      </c>
      <c r="EI13">
        <v>0</v>
      </c>
      <c r="EJ13">
        <v>0</v>
      </c>
      <c r="EK13">
        <v>0</v>
      </c>
      <c r="EL13">
        <v>0</v>
      </c>
      <c r="EM13">
        <v>0</v>
      </c>
      <c r="EN13">
        <v>0</v>
      </c>
      <c r="EO13">
        <v>0</v>
      </c>
      <c r="EP13" s="16" t="s">
        <v>453</v>
      </c>
      <c r="EQ13" s="16" t="s">
        <v>453</v>
      </c>
      <c r="ER13" s="16" t="s">
        <v>453</v>
      </c>
      <c r="ES13" s="16" t="s">
        <v>453</v>
      </c>
      <c r="ET13" s="16" t="s">
        <v>453</v>
      </c>
      <c r="EU13" s="16" t="s">
        <v>453</v>
      </c>
      <c r="EV13" s="16" t="s">
        <v>453</v>
      </c>
      <c r="EW13" s="16" t="s">
        <v>453</v>
      </c>
      <c r="EX13" s="16" t="s">
        <v>453</v>
      </c>
      <c r="EY13" s="16" t="s">
        <v>453</v>
      </c>
      <c r="EZ13" s="16">
        <v>0</v>
      </c>
      <c r="FA13" s="16">
        <v>0</v>
      </c>
      <c r="FB13" s="16">
        <v>0</v>
      </c>
      <c r="FC13" s="16">
        <v>0</v>
      </c>
      <c r="FD13" s="16">
        <v>0</v>
      </c>
      <c r="FE13" s="16">
        <v>0</v>
      </c>
      <c r="FF13" s="16">
        <v>0</v>
      </c>
      <c r="FG13" s="16">
        <v>0</v>
      </c>
      <c r="FH13" s="16">
        <v>0</v>
      </c>
      <c r="FI13" s="16">
        <v>0</v>
      </c>
      <c r="FJ13">
        <v>0</v>
      </c>
      <c r="FK13">
        <v>0</v>
      </c>
      <c r="FL13">
        <v>0</v>
      </c>
      <c r="FM13">
        <v>0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</row>
    <row r="14" spans="1:175" x14ac:dyDescent="0.3">
      <c r="A14" s="112"/>
      <c r="B14" s="3" t="s">
        <v>135</v>
      </c>
      <c r="C14" s="11" t="s">
        <v>277</v>
      </c>
      <c r="D14" s="2" t="s">
        <v>444</v>
      </c>
      <c r="E14" s="9">
        <v>0</v>
      </c>
      <c r="F14" s="13">
        <v>0</v>
      </c>
      <c r="G14" s="13" t="s">
        <v>444</v>
      </c>
      <c r="H14" s="15" t="s">
        <v>470</v>
      </c>
      <c r="I14" s="24" t="str">
        <f>B12</f>
        <v>Product/Reactant13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 s="16" t="s">
        <v>447</v>
      </c>
      <c r="Q14" s="16" t="s">
        <v>447</v>
      </c>
      <c r="R14" s="16" t="s">
        <v>447</v>
      </c>
      <c r="S14" s="16" t="s">
        <v>447</v>
      </c>
      <c r="T14" s="16" t="s">
        <v>447</v>
      </c>
      <c r="U14" s="16" t="s">
        <v>447</v>
      </c>
      <c r="V14" s="16" t="s">
        <v>447</v>
      </c>
      <c r="W14" s="16" t="s">
        <v>447</v>
      </c>
      <c r="X14" s="16" t="s">
        <v>447</v>
      </c>
      <c r="Y14" s="16" t="s">
        <v>447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  <c r="AK14" s="16">
        <v>0</v>
      </c>
      <c r="AL14" s="16">
        <v>0</v>
      </c>
      <c r="AM14" s="16">
        <v>0</v>
      </c>
      <c r="AN14" s="16">
        <v>0</v>
      </c>
      <c r="AO14" s="16">
        <v>0</v>
      </c>
      <c r="AP14" s="16">
        <v>0</v>
      </c>
      <c r="AQ14" s="16">
        <v>0</v>
      </c>
      <c r="AR14" s="16">
        <v>0</v>
      </c>
      <c r="AS14" s="16">
        <v>0</v>
      </c>
      <c r="AT14" s="14">
        <v>0</v>
      </c>
      <c r="AU14" s="14">
        <v>0</v>
      </c>
      <c r="AV14" s="14">
        <v>0</v>
      </c>
      <c r="AW14" s="14">
        <v>0</v>
      </c>
      <c r="AX14" s="14">
        <v>0</v>
      </c>
      <c r="AY14" s="14">
        <v>0</v>
      </c>
      <c r="AZ14" s="14">
        <v>0</v>
      </c>
      <c r="BA14" s="14">
        <v>0</v>
      </c>
      <c r="BB14" s="14">
        <v>0</v>
      </c>
      <c r="BC14" s="14">
        <v>0</v>
      </c>
      <c r="BD14" s="14">
        <v>0</v>
      </c>
      <c r="BE14" s="14">
        <v>0</v>
      </c>
      <c r="BF14" s="14">
        <v>0</v>
      </c>
      <c r="BG14" s="14">
        <v>0</v>
      </c>
      <c r="BH14" s="14">
        <v>0</v>
      </c>
      <c r="BI14" s="14">
        <v>0</v>
      </c>
      <c r="BJ14" s="14">
        <v>0</v>
      </c>
      <c r="BK14" s="14">
        <v>0</v>
      </c>
      <c r="BL14" s="14">
        <v>0</v>
      </c>
      <c r="BM14" s="14">
        <v>0</v>
      </c>
      <c r="BN14" s="14">
        <v>0</v>
      </c>
      <c r="BO14" s="14">
        <v>0</v>
      </c>
      <c r="BP14" s="14">
        <v>0</v>
      </c>
      <c r="BQ14" s="14">
        <v>0</v>
      </c>
      <c r="BR14" s="14">
        <v>0</v>
      </c>
      <c r="BS14" s="14">
        <v>0</v>
      </c>
      <c r="BT14" s="14">
        <v>0</v>
      </c>
      <c r="BU14" s="14">
        <v>0</v>
      </c>
      <c r="BV14" s="14">
        <v>0</v>
      </c>
      <c r="BW14" s="14">
        <v>0</v>
      </c>
      <c r="BX14" s="10">
        <v>0</v>
      </c>
      <c r="BY14" s="10">
        <v>0</v>
      </c>
      <c r="BZ14" s="10">
        <v>0</v>
      </c>
      <c r="CA14" s="10">
        <v>0</v>
      </c>
      <c r="CB14" s="10">
        <v>0</v>
      </c>
      <c r="CC14" s="10">
        <v>0</v>
      </c>
      <c r="CD14" s="10">
        <v>0</v>
      </c>
      <c r="CE14" s="10">
        <v>0</v>
      </c>
      <c r="CF14" s="10">
        <v>0</v>
      </c>
      <c r="CG14" s="10">
        <v>0</v>
      </c>
      <c r="CH14" s="10">
        <v>0</v>
      </c>
      <c r="CI14" s="10">
        <v>0</v>
      </c>
      <c r="CJ14" s="10">
        <v>0</v>
      </c>
      <c r="CK14" s="10">
        <v>0</v>
      </c>
      <c r="CL14" s="10">
        <v>0</v>
      </c>
      <c r="CM14" s="10">
        <v>0</v>
      </c>
      <c r="CN14" s="10">
        <v>0</v>
      </c>
      <c r="CO14" s="10">
        <v>0</v>
      </c>
      <c r="CP14" s="10">
        <v>0</v>
      </c>
      <c r="CQ14" s="10">
        <v>0</v>
      </c>
      <c r="CR14" s="10">
        <v>0</v>
      </c>
      <c r="CS14" s="10">
        <v>0</v>
      </c>
      <c r="CT14" s="10">
        <v>0</v>
      </c>
      <c r="CU14" s="10">
        <v>0</v>
      </c>
      <c r="CV14" s="10">
        <v>0</v>
      </c>
      <c r="CW14" s="10">
        <v>0</v>
      </c>
      <c r="CX14" s="10">
        <v>0</v>
      </c>
      <c r="CY14" s="10">
        <v>0</v>
      </c>
      <c r="CZ14" s="10">
        <v>0</v>
      </c>
      <c r="DA14" s="10">
        <v>0</v>
      </c>
      <c r="DB14" s="52">
        <v>0</v>
      </c>
      <c r="DC14" s="52">
        <v>0</v>
      </c>
      <c r="DD14" s="52">
        <v>0</v>
      </c>
      <c r="DE14">
        <v>0</v>
      </c>
      <c r="DF14" s="52">
        <v>0</v>
      </c>
      <c r="DG14">
        <v>0</v>
      </c>
      <c r="DH14" s="52">
        <v>0</v>
      </c>
      <c r="DI14">
        <v>0</v>
      </c>
      <c r="DJ14" s="52">
        <v>0</v>
      </c>
      <c r="DK14">
        <v>0</v>
      </c>
      <c r="DL14">
        <v>0</v>
      </c>
      <c r="DM14">
        <v>0</v>
      </c>
      <c r="DN14">
        <v>0</v>
      </c>
      <c r="DO14">
        <v>0</v>
      </c>
      <c r="DP14">
        <v>0</v>
      </c>
      <c r="DQ14">
        <v>0</v>
      </c>
      <c r="DR14">
        <v>0</v>
      </c>
      <c r="DS14">
        <v>0</v>
      </c>
      <c r="DT14">
        <v>0</v>
      </c>
      <c r="DU14">
        <v>0</v>
      </c>
      <c r="DV14" t="s">
        <v>454</v>
      </c>
      <c r="DW14" t="s">
        <v>455</v>
      </c>
      <c r="DX14" t="s">
        <v>456</v>
      </c>
      <c r="DY14" t="s">
        <v>454</v>
      </c>
      <c r="DZ14" t="s">
        <v>455</v>
      </c>
      <c r="EA14" t="s">
        <v>456</v>
      </c>
      <c r="EB14" t="s">
        <v>455</v>
      </c>
      <c r="EC14" t="s">
        <v>454</v>
      </c>
      <c r="ED14" t="s">
        <v>455</v>
      </c>
      <c r="EE14" t="s">
        <v>456</v>
      </c>
      <c r="EF14">
        <v>0</v>
      </c>
      <c r="EG14">
        <v>0</v>
      </c>
      <c r="EH14">
        <v>0</v>
      </c>
      <c r="EI14">
        <v>0</v>
      </c>
      <c r="EJ14">
        <v>0</v>
      </c>
      <c r="EK14">
        <v>0</v>
      </c>
      <c r="EL14">
        <v>0</v>
      </c>
      <c r="EM14">
        <v>0</v>
      </c>
      <c r="EN14">
        <v>0</v>
      </c>
      <c r="EO14">
        <v>0</v>
      </c>
      <c r="EP14">
        <v>0</v>
      </c>
      <c r="EQ14">
        <v>0</v>
      </c>
      <c r="ER14">
        <v>0</v>
      </c>
      <c r="ES14">
        <v>0</v>
      </c>
      <c r="ET14">
        <v>0</v>
      </c>
      <c r="EU14">
        <v>0</v>
      </c>
      <c r="EV14">
        <v>0</v>
      </c>
      <c r="EW14">
        <v>0</v>
      </c>
      <c r="EX14">
        <v>0</v>
      </c>
      <c r="EY14">
        <v>0</v>
      </c>
      <c r="EZ14">
        <v>0</v>
      </c>
      <c r="FA14">
        <v>0</v>
      </c>
      <c r="FB14">
        <v>0</v>
      </c>
      <c r="FC14">
        <v>0</v>
      </c>
      <c r="FD14">
        <v>0</v>
      </c>
      <c r="FE14">
        <v>0</v>
      </c>
      <c r="FF14">
        <v>0</v>
      </c>
      <c r="FG14">
        <v>0</v>
      </c>
      <c r="FH14">
        <v>0</v>
      </c>
      <c r="FI14">
        <v>0</v>
      </c>
      <c r="FJ14">
        <v>0</v>
      </c>
      <c r="FK14">
        <v>0</v>
      </c>
      <c r="FL14">
        <v>0</v>
      </c>
      <c r="FM14">
        <v>0</v>
      </c>
      <c r="FN14">
        <v>0</v>
      </c>
      <c r="FO14">
        <v>0</v>
      </c>
      <c r="FP14">
        <v>0</v>
      </c>
      <c r="FQ14">
        <v>0</v>
      </c>
      <c r="FR14">
        <v>0</v>
      </c>
      <c r="FS14">
        <v>0</v>
      </c>
    </row>
    <row r="15" spans="1:175" x14ac:dyDescent="0.3">
      <c r="A15" s="112"/>
      <c r="B15" s="3" t="s">
        <v>445</v>
      </c>
      <c r="C15" s="11" t="s">
        <v>277</v>
      </c>
      <c r="D15" s="2" t="s">
        <v>446</v>
      </c>
      <c r="E15" s="9">
        <v>0</v>
      </c>
      <c r="F15" s="13">
        <v>0</v>
      </c>
      <c r="G15" s="13" t="s">
        <v>446</v>
      </c>
      <c r="H15" s="15" t="s">
        <v>470</v>
      </c>
      <c r="I15" s="24" t="s">
        <v>12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 s="51">
        <v>0</v>
      </c>
      <c r="Q15" s="51">
        <v>0</v>
      </c>
      <c r="R15" s="51">
        <v>0</v>
      </c>
      <c r="S15" s="51">
        <v>0</v>
      </c>
      <c r="T15" s="51">
        <v>0</v>
      </c>
      <c r="U15" s="51">
        <v>0</v>
      </c>
      <c r="V15" s="51">
        <v>0</v>
      </c>
      <c r="W15" s="51">
        <v>0</v>
      </c>
      <c r="X15" s="51">
        <v>0</v>
      </c>
      <c r="Y15" s="51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  <c r="AI15" s="16">
        <v>0</v>
      </c>
      <c r="AJ15" s="16">
        <v>0</v>
      </c>
      <c r="AK15" s="16">
        <v>0</v>
      </c>
      <c r="AL15" s="16">
        <v>0</v>
      </c>
      <c r="AM15" s="16">
        <v>0</v>
      </c>
      <c r="AN15" s="16">
        <v>0</v>
      </c>
      <c r="AO15" s="16">
        <v>0</v>
      </c>
      <c r="AP15" s="16">
        <v>0</v>
      </c>
      <c r="AQ15" s="16">
        <v>0</v>
      </c>
      <c r="AR15" s="16">
        <v>0</v>
      </c>
      <c r="AS15" s="16">
        <v>0</v>
      </c>
      <c r="AT15" s="14">
        <v>0</v>
      </c>
      <c r="AU15" s="14">
        <v>0</v>
      </c>
      <c r="AV15" s="14">
        <v>0</v>
      </c>
      <c r="AW15" s="14">
        <v>0</v>
      </c>
      <c r="AX15" s="14">
        <v>0</v>
      </c>
      <c r="AY15" s="14">
        <v>0</v>
      </c>
      <c r="AZ15" s="14">
        <v>0</v>
      </c>
      <c r="BA15" s="14">
        <v>0</v>
      </c>
      <c r="BB15" s="14">
        <v>0</v>
      </c>
      <c r="BC15" s="14">
        <v>0</v>
      </c>
      <c r="BD15" s="14">
        <v>0</v>
      </c>
      <c r="BE15" s="14">
        <v>0</v>
      </c>
      <c r="BF15" s="14">
        <v>0</v>
      </c>
      <c r="BG15" s="14">
        <v>0</v>
      </c>
      <c r="BH15" s="14">
        <v>0</v>
      </c>
      <c r="BI15" s="14">
        <v>0</v>
      </c>
      <c r="BJ15" s="14">
        <v>0</v>
      </c>
      <c r="BK15" s="14">
        <v>0</v>
      </c>
      <c r="BL15" s="14">
        <v>0</v>
      </c>
      <c r="BM15" s="14">
        <v>0</v>
      </c>
      <c r="BN15" s="14">
        <v>0</v>
      </c>
      <c r="BO15" s="14">
        <v>0</v>
      </c>
      <c r="BP15" s="14">
        <v>0</v>
      </c>
      <c r="BQ15" s="14">
        <v>0</v>
      </c>
      <c r="BR15" s="14">
        <v>0</v>
      </c>
      <c r="BS15" s="14">
        <v>0</v>
      </c>
      <c r="BT15" s="14">
        <v>0</v>
      </c>
      <c r="BU15" s="14">
        <v>0</v>
      </c>
      <c r="BV15" s="14">
        <v>0</v>
      </c>
      <c r="BW15" s="14">
        <v>0</v>
      </c>
      <c r="BX15" s="10">
        <v>0</v>
      </c>
      <c r="BY15" s="10">
        <v>0</v>
      </c>
      <c r="BZ15" s="10">
        <v>0</v>
      </c>
      <c r="CA15" s="10">
        <v>0</v>
      </c>
      <c r="CB15" s="10">
        <v>0</v>
      </c>
      <c r="CC15" s="10">
        <v>0</v>
      </c>
      <c r="CD15" s="10">
        <v>0</v>
      </c>
      <c r="CE15" s="10">
        <v>0</v>
      </c>
      <c r="CF15" s="10">
        <v>0</v>
      </c>
      <c r="CG15" s="10">
        <v>0</v>
      </c>
      <c r="CH15" s="10">
        <v>0</v>
      </c>
      <c r="CI15" s="10">
        <v>0</v>
      </c>
      <c r="CJ15" s="10">
        <v>0</v>
      </c>
      <c r="CK15" s="10">
        <v>0</v>
      </c>
      <c r="CL15" s="10">
        <v>0</v>
      </c>
      <c r="CM15" s="10">
        <v>0</v>
      </c>
      <c r="CN15" s="10">
        <v>0</v>
      </c>
      <c r="CO15" s="10">
        <v>0</v>
      </c>
      <c r="CP15" s="10">
        <v>0</v>
      </c>
      <c r="CQ15" s="10">
        <v>0</v>
      </c>
      <c r="CR15" s="10">
        <v>0</v>
      </c>
      <c r="CS15" s="10">
        <v>0</v>
      </c>
      <c r="CT15" s="10">
        <v>0</v>
      </c>
      <c r="CU15" s="10">
        <v>0</v>
      </c>
      <c r="CV15" s="10">
        <v>0</v>
      </c>
      <c r="CW15" s="10">
        <v>0</v>
      </c>
      <c r="CX15" s="10">
        <v>0</v>
      </c>
      <c r="CY15" s="10">
        <v>0</v>
      </c>
      <c r="CZ15" s="10">
        <v>0</v>
      </c>
      <c r="DA15" s="10">
        <v>0</v>
      </c>
      <c r="DB15" s="52">
        <v>0</v>
      </c>
      <c r="DC15" s="52">
        <v>0</v>
      </c>
      <c r="DD15" s="52">
        <v>0</v>
      </c>
      <c r="DE15">
        <v>0</v>
      </c>
      <c r="DF15" s="52">
        <v>0</v>
      </c>
      <c r="DG15">
        <v>0</v>
      </c>
      <c r="DH15" s="52">
        <v>0</v>
      </c>
      <c r="DI15">
        <v>0</v>
      </c>
      <c r="DJ15" s="52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 t="s">
        <v>454</v>
      </c>
      <c r="DW15" t="s">
        <v>455</v>
      </c>
      <c r="DX15" t="s">
        <v>456</v>
      </c>
      <c r="DY15" t="s">
        <v>454</v>
      </c>
      <c r="DZ15" t="s">
        <v>455</v>
      </c>
      <c r="EA15" t="s">
        <v>456</v>
      </c>
      <c r="EB15" t="s">
        <v>455</v>
      </c>
      <c r="EC15" t="s">
        <v>454</v>
      </c>
      <c r="ED15" t="s">
        <v>455</v>
      </c>
      <c r="EE15" t="s">
        <v>456</v>
      </c>
      <c r="EF15">
        <v>0</v>
      </c>
      <c r="EG15">
        <v>0</v>
      </c>
      <c r="EH15">
        <v>0</v>
      </c>
      <c r="EI15">
        <v>0</v>
      </c>
      <c r="EJ15">
        <v>0</v>
      </c>
      <c r="EK15">
        <v>0</v>
      </c>
      <c r="EL15">
        <v>0</v>
      </c>
      <c r="EM15">
        <v>0</v>
      </c>
      <c r="EN15">
        <v>0</v>
      </c>
      <c r="EO15">
        <v>0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0</v>
      </c>
      <c r="EY15">
        <v>0</v>
      </c>
      <c r="EZ15">
        <v>0</v>
      </c>
      <c r="FA15">
        <v>0</v>
      </c>
      <c r="FB15">
        <v>0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</row>
    <row r="16" spans="1:175" x14ac:dyDescent="0.3">
      <c r="A16" s="112"/>
      <c r="B16" s="3" t="s">
        <v>135</v>
      </c>
      <c r="C16" s="11" t="s">
        <v>277</v>
      </c>
      <c r="D16" s="2" t="s">
        <v>435</v>
      </c>
      <c r="E16" s="9">
        <v>0</v>
      </c>
      <c r="F16" s="13">
        <v>0</v>
      </c>
      <c r="G16" s="13" t="s">
        <v>435</v>
      </c>
      <c r="H16">
        <v>0</v>
      </c>
      <c r="I16" s="24" t="str">
        <f>B21</f>
        <v>Product/Reactant1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t="s">
        <v>423</v>
      </c>
      <c r="Q16" t="s">
        <v>423</v>
      </c>
      <c r="R16" t="s">
        <v>423</v>
      </c>
      <c r="S16" t="s">
        <v>423</v>
      </c>
      <c r="T16" t="s">
        <v>423</v>
      </c>
      <c r="U16" t="s">
        <v>423</v>
      </c>
      <c r="V16" t="s">
        <v>423</v>
      </c>
      <c r="W16" t="s">
        <v>423</v>
      </c>
      <c r="X16" t="s">
        <v>423</v>
      </c>
      <c r="Y16" t="s">
        <v>423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 s="14">
        <v>0</v>
      </c>
      <c r="AU16" s="14">
        <v>0</v>
      </c>
      <c r="AV16" s="14">
        <v>0</v>
      </c>
      <c r="AW16" s="14">
        <v>0</v>
      </c>
      <c r="AX16" s="14">
        <v>0</v>
      </c>
      <c r="AY16" s="14">
        <v>0</v>
      </c>
      <c r="AZ16" s="14">
        <v>0</v>
      </c>
      <c r="BA16" s="14">
        <v>0</v>
      </c>
      <c r="BB16" s="14">
        <v>0</v>
      </c>
      <c r="BC16" s="14">
        <v>0</v>
      </c>
      <c r="BD16" s="14">
        <v>0</v>
      </c>
      <c r="BE16" s="14">
        <v>0</v>
      </c>
      <c r="BF16" s="14">
        <v>0</v>
      </c>
      <c r="BG16" s="14">
        <v>0</v>
      </c>
      <c r="BH16" s="14">
        <v>0</v>
      </c>
      <c r="BI16" s="14">
        <v>0</v>
      </c>
      <c r="BJ16" s="14">
        <v>0</v>
      </c>
      <c r="BK16" s="14">
        <v>0</v>
      </c>
      <c r="BL16" s="14">
        <v>0</v>
      </c>
      <c r="BM16" s="14">
        <v>0</v>
      </c>
      <c r="BN16" s="14">
        <v>0</v>
      </c>
      <c r="BO16" s="14">
        <v>0</v>
      </c>
      <c r="BP16" s="14">
        <v>0</v>
      </c>
      <c r="BQ16" s="14">
        <v>0</v>
      </c>
      <c r="BR16" s="14">
        <v>0</v>
      </c>
      <c r="BS16" s="14">
        <v>0</v>
      </c>
      <c r="BT16" s="14">
        <v>0</v>
      </c>
      <c r="BU16" s="14">
        <v>0</v>
      </c>
      <c r="BV16" s="14">
        <v>0</v>
      </c>
      <c r="BW16" s="14">
        <v>0</v>
      </c>
      <c r="BX16" s="10">
        <v>0</v>
      </c>
      <c r="BY16" s="10">
        <v>0</v>
      </c>
      <c r="BZ16" s="10">
        <v>0</v>
      </c>
      <c r="CA16" s="10">
        <v>0</v>
      </c>
      <c r="CB16" s="10">
        <v>0</v>
      </c>
      <c r="CC16" s="10">
        <v>0</v>
      </c>
      <c r="CD16" s="10">
        <v>0</v>
      </c>
      <c r="CE16" s="10">
        <v>0</v>
      </c>
      <c r="CF16" s="10">
        <v>0</v>
      </c>
      <c r="CG16" s="10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>
        <v>0</v>
      </c>
      <c r="DL16">
        <v>0</v>
      </c>
      <c r="DM16">
        <v>0</v>
      </c>
      <c r="DN16">
        <v>0</v>
      </c>
      <c r="DO16">
        <v>0</v>
      </c>
      <c r="DP16">
        <v>0</v>
      </c>
      <c r="DQ16">
        <v>0</v>
      </c>
      <c r="DR16">
        <v>0</v>
      </c>
      <c r="DS16">
        <v>0</v>
      </c>
      <c r="DT16">
        <v>0</v>
      </c>
      <c r="DU16">
        <v>0</v>
      </c>
      <c r="DV16">
        <v>0</v>
      </c>
      <c r="DW16">
        <v>0</v>
      </c>
      <c r="DX16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</v>
      </c>
      <c r="EK16">
        <v>0</v>
      </c>
      <c r="EL16">
        <v>0</v>
      </c>
      <c r="EM16">
        <v>0</v>
      </c>
      <c r="EN16">
        <v>0</v>
      </c>
      <c r="EO16">
        <v>0</v>
      </c>
      <c r="EP16">
        <v>0</v>
      </c>
      <c r="EQ16">
        <v>0</v>
      </c>
      <c r="ER16">
        <v>0</v>
      </c>
      <c r="ES16">
        <v>0</v>
      </c>
      <c r="ET16">
        <v>0</v>
      </c>
      <c r="EU16">
        <v>0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0</v>
      </c>
      <c r="FB16">
        <v>0</v>
      </c>
      <c r="FC16">
        <v>0</v>
      </c>
      <c r="FD16">
        <v>0</v>
      </c>
      <c r="FE16">
        <v>0</v>
      </c>
      <c r="FF16">
        <v>0</v>
      </c>
      <c r="FG16">
        <v>0</v>
      </c>
      <c r="FH16">
        <v>0</v>
      </c>
      <c r="FI16">
        <v>0</v>
      </c>
      <c r="FJ16">
        <v>0</v>
      </c>
      <c r="FK16">
        <v>0</v>
      </c>
      <c r="FL16">
        <v>0</v>
      </c>
      <c r="FM16">
        <v>0</v>
      </c>
      <c r="FN16">
        <v>0</v>
      </c>
      <c r="FO16">
        <v>0</v>
      </c>
      <c r="FP16">
        <v>0</v>
      </c>
      <c r="FQ16">
        <v>0</v>
      </c>
      <c r="FR16">
        <v>0</v>
      </c>
      <c r="FS16">
        <v>0</v>
      </c>
    </row>
    <row r="17" spans="1:175" x14ac:dyDescent="0.3">
      <c r="A17" s="112"/>
      <c r="B17" s="3" t="s">
        <v>135</v>
      </c>
      <c r="C17" s="11" t="s">
        <v>277</v>
      </c>
      <c r="D17" s="2" t="s">
        <v>436</v>
      </c>
      <c r="E17" s="9">
        <v>0</v>
      </c>
      <c r="F17" s="13">
        <v>0</v>
      </c>
      <c r="G17" s="13" t="s">
        <v>436</v>
      </c>
      <c r="H17">
        <v>0</v>
      </c>
      <c r="I17" s="24" t="str">
        <f t="shared" ref="I17:I19" si="2">B22</f>
        <v>Product/Reactant1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 t="s">
        <v>423</v>
      </c>
      <c r="Q17" t="s">
        <v>423</v>
      </c>
      <c r="R17" t="s">
        <v>423</v>
      </c>
      <c r="S17" t="s">
        <v>423</v>
      </c>
      <c r="T17" t="s">
        <v>423</v>
      </c>
      <c r="U17" t="s">
        <v>423</v>
      </c>
      <c r="V17" t="s">
        <v>423</v>
      </c>
      <c r="W17" t="s">
        <v>423</v>
      </c>
      <c r="X17" t="s">
        <v>423</v>
      </c>
      <c r="Y17" t="s">
        <v>423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 s="14">
        <v>0</v>
      </c>
      <c r="AU17" s="14">
        <v>0</v>
      </c>
      <c r="AV17" s="14">
        <v>0</v>
      </c>
      <c r="AW17" s="14">
        <v>0</v>
      </c>
      <c r="AX17" s="14">
        <v>0</v>
      </c>
      <c r="AY17" s="14">
        <v>0</v>
      </c>
      <c r="AZ17" s="14">
        <v>0</v>
      </c>
      <c r="BA17" s="14">
        <v>0</v>
      </c>
      <c r="BB17" s="14">
        <v>0</v>
      </c>
      <c r="BC17" s="14">
        <v>0</v>
      </c>
      <c r="BD17" s="14">
        <v>0</v>
      </c>
      <c r="BE17" s="14">
        <v>0</v>
      </c>
      <c r="BF17" s="14">
        <v>0</v>
      </c>
      <c r="BG17" s="14">
        <v>0</v>
      </c>
      <c r="BH17" s="14">
        <v>0</v>
      </c>
      <c r="BI17" s="14">
        <v>0</v>
      </c>
      <c r="BJ17" s="14">
        <v>0</v>
      </c>
      <c r="BK17" s="14">
        <v>0</v>
      </c>
      <c r="BL17" s="14">
        <v>0</v>
      </c>
      <c r="BM17" s="14">
        <v>0</v>
      </c>
      <c r="BN17" s="14">
        <v>0</v>
      </c>
      <c r="BO17" s="14">
        <v>0</v>
      </c>
      <c r="BP17" s="14">
        <v>0</v>
      </c>
      <c r="BQ17" s="14">
        <v>0</v>
      </c>
      <c r="BR17" s="14">
        <v>0</v>
      </c>
      <c r="BS17" s="14">
        <v>0</v>
      </c>
      <c r="BT17" s="14">
        <v>0</v>
      </c>
      <c r="BU17" s="14">
        <v>0</v>
      </c>
      <c r="BV17" s="14">
        <v>0</v>
      </c>
      <c r="BW17" s="14">
        <v>0</v>
      </c>
      <c r="BX17" s="10">
        <v>0</v>
      </c>
      <c r="BY17" s="10">
        <v>0</v>
      </c>
      <c r="BZ17" s="10">
        <v>0</v>
      </c>
      <c r="CA17" s="10">
        <v>0</v>
      </c>
      <c r="CB17" s="10">
        <v>0</v>
      </c>
      <c r="CC17" s="10">
        <v>0</v>
      </c>
      <c r="CD17" s="10">
        <v>0</v>
      </c>
      <c r="CE17" s="10">
        <v>0</v>
      </c>
      <c r="CF17" s="10">
        <v>0</v>
      </c>
      <c r="CG17" s="10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0</v>
      </c>
      <c r="DX17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0</v>
      </c>
      <c r="EK17">
        <v>0</v>
      </c>
      <c r="EL17">
        <v>0</v>
      </c>
      <c r="EM17">
        <v>0</v>
      </c>
      <c r="EN17">
        <v>0</v>
      </c>
      <c r="EO17">
        <v>0</v>
      </c>
      <c r="EP17">
        <v>0</v>
      </c>
      <c r="EQ17">
        <v>0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0</v>
      </c>
      <c r="EY17">
        <v>0</v>
      </c>
      <c r="EZ17">
        <v>0</v>
      </c>
      <c r="FA17">
        <v>0</v>
      </c>
      <c r="FB17">
        <v>0</v>
      </c>
      <c r="FC17">
        <v>0</v>
      </c>
      <c r="FD17">
        <v>0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</row>
    <row r="18" spans="1:175" x14ac:dyDescent="0.3">
      <c r="A18" s="112"/>
      <c r="B18" s="3" t="s">
        <v>135</v>
      </c>
      <c r="C18" s="11" t="s">
        <v>277</v>
      </c>
      <c r="D18" s="2" t="s">
        <v>437</v>
      </c>
      <c r="E18" s="9">
        <v>0</v>
      </c>
      <c r="F18" s="13">
        <v>0</v>
      </c>
      <c r="G18" s="13" t="s">
        <v>437</v>
      </c>
      <c r="H18">
        <v>0</v>
      </c>
      <c r="I18" s="24" t="str">
        <f t="shared" si="2"/>
        <v>Product/Reactant1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 t="s">
        <v>423</v>
      </c>
      <c r="Q18" t="s">
        <v>423</v>
      </c>
      <c r="R18" t="s">
        <v>423</v>
      </c>
      <c r="S18" t="s">
        <v>423</v>
      </c>
      <c r="T18" t="s">
        <v>423</v>
      </c>
      <c r="U18" t="s">
        <v>423</v>
      </c>
      <c r="V18" t="s">
        <v>423</v>
      </c>
      <c r="W18" t="s">
        <v>423</v>
      </c>
      <c r="X18" t="s">
        <v>423</v>
      </c>
      <c r="Y18" t="s">
        <v>423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 s="14">
        <v>0</v>
      </c>
      <c r="AU18" s="14">
        <v>0</v>
      </c>
      <c r="AV18" s="14">
        <v>0</v>
      </c>
      <c r="AW18" s="14">
        <v>0</v>
      </c>
      <c r="AX18" s="14">
        <v>0</v>
      </c>
      <c r="AY18" s="14">
        <v>0</v>
      </c>
      <c r="AZ18" s="14">
        <v>0</v>
      </c>
      <c r="BA18" s="14">
        <v>0</v>
      </c>
      <c r="BB18" s="14">
        <v>0</v>
      </c>
      <c r="BC18" s="14">
        <v>0</v>
      </c>
      <c r="BD18" s="14">
        <v>0</v>
      </c>
      <c r="BE18" s="14">
        <v>0</v>
      </c>
      <c r="BF18" s="14">
        <v>0</v>
      </c>
      <c r="BG18" s="14">
        <v>0</v>
      </c>
      <c r="BH18" s="14">
        <v>0</v>
      </c>
      <c r="BI18" s="14">
        <v>0</v>
      </c>
      <c r="BJ18" s="14">
        <v>0</v>
      </c>
      <c r="BK18" s="14">
        <v>0</v>
      </c>
      <c r="BL18" s="14">
        <v>0</v>
      </c>
      <c r="BM18" s="14">
        <v>0</v>
      </c>
      <c r="BN18" s="14">
        <v>0</v>
      </c>
      <c r="BO18" s="14">
        <v>0</v>
      </c>
      <c r="BP18" s="14">
        <v>0</v>
      </c>
      <c r="BQ18" s="14">
        <v>0</v>
      </c>
      <c r="BR18" s="14">
        <v>0</v>
      </c>
      <c r="BS18" s="14">
        <v>0</v>
      </c>
      <c r="BT18" s="14">
        <v>0</v>
      </c>
      <c r="BU18" s="14">
        <v>0</v>
      </c>
      <c r="BV18" s="14">
        <v>0</v>
      </c>
      <c r="BW18" s="14">
        <v>0</v>
      </c>
      <c r="BX18" s="10">
        <v>0</v>
      </c>
      <c r="BY18" s="10">
        <v>0</v>
      </c>
      <c r="BZ18" s="10">
        <v>0</v>
      </c>
      <c r="CA18" s="10">
        <v>0</v>
      </c>
      <c r="CB18" s="10">
        <v>0</v>
      </c>
      <c r="CC18" s="10">
        <v>0</v>
      </c>
      <c r="CD18" s="10">
        <v>0</v>
      </c>
      <c r="CE18" s="10">
        <v>0</v>
      </c>
      <c r="CF18" s="10">
        <v>0</v>
      </c>
      <c r="CG18" s="10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0</v>
      </c>
      <c r="DX18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0</v>
      </c>
      <c r="EK18">
        <v>0</v>
      </c>
      <c r="EL18">
        <v>0</v>
      </c>
      <c r="EM18">
        <v>0</v>
      </c>
      <c r="EN18">
        <v>0</v>
      </c>
      <c r="EO18">
        <v>0</v>
      </c>
      <c r="EP18">
        <v>0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0</v>
      </c>
      <c r="EY18">
        <v>0</v>
      </c>
      <c r="EZ18">
        <v>0</v>
      </c>
      <c r="FA18">
        <v>0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</row>
    <row r="19" spans="1:175" x14ac:dyDescent="0.3">
      <c r="A19" s="112"/>
      <c r="B19" s="3" t="s">
        <v>135</v>
      </c>
      <c r="C19" s="11" t="s">
        <v>277</v>
      </c>
      <c r="D19" s="2" t="s">
        <v>438</v>
      </c>
      <c r="E19" s="9">
        <v>0</v>
      </c>
      <c r="F19" s="13">
        <v>0</v>
      </c>
      <c r="G19" s="13" t="s">
        <v>438</v>
      </c>
      <c r="H19">
        <v>0</v>
      </c>
      <c r="I19" s="24" t="str">
        <f t="shared" si="2"/>
        <v>Product/Reactant1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 t="s">
        <v>423</v>
      </c>
      <c r="Q19" t="s">
        <v>423</v>
      </c>
      <c r="R19" t="s">
        <v>423</v>
      </c>
      <c r="S19" t="s">
        <v>423</v>
      </c>
      <c r="T19" t="s">
        <v>423</v>
      </c>
      <c r="U19" t="s">
        <v>423</v>
      </c>
      <c r="V19" t="s">
        <v>423</v>
      </c>
      <c r="W19" t="s">
        <v>423</v>
      </c>
      <c r="X19" t="s">
        <v>423</v>
      </c>
      <c r="Y19" t="s">
        <v>423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 s="14">
        <v>0</v>
      </c>
      <c r="AU19" s="14">
        <v>0</v>
      </c>
      <c r="AV19" s="14">
        <v>0</v>
      </c>
      <c r="AW19" s="14">
        <v>0</v>
      </c>
      <c r="AX19" s="14">
        <v>0</v>
      </c>
      <c r="AY19" s="14">
        <v>0</v>
      </c>
      <c r="AZ19" s="14">
        <v>0</v>
      </c>
      <c r="BA19" s="14">
        <v>0</v>
      </c>
      <c r="BB19" s="14">
        <v>0</v>
      </c>
      <c r="BC19" s="14">
        <v>0</v>
      </c>
      <c r="BD19" s="14">
        <v>0</v>
      </c>
      <c r="BE19" s="14">
        <v>0</v>
      </c>
      <c r="BF19" s="14">
        <v>0</v>
      </c>
      <c r="BG19" s="14">
        <v>0</v>
      </c>
      <c r="BH19" s="14">
        <v>0</v>
      </c>
      <c r="BI19" s="14">
        <v>0</v>
      </c>
      <c r="BJ19" s="14">
        <v>0</v>
      </c>
      <c r="BK19" s="14">
        <v>0</v>
      </c>
      <c r="BL19" s="14">
        <v>0</v>
      </c>
      <c r="BM19" s="14">
        <v>0</v>
      </c>
      <c r="BN19" s="14">
        <v>0</v>
      </c>
      <c r="BO19" s="14">
        <v>0</v>
      </c>
      <c r="BP19" s="14">
        <v>0</v>
      </c>
      <c r="BQ19" s="14">
        <v>0</v>
      </c>
      <c r="BR19" s="14">
        <v>0</v>
      </c>
      <c r="BS19" s="14">
        <v>0</v>
      </c>
      <c r="BT19" s="14">
        <v>0</v>
      </c>
      <c r="BU19" s="14">
        <v>0</v>
      </c>
      <c r="BV19" s="14">
        <v>0</v>
      </c>
      <c r="BW19" s="14">
        <v>0</v>
      </c>
      <c r="BX19" s="10">
        <v>0</v>
      </c>
      <c r="BY19" s="10">
        <v>0</v>
      </c>
      <c r="BZ19" s="10">
        <v>0</v>
      </c>
      <c r="CA19" s="10">
        <v>0</v>
      </c>
      <c r="CB19" s="10">
        <v>0</v>
      </c>
      <c r="CC19" s="10">
        <v>0</v>
      </c>
      <c r="CD19" s="10">
        <v>0</v>
      </c>
      <c r="CE19" s="10">
        <v>0</v>
      </c>
      <c r="CF19" s="10">
        <v>0</v>
      </c>
      <c r="CG19" s="10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>
        <v>0</v>
      </c>
      <c r="DL19">
        <v>0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</v>
      </c>
      <c r="EK19">
        <v>0</v>
      </c>
      <c r="EL19">
        <v>0</v>
      </c>
      <c r="EM19">
        <v>0</v>
      </c>
      <c r="EN19">
        <v>0</v>
      </c>
      <c r="EO19">
        <v>0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0</v>
      </c>
      <c r="EY19">
        <v>0</v>
      </c>
      <c r="EZ19">
        <v>0</v>
      </c>
      <c r="FA19">
        <v>0</v>
      </c>
      <c r="FB19">
        <v>0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0</v>
      </c>
      <c r="FP19">
        <v>0</v>
      </c>
      <c r="FQ19">
        <v>0</v>
      </c>
      <c r="FR19">
        <v>0</v>
      </c>
      <c r="FS19">
        <v>0</v>
      </c>
    </row>
    <row r="20" spans="1:175" x14ac:dyDescent="0.3">
      <c r="A20" s="112"/>
      <c r="B20" s="3" t="s">
        <v>135</v>
      </c>
      <c r="C20" s="4" t="s">
        <v>433</v>
      </c>
      <c r="D20" s="2" t="s">
        <v>428</v>
      </c>
      <c r="E20" s="9">
        <v>0</v>
      </c>
      <c r="F20" s="13">
        <v>0</v>
      </c>
      <c r="G20" s="13" t="s">
        <v>429</v>
      </c>
      <c r="H20">
        <v>0</v>
      </c>
      <c r="I20" s="24" t="str">
        <f>B21</f>
        <v>Product/Reactant1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 t="s">
        <v>423</v>
      </c>
      <c r="Q20" t="s">
        <v>423</v>
      </c>
      <c r="R20" t="s">
        <v>423</v>
      </c>
      <c r="S20" t="s">
        <v>423</v>
      </c>
      <c r="T20" t="s">
        <v>423</v>
      </c>
      <c r="U20" t="s">
        <v>423</v>
      </c>
      <c r="V20" t="s">
        <v>423</v>
      </c>
      <c r="W20" t="s">
        <v>423</v>
      </c>
      <c r="X20" t="s">
        <v>423</v>
      </c>
      <c r="Y20" t="s">
        <v>423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 s="14">
        <v>0</v>
      </c>
      <c r="AU20" s="14">
        <v>0</v>
      </c>
      <c r="AV20" s="14">
        <v>0</v>
      </c>
      <c r="AW20" s="14">
        <v>0</v>
      </c>
      <c r="AX20" s="14">
        <v>0</v>
      </c>
      <c r="AY20" s="14">
        <v>0</v>
      </c>
      <c r="AZ20" s="14">
        <v>0</v>
      </c>
      <c r="BA20" s="14">
        <v>0</v>
      </c>
      <c r="BB20" s="14">
        <v>0</v>
      </c>
      <c r="BC20" s="14">
        <v>0</v>
      </c>
      <c r="BD20" s="14">
        <v>0</v>
      </c>
      <c r="BE20" s="14">
        <v>0</v>
      </c>
      <c r="BF20" s="14">
        <v>0</v>
      </c>
      <c r="BG20" s="14">
        <v>0</v>
      </c>
      <c r="BH20" s="14">
        <v>0</v>
      </c>
      <c r="BI20" s="14">
        <v>0</v>
      </c>
      <c r="BJ20" s="14">
        <v>0</v>
      </c>
      <c r="BK20" s="14">
        <v>0</v>
      </c>
      <c r="BL20" s="14">
        <v>0</v>
      </c>
      <c r="BM20" s="14">
        <v>0</v>
      </c>
      <c r="BN20" s="14">
        <v>0</v>
      </c>
      <c r="BO20" s="14">
        <v>0</v>
      </c>
      <c r="BP20" s="14">
        <v>0</v>
      </c>
      <c r="BQ20" s="14">
        <v>0</v>
      </c>
      <c r="BR20" s="14">
        <v>0</v>
      </c>
      <c r="BS20" s="14">
        <v>0</v>
      </c>
      <c r="BT20" s="14">
        <v>0</v>
      </c>
      <c r="BU20" s="14">
        <v>0</v>
      </c>
      <c r="BV20" s="14">
        <v>0</v>
      </c>
      <c r="BW20" s="14">
        <v>0</v>
      </c>
      <c r="BX20" s="10">
        <v>0</v>
      </c>
      <c r="BY20" s="10">
        <v>0</v>
      </c>
      <c r="BZ20" s="10">
        <v>0</v>
      </c>
      <c r="CA20" s="10">
        <v>0</v>
      </c>
      <c r="CB20" s="10">
        <v>0</v>
      </c>
      <c r="CC20" s="10">
        <v>0</v>
      </c>
      <c r="CD20" s="10">
        <v>0</v>
      </c>
      <c r="CE20" s="10">
        <v>0</v>
      </c>
      <c r="CF20" s="10">
        <v>0</v>
      </c>
      <c r="CG20" s="1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>
        <v>0</v>
      </c>
      <c r="DL20">
        <v>0</v>
      </c>
      <c r="DM20">
        <v>0</v>
      </c>
      <c r="DN20">
        <v>0</v>
      </c>
      <c r="DO20">
        <v>0</v>
      </c>
      <c r="DP20">
        <v>0</v>
      </c>
      <c r="DQ20">
        <v>0</v>
      </c>
      <c r="DR20">
        <v>0</v>
      </c>
      <c r="DS20">
        <v>0</v>
      </c>
      <c r="DT20">
        <v>0</v>
      </c>
      <c r="DU20">
        <v>0</v>
      </c>
      <c r="DV20">
        <v>0</v>
      </c>
      <c r="DW20">
        <v>0</v>
      </c>
      <c r="DX20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</v>
      </c>
      <c r="EK20">
        <v>0</v>
      </c>
      <c r="EL20">
        <v>0</v>
      </c>
      <c r="EM20">
        <v>0</v>
      </c>
      <c r="EN20">
        <v>0</v>
      </c>
      <c r="EO20">
        <v>0</v>
      </c>
      <c r="EP20">
        <v>0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0</v>
      </c>
      <c r="EY20">
        <v>0</v>
      </c>
      <c r="EZ20">
        <v>0</v>
      </c>
      <c r="FA20">
        <v>0</v>
      </c>
      <c r="FB20">
        <v>0</v>
      </c>
      <c r="FC20">
        <v>0</v>
      </c>
      <c r="FD20">
        <v>0</v>
      </c>
      <c r="FE20">
        <v>0</v>
      </c>
      <c r="FF20">
        <v>0</v>
      </c>
      <c r="FG20">
        <v>0</v>
      </c>
      <c r="FH20">
        <v>0</v>
      </c>
      <c r="FI20">
        <v>0</v>
      </c>
      <c r="FJ20">
        <v>0</v>
      </c>
      <c r="FK20">
        <v>0</v>
      </c>
      <c r="FL20">
        <v>0</v>
      </c>
      <c r="FM20">
        <v>0</v>
      </c>
      <c r="FN20">
        <v>0</v>
      </c>
      <c r="FO20">
        <v>0</v>
      </c>
      <c r="FP20">
        <v>0</v>
      </c>
      <c r="FQ20">
        <v>0</v>
      </c>
      <c r="FR20">
        <v>0</v>
      </c>
      <c r="FS20">
        <v>0</v>
      </c>
    </row>
    <row r="21" spans="1:175" s="66" customFormat="1" x14ac:dyDescent="0.3">
      <c r="A21" s="112"/>
      <c r="B21" s="62" t="s">
        <v>134</v>
      </c>
      <c r="C21" s="63" t="s">
        <v>171</v>
      </c>
      <c r="D21" s="54" t="s">
        <v>402</v>
      </c>
      <c r="E21" s="9">
        <v>0</v>
      </c>
      <c r="F21" s="64">
        <v>0</v>
      </c>
      <c r="G21" s="64" t="s">
        <v>418</v>
      </c>
      <c r="H21">
        <v>0</v>
      </c>
      <c r="I21" s="65" t="str">
        <f>B37</f>
        <v>Reactant5</v>
      </c>
      <c r="J21" s="66">
        <v>0</v>
      </c>
      <c r="K21" s="66">
        <v>0</v>
      </c>
      <c r="L21" s="66">
        <v>0</v>
      </c>
      <c r="M21" s="66">
        <v>0</v>
      </c>
      <c r="N21" s="66">
        <v>0</v>
      </c>
      <c r="O21" s="66">
        <v>0</v>
      </c>
      <c r="P21" s="66" t="s">
        <v>423</v>
      </c>
      <c r="Q21" s="66" t="s">
        <v>423</v>
      </c>
      <c r="R21" s="66" t="s">
        <v>423</v>
      </c>
      <c r="S21" s="66" t="s">
        <v>423</v>
      </c>
      <c r="T21" s="66" t="s">
        <v>423</v>
      </c>
      <c r="U21" s="66" t="s">
        <v>423</v>
      </c>
      <c r="V21" s="66" t="s">
        <v>423</v>
      </c>
      <c r="W21" s="66" t="s">
        <v>423</v>
      </c>
      <c r="X21" s="66" t="s">
        <v>423</v>
      </c>
      <c r="Y21" s="66" t="s">
        <v>423</v>
      </c>
      <c r="Z21" s="66" t="s">
        <v>423</v>
      </c>
      <c r="AA21" s="66" t="s">
        <v>423</v>
      </c>
      <c r="AB21" s="66" t="s">
        <v>423</v>
      </c>
      <c r="AC21" s="66" t="s">
        <v>423</v>
      </c>
      <c r="AD21" s="66" t="s">
        <v>423</v>
      </c>
      <c r="AE21" s="66" t="s">
        <v>423</v>
      </c>
      <c r="AF21" s="66" t="s">
        <v>423</v>
      </c>
      <c r="AG21" s="66" t="s">
        <v>423</v>
      </c>
      <c r="AH21" s="66" t="s">
        <v>423</v>
      </c>
      <c r="AI21" s="66" t="s">
        <v>423</v>
      </c>
      <c r="AJ21" s="66" t="s">
        <v>423</v>
      </c>
      <c r="AK21" s="66" t="s">
        <v>423</v>
      </c>
      <c r="AL21" s="66" t="s">
        <v>423</v>
      </c>
      <c r="AM21" s="66" t="s">
        <v>423</v>
      </c>
      <c r="AN21" s="66" t="s">
        <v>423</v>
      </c>
      <c r="AO21" s="66" t="s">
        <v>423</v>
      </c>
      <c r="AP21" s="66" t="s">
        <v>423</v>
      </c>
      <c r="AQ21" s="66" t="s">
        <v>423</v>
      </c>
      <c r="AR21" s="66" t="s">
        <v>423</v>
      </c>
      <c r="AS21" s="66" t="s">
        <v>423</v>
      </c>
      <c r="AT21" s="56" t="s">
        <v>423</v>
      </c>
      <c r="AU21" s="56" t="s">
        <v>423</v>
      </c>
      <c r="AV21" s="56" t="s">
        <v>423</v>
      </c>
      <c r="AW21" s="56" t="s">
        <v>423</v>
      </c>
      <c r="AX21" s="56" t="s">
        <v>423</v>
      </c>
      <c r="AY21" s="56" t="s">
        <v>423</v>
      </c>
      <c r="AZ21" s="56" t="s">
        <v>423</v>
      </c>
      <c r="BA21" s="56" t="s">
        <v>423</v>
      </c>
      <c r="BB21" s="56" t="s">
        <v>423</v>
      </c>
      <c r="BC21" s="56" t="s">
        <v>423</v>
      </c>
      <c r="BD21" s="56" t="s">
        <v>423</v>
      </c>
      <c r="BE21" s="56" t="s">
        <v>423</v>
      </c>
      <c r="BF21" s="56" t="s">
        <v>423</v>
      </c>
      <c r="BG21" s="56" t="s">
        <v>423</v>
      </c>
      <c r="BH21" s="56" t="s">
        <v>423</v>
      </c>
      <c r="BI21" s="56" t="s">
        <v>423</v>
      </c>
      <c r="BJ21" s="56" t="s">
        <v>423</v>
      </c>
      <c r="BK21" s="56" t="s">
        <v>423</v>
      </c>
      <c r="BL21" s="56" t="s">
        <v>423</v>
      </c>
      <c r="BM21" s="56" t="s">
        <v>423</v>
      </c>
      <c r="BN21" s="56" t="s">
        <v>423</v>
      </c>
      <c r="BO21" s="56" t="s">
        <v>423</v>
      </c>
      <c r="BP21" s="56" t="s">
        <v>423</v>
      </c>
      <c r="BQ21" s="56" t="s">
        <v>423</v>
      </c>
      <c r="BR21" s="56" t="s">
        <v>423</v>
      </c>
      <c r="BS21" s="56" t="s">
        <v>423</v>
      </c>
      <c r="BT21" s="56" t="s">
        <v>423</v>
      </c>
      <c r="BU21" s="56" t="s">
        <v>423</v>
      </c>
      <c r="BV21" s="56" t="s">
        <v>423</v>
      </c>
      <c r="BW21" s="56" t="s">
        <v>423</v>
      </c>
      <c r="BX21" s="55" t="s">
        <v>423</v>
      </c>
      <c r="BY21" s="55" t="s">
        <v>423</v>
      </c>
      <c r="BZ21" s="55" t="s">
        <v>423</v>
      </c>
      <c r="CA21" s="55" t="s">
        <v>423</v>
      </c>
      <c r="CB21" s="55" t="s">
        <v>423</v>
      </c>
      <c r="CC21" s="55" t="s">
        <v>423</v>
      </c>
      <c r="CD21" s="55" t="s">
        <v>423</v>
      </c>
      <c r="CE21" s="55" t="s">
        <v>423</v>
      </c>
      <c r="CF21" s="55" t="s">
        <v>423</v>
      </c>
      <c r="CG21" s="55" t="s">
        <v>423</v>
      </c>
      <c r="CH21" s="66" t="s">
        <v>423</v>
      </c>
      <c r="CI21" s="66" t="s">
        <v>423</v>
      </c>
      <c r="CJ21" s="66" t="s">
        <v>423</v>
      </c>
      <c r="CK21" s="66" t="s">
        <v>423</v>
      </c>
      <c r="CL21" s="66" t="s">
        <v>423</v>
      </c>
      <c r="CM21" s="66" t="s">
        <v>423</v>
      </c>
      <c r="CN21" s="66" t="s">
        <v>423</v>
      </c>
      <c r="CO21" s="66" t="s">
        <v>423</v>
      </c>
      <c r="CP21" s="66" t="s">
        <v>423</v>
      </c>
      <c r="CQ21" s="66" t="s">
        <v>423</v>
      </c>
      <c r="CR21" s="66" t="s">
        <v>423</v>
      </c>
      <c r="CS21" s="66" t="s">
        <v>423</v>
      </c>
      <c r="CT21" s="66" t="s">
        <v>423</v>
      </c>
      <c r="CU21" s="66" t="s">
        <v>423</v>
      </c>
      <c r="CV21" s="66" t="s">
        <v>423</v>
      </c>
      <c r="CW21" s="66" t="s">
        <v>423</v>
      </c>
      <c r="CX21" s="66" t="s">
        <v>423</v>
      </c>
      <c r="CY21" s="66" t="s">
        <v>423</v>
      </c>
      <c r="CZ21" s="66" t="s">
        <v>423</v>
      </c>
      <c r="DA21" s="66" t="s">
        <v>423</v>
      </c>
      <c r="DB21" s="66" t="s">
        <v>423</v>
      </c>
      <c r="DC21" s="66" t="s">
        <v>423</v>
      </c>
      <c r="DD21" s="66" t="s">
        <v>423</v>
      </c>
      <c r="DE21" s="66" t="s">
        <v>423</v>
      </c>
      <c r="DF21" s="66" t="s">
        <v>423</v>
      </c>
      <c r="DG21" s="66" t="s">
        <v>423</v>
      </c>
      <c r="DH21" s="66" t="s">
        <v>423</v>
      </c>
      <c r="DI21" s="66" t="s">
        <v>423</v>
      </c>
      <c r="DJ21" s="66" t="s">
        <v>423</v>
      </c>
      <c r="DK21" s="66" t="s">
        <v>423</v>
      </c>
      <c r="DL21" s="66" t="s">
        <v>423</v>
      </c>
      <c r="DM21" s="66" t="s">
        <v>423</v>
      </c>
      <c r="DN21" s="66" t="s">
        <v>423</v>
      </c>
      <c r="DO21" s="66" t="s">
        <v>423</v>
      </c>
      <c r="DP21" s="66" t="s">
        <v>423</v>
      </c>
      <c r="DQ21" s="66" t="s">
        <v>423</v>
      </c>
      <c r="DR21" s="66" t="s">
        <v>423</v>
      </c>
      <c r="DS21" s="66" t="s">
        <v>423</v>
      </c>
      <c r="DT21" s="66" t="s">
        <v>423</v>
      </c>
      <c r="DU21" s="66" t="s">
        <v>423</v>
      </c>
      <c r="DV21" s="66" t="s">
        <v>423</v>
      </c>
      <c r="DW21" s="66" t="s">
        <v>423</v>
      </c>
      <c r="DX21" s="66" t="s">
        <v>423</v>
      </c>
      <c r="DY21" s="66" t="s">
        <v>423</v>
      </c>
      <c r="DZ21" s="66" t="s">
        <v>423</v>
      </c>
      <c r="EA21" s="66" t="s">
        <v>423</v>
      </c>
      <c r="EB21" s="66" t="s">
        <v>423</v>
      </c>
      <c r="EC21" s="66" t="s">
        <v>423</v>
      </c>
      <c r="ED21" s="66" t="s">
        <v>423</v>
      </c>
      <c r="EE21" s="66" t="s">
        <v>423</v>
      </c>
      <c r="EF21" s="66" t="s">
        <v>423</v>
      </c>
      <c r="EG21" s="66" t="s">
        <v>423</v>
      </c>
      <c r="EH21" s="66" t="s">
        <v>423</v>
      </c>
      <c r="EI21" s="66" t="s">
        <v>423</v>
      </c>
      <c r="EJ21" s="66" t="s">
        <v>423</v>
      </c>
      <c r="EK21" s="66" t="s">
        <v>423</v>
      </c>
      <c r="EL21" s="66" t="s">
        <v>423</v>
      </c>
      <c r="EM21" s="66" t="s">
        <v>423</v>
      </c>
      <c r="EN21" s="66" t="s">
        <v>423</v>
      </c>
      <c r="EO21" s="66" t="s">
        <v>423</v>
      </c>
      <c r="EP21" s="66" t="s">
        <v>423</v>
      </c>
      <c r="EQ21" s="66" t="s">
        <v>423</v>
      </c>
      <c r="ER21" s="66" t="s">
        <v>423</v>
      </c>
      <c r="ES21" s="66" t="s">
        <v>423</v>
      </c>
      <c r="ET21" s="66" t="s">
        <v>423</v>
      </c>
      <c r="EU21" s="66" t="s">
        <v>423</v>
      </c>
      <c r="EV21" s="66" t="s">
        <v>423</v>
      </c>
      <c r="EW21" s="66" t="s">
        <v>423</v>
      </c>
      <c r="EX21" s="66" t="s">
        <v>423</v>
      </c>
      <c r="EY21" s="66" t="s">
        <v>423</v>
      </c>
      <c r="EZ21" s="66" t="s">
        <v>423</v>
      </c>
      <c r="FA21" s="66" t="s">
        <v>423</v>
      </c>
      <c r="FB21" s="66" t="s">
        <v>423</v>
      </c>
      <c r="FC21" s="66" t="s">
        <v>423</v>
      </c>
      <c r="FD21" s="66" t="s">
        <v>423</v>
      </c>
      <c r="FE21" s="66" t="s">
        <v>423</v>
      </c>
      <c r="FF21" s="66" t="s">
        <v>423</v>
      </c>
      <c r="FG21" s="66" t="s">
        <v>423</v>
      </c>
      <c r="FH21" s="66" t="s">
        <v>423</v>
      </c>
      <c r="FI21" s="66" t="s">
        <v>423</v>
      </c>
      <c r="FJ21" s="66" t="s">
        <v>423</v>
      </c>
      <c r="FK21" s="66" t="s">
        <v>423</v>
      </c>
      <c r="FL21" s="66" t="s">
        <v>423</v>
      </c>
      <c r="FM21" s="66" t="s">
        <v>423</v>
      </c>
      <c r="FN21" s="66" t="s">
        <v>423</v>
      </c>
      <c r="FO21" s="66" t="s">
        <v>423</v>
      </c>
      <c r="FP21" s="66" t="s">
        <v>423</v>
      </c>
      <c r="FQ21" s="66" t="s">
        <v>423</v>
      </c>
      <c r="FR21" s="66" t="s">
        <v>423</v>
      </c>
      <c r="FS21" s="66" t="s">
        <v>423</v>
      </c>
    </row>
    <row r="22" spans="1:175" s="66" customFormat="1" x14ac:dyDescent="0.3">
      <c r="A22" s="112"/>
      <c r="B22" s="62" t="s">
        <v>134</v>
      </c>
      <c r="C22" s="63" t="s">
        <v>171</v>
      </c>
      <c r="D22" s="54" t="s">
        <v>403</v>
      </c>
      <c r="E22" s="9">
        <v>0</v>
      </c>
      <c r="F22" s="64">
        <v>0</v>
      </c>
      <c r="G22" s="64" t="s">
        <v>419</v>
      </c>
      <c r="H22">
        <v>0</v>
      </c>
      <c r="I22" s="65" t="str">
        <f>B38</f>
        <v>Reactant6</v>
      </c>
      <c r="J22" s="66">
        <v>0</v>
      </c>
      <c r="K22" s="66">
        <v>0</v>
      </c>
      <c r="L22" s="66">
        <v>0</v>
      </c>
      <c r="M22" s="66">
        <v>0</v>
      </c>
      <c r="N22" s="66">
        <v>0</v>
      </c>
      <c r="O22" s="66">
        <v>0</v>
      </c>
      <c r="P22" s="66" t="s">
        <v>423</v>
      </c>
      <c r="Q22" s="66" t="s">
        <v>423</v>
      </c>
      <c r="R22" s="66" t="s">
        <v>423</v>
      </c>
      <c r="S22" s="66" t="s">
        <v>423</v>
      </c>
      <c r="T22" s="66" t="s">
        <v>423</v>
      </c>
      <c r="U22" s="66" t="s">
        <v>423</v>
      </c>
      <c r="V22" s="66" t="s">
        <v>423</v>
      </c>
      <c r="W22" s="66" t="s">
        <v>423</v>
      </c>
      <c r="X22" s="66" t="s">
        <v>423</v>
      </c>
      <c r="Y22" s="66" t="s">
        <v>423</v>
      </c>
      <c r="Z22" s="66" t="s">
        <v>423</v>
      </c>
      <c r="AA22" s="66" t="s">
        <v>423</v>
      </c>
      <c r="AB22" s="66" t="s">
        <v>423</v>
      </c>
      <c r="AC22" s="66" t="s">
        <v>423</v>
      </c>
      <c r="AD22" s="66" t="s">
        <v>423</v>
      </c>
      <c r="AE22" s="66" t="s">
        <v>423</v>
      </c>
      <c r="AF22" s="66" t="s">
        <v>423</v>
      </c>
      <c r="AG22" s="66" t="s">
        <v>423</v>
      </c>
      <c r="AH22" s="66" t="s">
        <v>423</v>
      </c>
      <c r="AI22" s="66" t="s">
        <v>423</v>
      </c>
      <c r="AJ22" s="66" t="s">
        <v>423</v>
      </c>
      <c r="AK22" s="66" t="s">
        <v>423</v>
      </c>
      <c r="AL22" s="66" t="s">
        <v>423</v>
      </c>
      <c r="AM22" s="66" t="s">
        <v>423</v>
      </c>
      <c r="AN22" s="66" t="s">
        <v>423</v>
      </c>
      <c r="AO22" s="66" t="s">
        <v>423</v>
      </c>
      <c r="AP22" s="66" t="s">
        <v>423</v>
      </c>
      <c r="AQ22" s="66" t="s">
        <v>423</v>
      </c>
      <c r="AR22" s="66" t="s">
        <v>423</v>
      </c>
      <c r="AS22" s="66" t="s">
        <v>423</v>
      </c>
      <c r="AT22" s="56" t="s">
        <v>423</v>
      </c>
      <c r="AU22" s="56" t="s">
        <v>423</v>
      </c>
      <c r="AV22" s="56" t="s">
        <v>423</v>
      </c>
      <c r="AW22" s="56" t="s">
        <v>423</v>
      </c>
      <c r="AX22" s="56" t="s">
        <v>423</v>
      </c>
      <c r="AY22" s="56" t="s">
        <v>423</v>
      </c>
      <c r="AZ22" s="56" t="s">
        <v>423</v>
      </c>
      <c r="BA22" s="56" t="s">
        <v>423</v>
      </c>
      <c r="BB22" s="56" t="s">
        <v>423</v>
      </c>
      <c r="BC22" s="56" t="s">
        <v>423</v>
      </c>
      <c r="BD22" s="56" t="s">
        <v>423</v>
      </c>
      <c r="BE22" s="56" t="s">
        <v>423</v>
      </c>
      <c r="BF22" s="56" t="s">
        <v>423</v>
      </c>
      <c r="BG22" s="56" t="s">
        <v>423</v>
      </c>
      <c r="BH22" s="56" t="s">
        <v>423</v>
      </c>
      <c r="BI22" s="56" t="s">
        <v>423</v>
      </c>
      <c r="BJ22" s="56" t="s">
        <v>423</v>
      </c>
      <c r="BK22" s="56" t="s">
        <v>423</v>
      </c>
      <c r="BL22" s="56" t="s">
        <v>423</v>
      </c>
      <c r="BM22" s="56" t="s">
        <v>423</v>
      </c>
      <c r="BN22" s="56" t="s">
        <v>423</v>
      </c>
      <c r="BO22" s="56" t="s">
        <v>423</v>
      </c>
      <c r="BP22" s="56" t="s">
        <v>423</v>
      </c>
      <c r="BQ22" s="56" t="s">
        <v>423</v>
      </c>
      <c r="BR22" s="56" t="s">
        <v>423</v>
      </c>
      <c r="BS22" s="56" t="s">
        <v>423</v>
      </c>
      <c r="BT22" s="56" t="s">
        <v>423</v>
      </c>
      <c r="BU22" s="56" t="s">
        <v>423</v>
      </c>
      <c r="BV22" s="56" t="s">
        <v>423</v>
      </c>
      <c r="BW22" s="56" t="s">
        <v>423</v>
      </c>
      <c r="BX22" s="55" t="s">
        <v>423</v>
      </c>
      <c r="BY22" s="55" t="s">
        <v>423</v>
      </c>
      <c r="BZ22" s="55" t="s">
        <v>423</v>
      </c>
      <c r="CA22" s="55" t="s">
        <v>423</v>
      </c>
      <c r="CB22" s="55" t="s">
        <v>423</v>
      </c>
      <c r="CC22" s="55" t="s">
        <v>423</v>
      </c>
      <c r="CD22" s="55" t="s">
        <v>423</v>
      </c>
      <c r="CE22" s="55" t="s">
        <v>423</v>
      </c>
      <c r="CF22" s="55" t="s">
        <v>423</v>
      </c>
      <c r="CG22" s="55" t="s">
        <v>423</v>
      </c>
      <c r="CH22" s="66" t="s">
        <v>423</v>
      </c>
      <c r="CI22" s="66" t="s">
        <v>423</v>
      </c>
      <c r="CJ22" s="66" t="s">
        <v>423</v>
      </c>
      <c r="CK22" s="66" t="s">
        <v>423</v>
      </c>
      <c r="CL22" s="66" t="s">
        <v>423</v>
      </c>
      <c r="CM22" s="66" t="s">
        <v>423</v>
      </c>
      <c r="CN22" s="66" t="s">
        <v>423</v>
      </c>
      <c r="CO22" s="66" t="s">
        <v>423</v>
      </c>
      <c r="CP22" s="66" t="s">
        <v>423</v>
      </c>
      <c r="CQ22" s="66" t="s">
        <v>423</v>
      </c>
      <c r="CR22" s="66" t="s">
        <v>423</v>
      </c>
      <c r="CS22" s="66" t="s">
        <v>423</v>
      </c>
      <c r="CT22" s="66" t="s">
        <v>423</v>
      </c>
      <c r="CU22" s="66" t="s">
        <v>423</v>
      </c>
      <c r="CV22" s="66" t="s">
        <v>423</v>
      </c>
      <c r="CW22" s="66" t="s">
        <v>423</v>
      </c>
      <c r="CX22" s="66" t="s">
        <v>423</v>
      </c>
      <c r="CY22" s="66" t="s">
        <v>423</v>
      </c>
      <c r="CZ22" s="66" t="s">
        <v>423</v>
      </c>
      <c r="DA22" s="66" t="s">
        <v>423</v>
      </c>
      <c r="DB22" s="66" t="s">
        <v>423</v>
      </c>
      <c r="DC22" s="66" t="s">
        <v>423</v>
      </c>
      <c r="DD22" s="66" t="s">
        <v>423</v>
      </c>
      <c r="DE22" s="66" t="s">
        <v>423</v>
      </c>
      <c r="DF22" s="66" t="s">
        <v>423</v>
      </c>
      <c r="DG22" s="66" t="s">
        <v>423</v>
      </c>
      <c r="DH22" s="66" t="s">
        <v>423</v>
      </c>
      <c r="DI22" s="66" t="s">
        <v>423</v>
      </c>
      <c r="DJ22" s="66" t="s">
        <v>423</v>
      </c>
      <c r="DK22" s="66" t="s">
        <v>423</v>
      </c>
      <c r="DL22" s="66" t="s">
        <v>423</v>
      </c>
      <c r="DM22" s="66" t="s">
        <v>423</v>
      </c>
      <c r="DN22" s="66" t="s">
        <v>423</v>
      </c>
      <c r="DO22" s="66" t="s">
        <v>423</v>
      </c>
      <c r="DP22" s="66" t="s">
        <v>423</v>
      </c>
      <c r="DQ22" s="66" t="s">
        <v>423</v>
      </c>
      <c r="DR22" s="66" t="s">
        <v>423</v>
      </c>
      <c r="DS22" s="66" t="s">
        <v>423</v>
      </c>
      <c r="DT22" s="66" t="s">
        <v>423</v>
      </c>
      <c r="DU22" s="66" t="s">
        <v>423</v>
      </c>
      <c r="DV22" s="66" t="s">
        <v>423</v>
      </c>
      <c r="DW22" s="66" t="s">
        <v>423</v>
      </c>
      <c r="DX22" s="66" t="s">
        <v>423</v>
      </c>
      <c r="DY22" s="66" t="s">
        <v>423</v>
      </c>
      <c r="DZ22" s="66" t="s">
        <v>423</v>
      </c>
      <c r="EA22" s="66" t="s">
        <v>423</v>
      </c>
      <c r="EB22" s="66" t="s">
        <v>423</v>
      </c>
      <c r="EC22" s="66" t="s">
        <v>423</v>
      </c>
      <c r="ED22" s="66" t="s">
        <v>423</v>
      </c>
      <c r="EE22" s="66" t="s">
        <v>423</v>
      </c>
      <c r="EF22" s="66" t="s">
        <v>423</v>
      </c>
      <c r="EG22" s="66" t="s">
        <v>423</v>
      </c>
      <c r="EH22" s="66" t="s">
        <v>423</v>
      </c>
      <c r="EI22" s="66" t="s">
        <v>423</v>
      </c>
      <c r="EJ22" s="66" t="s">
        <v>423</v>
      </c>
      <c r="EK22" s="66" t="s">
        <v>423</v>
      </c>
      <c r="EL22" s="66" t="s">
        <v>423</v>
      </c>
      <c r="EM22" s="66" t="s">
        <v>423</v>
      </c>
      <c r="EN22" s="66" t="s">
        <v>423</v>
      </c>
      <c r="EO22" s="66" t="s">
        <v>423</v>
      </c>
      <c r="EP22" s="66" t="s">
        <v>423</v>
      </c>
      <c r="EQ22" s="66" t="s">
        <v>423</v>
      </c>
      <c r="ER22" s="66" t="s">
        <v>423</v>
      </c>
      <c r="ES22" s="66" t="s">
        <v>423</v>
      </c>
      <c r="ET22" s="66" t="s">
        <v>423</v>
      </c>
      <c r="EU22" s="66" t="s">
        <v>423</v>
      </c>
      <c r="EV22" s="66" t="s">
        <v>423</v>
      </c>
      <c r="EW22" s="66" t="s">
        <v>423</v>
      </c>
      <c r="EX22" s="66" t="s">
        <v>423</v>
      </c>
      <c r="EY22" s="66" t="s">
        <v>423</v>
      </c>
      <c r="EZ22" s="66" t="s">
        <v>423</v>
      </c>
      <c r="FA22" s="66" t="s">
        <v>423</v>
      </c>
      <c r="FB22" s="66" t="s">
        <v>423</v>
      </c>
      <c r="FC22" s="66" t="s">
        <v>423</v>
      </c>
      <c r="FD22" s="66" t="s">
        <v>423</v>
      </c>
      <c r="FE22" s="66" t="s">
        <v>423</v>
      </c>
      <c r="FF22" s="66" t="s">
        <v>423</v>
      </c>
      <c r="FG22" s="66" t="s">
        <v>423</v>
      </c>
      <c r="FH22" s="66" t="s">
        <v>423</v>
      </c>
      <c r="FI22" s="66" t="s">
        <v>423</v>
      </c>
      <c r="FJ22" s="66" t="s">
        <v>423</v>
      </c>
      <c r="FK22" s="66" t="s">
        <v>423</v>
      </c>
      <c r="FL22" s="66" t="s">
        <v>423</v>
      </c>
      <c r="FM22" s="66" t="s">
        <v>423</v>
      </c>
      <c r="FN22" s="66" t="s">
        <v>423</v>
      </c>
      <c r="FO22" s="66" t="s">
        <v>423</v>
      </c>
      <c r="FP22" s="66" t="s">
        <v>423</v>
      </c>
      <c r="FQ22" s="66" t="s">
        <v>423</v>
      </c>
      <c r="FR22" s="66" t="s">
        <v>423</v>
      </c>
      <c r="FS22" s="66" t="s">
        <v>423</v>
      </c>
    </row>
    <row r="23" spans="1:175" s="66" customFormat="1" x14ac:dyDescent="0.3">
      <c r="A23" s="112"/>
      <c r="B23" s="62" t="s">
        <v>134</v>
      </c>
      <c r="C23" s="63" t="s">
        <v>171</v>
      </c>
      <c r="D23" s="54" t="s">
        <v>404</v>
      </c>
      <c r="E23" s="9">
        <v>0</v>
      </c>
      <c r="F23" s="64">
        <v>0</v>
      </c>
      <c r="G23" s="64" t="s">
        <v>420</v>
      </c>
      <c r="H23">
        <v>0</v>
      </c>
      <c r="I23" s="65" t="str">
        <f t="shared" ref="I23:I24" si="3">B39</f>
        <v>Reactant7</v>
      </c>
      <c r="J23" s="66">
        <v>0</v>
      </c>
      <c r="K23" s="66">
        <v>0</v>
      </c>
      <c r="L23" s="66">
        <v>0</v>
      </c>
      <c r="M23" s="66">
        <v>0</v>
      </c>
      <c r="N23" s="66">
        <v>0</v>
      </c>
      <c r="O23" s="66">
        <v>0</v>
      </c>
      <c r="P23" s="66" t="s">
        <v>423</v>
      </c>
      <c r="Q23" s="66" t="s">
        <v>423</v>
      </c>
      <c r="R23" s="66" t="s">
        <v>423</v>
      </c>
      <c r="S23" s="66" t="s">
        <v>423</v>
      </c>
      <c r="T23" s="66" t="s">
        <v>423</v>
      </c>
      <c r="U23" s="66" t="s">
        <v>423</v>
      </c>
      <c r="V23" s="66" t="s">
        <v>423</v>
      </c>
      <c r="W23" s="66" t="s">
        <v>423</v>
      </c>
      <c r="X23" s="66" t="s">
        <v>423</v>
      </c>
      <c r="Y23" s="66" t="s">
        <v>423</v>
      </c>
      <c r="Z23" s="66" t="s">
        <v>423</v>
      </c>
      <c r="AA23" s="66" t="s">
        <v>423</v>
      </c>
      <c r="AB23" s="66" t="s">
        <v>423</v>
      </c>
      <c r="AC23" s="66" t="s">
        <v>423</v>
      </c>
      <c r="AD23" s="66" t="s">
        <v>423</v>
      </c>
      <c r="AE23" s="66" t="s">
        <v>423</v>
      </c>
      <c r="AF23" s="66" t="s">
        <v>423</v>
      </c>
      <c r="AG23" s="66" t="s">
        <v>423</v>
      </c>
      <c r="AH23" s="66" t="s">
        <v>423</v>
      </c>
      <c r="AI23" s="66" t="s">
        <v>423</v>
      </c>
      <c r="AJ23" s="66" t="s">
        <v>423</v>
      </c>
      <c r="AK23" s="66" t="s">
        <v>423</v>
      </c>
      <c r="AL23" s="66" t="s">
        <v>423</v>
      </c>
      <c r="AM23" s="66" t="s">
        <v>423</v>
      </c>
      <c r="AN23" s="66" t="s">
        <v>423</v>
      </c>
      <c r="AO23" s="66" t="s">
        <v>423</v>
      </c>
      <c r="AP23" s="66" t="s">
        <v>423</v>
      </c>
      <c r="AQ23" s="66" t="s">
        <v>423</v>
      </c>
      <c r="AR23" s="66" t="s">
        <v>423</v>
      </c>
      <c r="AS23" s="66" t="s">
        <v>423</v>
      </c>
      <c r="AT23" s="56" t="s">
        <v>423</v>
      </c>
      <c r="AU23" s="56" t="s">
        <v>423</v>
      </c>
      <c r="AV23" s="56" t="s">
        <v>423</v>
      </c>
      <c r="AW23" s="56" t="s">
        <v>423</v>
      </c>
      <c r="AX23" s="56" t="s">
        <v>423</v>
      </c>
      <c r="AY23" s="56" t="s">
        <v>423</v>
      </c>
      <c r="AZ23" s="56" t="s">
        <v>423</v>
      </c>
      <c r="BA23" s="56" t="s">
        <v>423</v>
      </c>
      <c r="BB23" s="56" t="s">
        <v>423</v>
      </c>
      <c r="BC23" s="56" t="s">
        <v>423</v>
      </c>
      <c r="BD23" s="56" t="s">
        <v>423</v>
      </c>
      <c r="BE23" s="56" t="s">
        <v>423</v>
      </c>
      <c r="BF23" s="56" t="s">
        <v>423</v>
      </c>
      <c r="BG23" s="56" t="s">
        <v>423</v>
      </c>
      <c r="BH23" s="56" t="s">
        <v>423</v>
      </c>
      <c r="BI23" s="56" t="s">
        <v>423</v>
      </c>
      <c r="BJ23" s="56" t="s">
        <v>423</v>
      </c>
      <c r="BK23" s="56" t="s">
        <v>423</v>
      </c>
      <c r="BL23" s="56" t="s">
        <v>423</v>
      </c>
      <c r="BM23" s="56" t="s">
        <v>423</v>
      </c>
      <c r="BN23" s="56" t="s">
        <v>423</v>
      </c>
      <c r="BO23" s="56" t="s">
        <v>423</v>
      </c>
      <c r="BP23" s="56" t="s">
        <v>423</v>
      </c>
      <c r="BQ23" s="56" t="s">
        <v>423</v>
      </c>
      <c r="BR23" s="56" t="s">
        <v>423</v>
      </c>
      <c r="BS23" s="56" t="s">
        <v>423</v>
      </c>
      <c r="BT23" s="56" t="s">
        <v>423</v>
      </c>
      <c r="BU23" s="56" t="s">
        <v>423</v>
      </c>
      <c r="BV23" s="56" t="s">
        <v>423</v>
      </c>
      <c r="BW23" s="56" t="s">
        <v>423</v>
      </c>
      <c r="BX23" s="55" t="s">
        <v>423</v>
      </c>
      <c r="BY23" s="55" t="s">
        <v>423</v>
      </c>
      <c r="BZ23" s="55" t="s">
        <v>423</v>
      </c>
      <c r="CA23" s="55" t="s">
        <v>423</v>
      </c>
      <c r="CB23" s="55" t="s">
        <v>423</v>
      </c>
      <c r="CC23" s="55" t="s">
        <v>423</v>
      </c>
      <c r="CD23" s="55" t="s">
        <v>423</v>
      </c>
      <c r="CE23" s="55" t="s">
        <v>423</v>
      </c>
      <c r="CF23" s="55" t="s">
        <v>423</v>
      </c>
      <c r="CG23" s="55" t="s">
        <v>423</v>
      </c>
      <c r="CH23" s="66" t="s">
        <v>423</v>
      </c>
      <c r="CI23" s="66" t="s">
        <v>423</v>
      </c>
      <c r="CJ23" s="66" t="s">
        <v>423</v>
      </c>
      <c r="CK23" s="66" t="s">
        <v>423</v>
      </c>
      <c r="CL23" s="66" t="s">
        <v>423</v>
      </c>
      <c r="CM23" s="66" t="s">
        <v>423</v>
      </c>
      <c r="CN23" s="66" t="s">
        <v>423</v>
      </c>
      <c r="CO23" s="66" t="s">
        <v>423</v>
      </c>
      <c r="CP23" s="66" t="s">
        <v>423</v>
      </c>
      <c r="CQ23" s="66" t="s">
        <v>423</v>
      </c>
      <c r="CR23" s="66" t="s">
        <v>423</v>
      </c>
      <c r="CS23" s="66" t="s">
        <v>423</v>
      </c>
      <c r="CT23" s="66" t="s">
        <v>423</v>
      </c>
      <c r="CU23" s="66" t="s">
        <v>423</v>
      </c>
      <c r="CV23" s="66" t="s">
        <v>423</v>
      </c>
      <c r="CW23" s="66" t="s">
        <v>423</v>
      </c>
      <c r="CX23" s="66" t="s">
        <v>423</v>
      </c>
      <c r="CY23" s="66" t="s">
        <v>423</v>
      </c>
      <c r="CZ23" s="66" t="s">
        <v>423</v>
      </c>
      <c r="DA23" s="66" t="s">
        <v>423</v>
      </c>
      <c r="DB23" s="66" t="s">
        <v>423</v>
      </c>
      <c r="DC23" s="66" t="s">
        <v>423</v>
      </c>
      <c r="DD23" s="66" t="s">
        <v>423</v>
      </c>
      <c r="DE23" s="66" t="s">
        <v>423</v>
      </c>
      <c r="DF23" s="66" t="s">
        <v>423</v>
      </c>
      <c r="DG23" s="66" t="s">
        <v>423</v>
      </c>
      <c r="DH23" s="66" t="s">
        <v>423</v>
      </c>
      <c r="DI23" s="66" t="s">
        <v>423</v>
      </c>
      <c r="DJ23" s="66" t="s">
        <v>423</v>
      </c>
      <c r="DK23" s="66" t="s">
        <v>423</v>
      </c>
      <c r="DL23" s="66" t="s">
        <v>423</v>
      </c>
      <c r="DM23" s="66" t="s">
        <v>423</v>
      </c>
      <c r="DN23" s="66" t="s">
        <v>423</v>
      </c>
      <c r="DO23" s="66" t="s">
        <v>423</v>
      </c>
      <c r="DP23" s="66" t="s">
        <v>423</v>
      </c>
      <c r="DQ23" s="66" t="s">
        <v>423</v>
      </c>
      <c r="DR23" s="66" t="s">
        <v>423</v>
      </c>
      <c r="DS23" s="66" t="s">
        <v>423</v>
      </c>
      <c r="DT23" s="66" t="s">
        <v>423</v>
      </c>
      <c r="DU23" s="66" t="s">
        <v>423</v>
      </c>
      <c r="DV23" s="66" t="s">
        <v>423</v>
      </c>
      <c r="DW23" s="66" t="s">
        <v>423</v>
      </c>
      <c r="DX23" s="66" t="s">
        <v>423</v>
      </c>
      <c r="DY23" s="66" t="s">
        <v>423</v>
      </c>
      <c r="DZ23" s="66" t="s">
        <v>423</v>
      </c>
      <c r="EA23" s="66" t="s">
        <v>423</v>
      </c>
      <c r="EB23" s="66" t="s">
        <v>423</v>
      </c>
      <c r="EC23" s="66" t="s">
        <v>423</v>
      </c>
      <c r="ED23" s="66" t="s">
        <v>423</v>
      </c>
      <c r="EE23" s="66" t="s">
        <v>423</v>
      </c>
      <c r="EF23" s="66" t="s">
        <v>423</v>
      </c>
      <c r="EG23" s="66" t="s">
        <v>423</v>
      </c>
      <c r="EH23" s="66" t="s">
        <v>423</v>
      </c>
      <c r="EI23" s="66" t="s">
        <v>423</v>
      </c>
      <c r="EJ23" s="66" t="s">
        <v>423</v>
      </c>
      <c r="EK23" s="66" t="s">
        <v>423</v>
      </c>
      <c r="EL23" s="66" t="s">
        <v>423</v>
      </c>
      <c r="EM23" s="66" t="s">
        <v>423</v>
      </c>
      <c r="EN23" s="66" t="s">
        <v>423</v>
      </c>
      <c r="EO23" s="66" t="s">
        <v>423</v>
      </c>
      <c r="EP23" s="66" t="s">
        <v>423</v>
      </c>
      <c r="EQ23" s="66" t="s">
        <v>423</v>
      </c>
      <c r="ER23" s="66" t="s">
        <v>423</v>
      </c>
      <c r="ES23" s="66" t="s">
        <v>423</v>
      </c>
      <c r="ET23" s="66" t="s">
        <v>423</v>
      </c>
      <c r="EU23" s="66" t="s">
        <v>423</v>
      </c>
      <c r="EV23" s="66" t="s">
        <v>423</v>
      </c>
      <c r="EW23" s="66" t="s">
        <v>423</v>
      </c>
      <c r="EX23" s="66" t="s">
        <v>423</v>
      </c>
      <c r="EY23" s="66" t="s">
        <v>423</v>
      </c>
      <c r="EZ23" s="66" t="s">
        <v>423</v>
      </c>
      <c r="FA23" s="66" t="s">
        <v>423</v>
      </c>
      <c r="FB23" s="66" t="s">
        <v>423</v>
      </c>
      <c r="FC23" s="66" t="s">
        <v>423</v>
      </c>
      <c r="FD23" s="66" t="s">
        <v>423</v>
      </c>
      <c r="FE23" s="66" t="s">
        <v>423</v>
      </c>
      <c r="FF23" s="66" t="s">
        <v>423</v>
      </c>
      <c r="FG23" s="66" t="s">
        <v>423</v>
      </c>
      <c r="FH23" s="66" t="s">
        <v>423</v>
      </c>
      <c r="FI23" s="66" t="s">
        <v>423</v>
      </c>
      <c r="FJ23" s="66" t="s">
        <v>423</v>
      </c>
      <c r="FK23" s="66" t="s">
        <v>423</v>
      </c>
      <c r="FL23" s="66" t="s">
        <v>423</v>
      </c>
      <c r="FM23" s="66" t="s">
        <v>423</v>
      </c>
      <c r="FN23" s="66" t="s">
        <v>423</v>
      </c>
      <c r="FO23" s="66" t="s">
        <v>423</v>
      </c>
      <c r="FP23" s="66" t="s">
        <v>423</v>
      </c>
      <c r="FQ23" s="66" t="s">
        <v>423</v>
      </c>
      <c r="FR23" s="66" t="s">
        <v>423</v>
      </c>
      <c r="FS23" s="66" t="s">
        <v>423</v>
      </c>
    </row>
    <row r="24" spans="1:175" s="66" customFormat="1" x14ac:dyDescent="0.3">
      <c r="A24" s="112"/>
      <c r="B24" s="62" t="s">
        <v>134</v>
      </c>
      <c r="C24" s="63" t="s">
        <v>171</v>
      </c>
      <c r="D24" s="54" t="s">
        <v>405</v>
      </c>
      <c r="E24" s="9">
        <v>0</v>
      </c>
      <c r="F24" s="64">
        <v>0</v>
      </c>
      <c r="G24" s="64" t="s">
        <v>421</v>
      </c>
      <c r="H24">
        <v>0</v>
      </c>
      <c r="I24" s="65" t="str">
        <f t="shared" si="3"/>
        <v>Reactant8</v>
      </c>
      <c r="J24" s="66">
        <v>0</v>
      </c>
      <c r="K24" s="66">
        <v>0</v>
      </c>
      <c r="L24" s="66">
        <v>0</v>
      </c>
      <c r="M24" s="66">
        <v>0</v>
      </c>
      <c r="N24" s="66">
        <v>0</v>
      </c>
      <c r="O24" s="66">
        <v>0</v>
      </c>
      <c r="P24" s="66" t="s">
        <v>423</v>
      </c>
      <c r="Q24" s="66" t="s">
        <v>423</v>
      </c>
      <c r="R24" s="66" t="s">
        <v>423</v>
      </c>
      <c r="S24" s="66" t="s">
        <v>423</v>
      </c>
      <c r="T24" s="66" t="s">
        <v>423</v>
      </c>
      <c r="U24" s="66" t="s">
        <v>423</v>
      </c>
      <c r="V24" s="66" t="s">
        <v>423</v>
      </c>
      <c r="W24" s="66" t="s">
        <v>423</v>
      </c>
      <c r="X24" s="66" t="s">
        <v>423</v>
      </c>
      <c r="Y24" s="66" t="s">
        <v>423</v>
      </c>
      <c r="Z24" s="66" t="s">
        <v>423</v>
      </c>
      <c r="AA24" s="66" t="s">
        <v>423</v>
      </c>
      <c r="AB24" s="66" t="s">
        <v>423</v>
      </c>
      <c r="AC24" s="66" t="s">
        <v>423</v>
      </c>
      <c r="AD24" s="66" t="s">
        <v>423</v>
      </c>
      <c r="AE24" s="66" t="s">
        <v>423</v>
      </c>
      <c r="AF24" s="66" t="s">
        <v>423</v>
      </c>
      <c r="AG24" s="66" t="s">
        <v>423</v>
      </c>
      <c r="AH24" s="66" t="s">
        <v>423</v>
      </c>
      <c r="AI24" s="66" t="s">
        <v>423</v>
      </c>
      <c r="AJ24" s="66" t="s">
        <v>423</v>
      </c>
      <c r="AK24" s="66" t="s">
        <v>423</v>
      </c>
      <c r="AL24" s="66" t="s">
        <v>423</v>
      </c>
      <c r="AM24" s="66" t="s">
        <v>423</v>
      </c>
      <c r="AN24" s="66" t="s">
        <v>423</v>
      </c>
      <c r="AO24" s="66" t="s">
        <v>423</v>
      </c>
      <c r="AP24" s="66" t="s">
        <v>423</v>
      </c>
      <c r="AQ24" s="66" t="s">
        <v>423</v>
      </c>
      <c r="AR24" s="66" t="s">
        <v>423</v>
      </c>
      <c r="AS24" s="66" t="s">
        <v>423</v>
      </c>
      <c r="AT24" s="56" t="s">
        <v>423</v>
      </c>
      <c r="AU24" s="56" t="s">
        <v>423</v>
      </c>
      <c r="AV24" s="56" t="s">
        <v>423</v>
      </c>
      <c r="AW24" s="56" t="s">
        <v>423</v>
      </c>
      <c r="AX24" s="56" t="s">
        <v>423</v>
      </c>
      <c r="AY24" s="56" t="s">
        <v>423</v>
      </c>
      <c r="AZ24" s="56" t="s">
        <v>423</v>
      </c>
      <c r="BA24" s="56" t="s">
        <v>423</v>
      </c>
      <c r="BB24" s="56" t="s">
        <v>423</v>
      </c>
      <c r="BC24" s="56" t="s">
        <v>423</v>
      </c>
      <c r="BD24" s="56" t="s">
        <v>423</v>
      </c>
      <c r="BE24" s="56" t="s">
        <v>423</v>
      </c>
      <c r="BF24" s="56" t="s">
        <v>423</v>
      </c>
      <c r="BG24" s="56" t="s">
        <v>423</v>
      </c>
      <c r="BH24" s="56" t="s">
        <v>423</v>
      </c>
      <c r="BI24" s="56" t="s">
        <v>423</v>
      </c>
      <c r="BJ24" s="56" t="s">
        <v>423</v>
      </c>
      <c r="BK24" s="56" t="s">
        <v>423</v>
      </c>
      <c r="BL24" s="56" t="s">
        <v>423</v>
      </c>
      <c r="BM24" s="56" t="s">
        <v>423</v>
      </c>
      <c r="BN24" s="56" t="s">
        <v>423</v>
      </c>
      <c r="BO24" s="56" t="s">
        <v>423</v>
      </c>
      <c r="BP24" s="56" t="s">
        <v>423</v>
      </c>
      <c r="BQ24" s="56" t="s">
        <v>423</v>
      </c>
      <c r="BR24" s="56" t="s">
        <v>423</v>
      </c>
      <c r="BS24" s="56" t="s">
        <v>423</v>
      </c>
      <c r="BT24" s="56" t="s">
        <v>423</v>
      </c>
      <c r="BU24" s="56" t="s">
        <v>423</v>
      </c>
      <c r="BV24" s="56" t="s">
        <v>423</v>
      </c>
      <c r="BW24" s="56" t="s">
        <v>423</v>
      </c>
      <c r="BX24" s="55" t="s">
        <v>423</v>
      </c>
      <c r="BY24" s="55" t="s">
        <v>423</v>
      </c>
      <c r="BZ24" s="55" t="s">
        <v>423</v>
      </c>
      <c r="CA24" s="55" t="s">
        <v>423</v>
      </c>
      <c r="CB24" s="55" t="s">
        <v>423</v>
      </c>
      <c r="CC24" s="55" t="s">
        <v>423</v>
      </c>
      <c r="CD24" s="55" t="s">
        <v>423</v>
      </c>
      <c r="CE24" s="55" t="s">
        <v>423</v>
      </c>
      <c r="CF24" s="55" t="s">
        <v>423</v>
      </c>
      <c r="CG24" s="55" t="s">
        <v>423</v>
      </c>
      <c r="CH24" s="66" t="s">
        <v>423</v>
      </c>
      <c r="CI24" s="66" t="s">
        <v>423</v>
      </c>
      <c r="CJ24" s="66" t="s">
        <v>423</v>
      </c>
      <c r="CK24" s="66" t="s">
        <v>423</v>
      </c>
      <c r="CL24" s="66" t="s">
        <v>423</v>
      </c>
      <c r="CM24" s="66" t="s">
        <v>423</v>
      </c>
      <c r="CN24" s="66" t="s">
        <v>423</v>
      </c>
      <c r="CO24" s="66" t="s">
        <v>423</v>
      </c>
      <c r="CP24" s="66" t="s">
        <v>423</v>
      </c>
      <c r="CQ24" s="66" t="s">
        <v>423</v>
      </c>
      <c r="CR24" s="66" t="s">
        <v>423</v>
      </c>
      <c r="CS24" s="66" t="s">
        <v>423</v>
      </c>
      <c r="CT24" s="66" t="s">
        <v>423</v>
      </c>
      <c r="CU24" s="66" t="s">
        <v>423</v>
      </c>
      <c r="CV24" s="66" t="s">
        <v>423</v>
      </c>
      <c r="CW24" s="66" t="s">
        <v>423</v>
      </c>
      <c r="CX24" s="66" t="s">
        <v>423</v>
      </c>
      <c r="CY24" s="66" t="s">
        <v>423</v>
      </c>
      <c r="CZ24" s="66" t="s">
        <v>423</v>
      </c>
      <c r="DA24" s="66" t="s">
        <v>423</v>
      </c>
      <c r="DB24" s="66" t="s">
        <v>423</v>
      </c>
      <c r="DC24" s="66" t="s">
        <v>423</v>
      </c>
      <c r="DD24" s="66" t="s">
        <v>423</v>
      </c>
      <c r="DE24" s="66" t="s">
        <v>423</v>
      </c>
      <c r="DF24" s="66" t="s">
        <v>423</v>
      </c>
      <c r="DG24" s="66" t="s">
        <v>423</v>
      </c>
      <c r="DH24" s="66" t="s">
        <v>423</v>
      </c>
      <c r="DI24" s="66" t="s">
        <v>423</v>
      </c>
      <c r="DJ24" s="66" t="s">
        <v>423</v>
      </c>
      <c r="DK24" s="66" t="s">
        <v>423</v>
      </c>
      <c r="DL24" s="66" t="s">
        <v>423</v>
      </c>
      <c r="DM24" s="66" t="s">
        <v>423</v>
      </c>
      <c r="DN24" s="66" t="s">
        <v>423</v>
      </c>
      <c r="DO24" s="66" t="s">
        <v>423</v>
      </c>
      <c r="DP24" s="66" t="s">
        <v>423</v>
      </c>
      <c r="DQ24" s="66" t="s">
        <v>423</v>
      </c>
      <c r="DR24" s="66" t="s">
        <v>423</v>
      </c>
      <c r="DS24" s="66" t="s">
        <v>423</v>
      </c>
      <c r="DT24" s="66" t="s">
        <v>423</v>
      </c>
      <c r="DU24" s="66" t="s">
        <v>423</v>
      </c>
      <c r="DV24" s="66" t="s">
        <v>423</v>
      </c>
      <c r="DW24" s="66" t="s">
        <v>423</v>
      </c>
      <c r="DX24" s="66" t="s">
        <v>423</v>
      </c>
      <c r="DY24" s="66" t="s">
        <v>423</v>
      </c>
      <c r="DZ24" s="66" t="s">
        <v>423</v>
      </c>
      <c r="EA24" s="66" t="s">
        <v>423</v>
      </c>
      <c r="EB24" s="66" t="s">
        <v>423</v>
      </c>
      <c r="EC24" s="66" t="s">
        <v>423</v>
      </c>
      <c r="ED24" s="66" t="s">
        <v>423</v>
      </c>
      <c r="EE24" s="66" t="s">
        <v>423</v>
      </c>
      <c r="EF24" s="66" t="s">
        <v>423</v>
      </c>
      <c r="EG24" s="66" t="s">
        <v>423</v>
      </c>
      <c r="EH24" s="66" t="s">
        <v>423</v>
      </c>
      <c r="EI24" s="66" t="s">
        <v>423</v>
      </c>
      <c r="EJ24" s="66" t="s">
        <v>423</v>
      </c>
      <c r="EK24" s="66" t="s">
        <v>423</v>
      </c>
      <c r="EL24" s="66" t="s">
        <v>423</v>
      </c>
      <c r="EM24" s="66" t="s">
        <v>423</v>
      </c>
      <c r="EN24" s="66" t="s">
        <v>423</v>
      </c>
      <c r="EO24" s="66" t="s">
        <v>423</v>
      </c>
      <c r="EP24" s="66" t="s">
        <v>423</v>
      </c>
      <c r="EQ24" s="66" t="s">
        <v>423</v>
      </c>
      <c r="ER24" s="66" t="s">
        <v>423</v>
      </c>
      <c r="ES24" s="66" t="s">
        <v>423</v>
      </c>
      <c r="ET24" s="66" t="s">
        <v>423</v>
      </c>
      <c r="EU24" s="66" t="s">
        <v>423</v>
      </c>
      <c r="EV24" s="66" t="s">
        <v>423</v>
      </c>
      <c r="EW24" s="66" t="s">
        <v>423</v>
      </c>
      <c r="EX24" s="66" t="s">
        <v>423</v>
      </c>
      <c r="EY24" s="66" t="s">
        <v>423</v>
      </c>
      <c r="EZ24" s="66" t="s">
        <v>423</v>
      </c>
      <c r="FA24" s="66" t="s">
        <v>423</v>
      </c>
      <c r="FB24" s="66" t="s">
        <v>423</v>
      </c>
      <c r="FC24" s="66" t="s">
        <v>423</v>
      </c>
      <c r="FD24" s="66" t="s">
        <v>423</v>
      </c>
      <c r="FE24" s="66" t="s">
        <v>423</v>
      </c>
      <c r="FF24" s="66" t="s">
        <v>423</v>
      </c>
      <c r="FG24" s="66" t="s">
        <v>423</v>
      </c>
      <c r="FH24" s="66" t="s">
        <v>423</v>
      </c>
      <c r="FI24" s="66" t="s">
        <v>423</v>
      </c>
      <c r="FJ24" s="66" t="s">
        <v>423</v>
      </c>
      <c r="FK24" s="66" t="s">
        <v>423</v>
      </c>
      <c r="FL24" s="66" t="s">
        <v>423</v>
      </c>
      <c r="FM24" s="66" t="s">
        <v>423</v>
      </c>
      <c r="FN24" s="66" t="s">
        <v>423</v>
      </c>
      <c r="FO24" s="66" t="s">
        <v>423</v>
      </c>
      <c r="FP24" s="66" t="s">
        <v>423</v>
      </c>
      <c r="FQ24" s="66" t="s">
        <v>423</v>
      </c>
      <c r="FR24" s="66" t="s">
        <v>423</v>
      </c>
      <c r="FS24" s="66" t="s">
        <v>423</v>
      </c>
    </row>
    <row r="25" spans="1:175" x14ac:dyDescent="0.3">
      <c r="A25" s="112"/>
      <c r="B25" s="3" t="s">
        <v>135</v>
      </c>
      <c r="C25" s="4" t="s">
        <v>171</v>
      </c>
      <c r="D25" s="2" t="s">
        <v>94</v>
      </c>
      <c r="E25" s="9">
        <v>0</v>
      </c>
      <c r="F25" s="13">
        <v>0</v>
      </c>
      <c r="G25" s="13" t="s">
        <v>90</v>
      </c>
      <c r="H25" s="15">
        <v>0</v>
      </c>
      <c r="I25" s="24" t="str">
        <f>B41</f>
        <v>Reactant9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 s="16" t="s">
        <v>288</v>
      </c>
      <c r="Q25" s="16" t="s">
        <v>292</v>
      </c>
      <c r="R25" s="16" t="s">
        <v>288</v>
      </c>
      <c r="S25" s="16" t="s">
        <v>288</v>
      </c>
      <c r="T25" s="16" t="s">
        <v>288</v>
      </c>
      <c r="U25" s="16" t="s">
        <v>288</v>
      </c>
      <c r="V25" s="16" t="s">
        <v>288</v>
      </c>
      <c r="W25" s="16" t="s">
        <v>288</v>
      </c>
      <c r="X25" s="16" t="s">
        <v>288</v>
      </c>
      <c r="Y25" s="16" t="s">
        <v>288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 s="14" t="s">
        <v>288</v>
      </c>
      <c r="AU25" s="14" t="s">
        <v>288</v>
      </c>
      <c r="AV25" s="14" t="s">
        <v>288</v>
      </c>
      <c r="AW25" s="14" t="s">
        <v>288</v>
      </c>
      <c r="AX25" s="14" t="s">
        <v>288</v>
      </c>
      <c r="AY25" s="14" t="s">
        <v>288</v>
      </c>
      <c r="AZ25" s="14" t="s">
        <v>288</v>
      </c>
      <c r="BA25" s="14" t="s">
        <v>288</v>
      </c>
      <c r="BB25" s="14" t="s">
        <v>288</v>
      </c>
      <c r="BC25" s="14" t="s">
        <v>288</v>
      </c>
      <c r="BD25" s="14" t="s">
        <v>310</v>
      </c>
      <c r="BE25" s="14" t="s">
        <v>310</v>
      </c>
      <c r="BF25" s="14" t="s">
        <v>310</v>
      </c>
      <c r="BG25" s="14" t="s">
        <v>288</v>
      </c>
      <c r="BH25" s="14" t="s">
        <v>288</v>
      </c>
      <c r="BI25" s="14" t="s">
        <v>288</v>
      </c>
      <c r="BJ25" s="14" t="s">
        <v>311</v>
      </c>
      <c r="BK25" s="14" t="s">
        <v>311</v>
      </c>
      <c r="BL25" s="14" t="s">
        <v>311</v>
      </c>
      <c r="BM25" s="14" t="s">
        <v>311</v>
      </c>
      <c r="BN25" s="14" t="s">
        <v>310</v>
      </c>
      <c r="BO25" s="14" t="s">
        <v>310</v>
      </c>
      <c r="BP25" s="14" t="s">
        <v>310</v>
      </c>
      <c r="BQ25" s="14" t="s">
        <v>288</v>
      </c>
      <c r="BR25" s="14" t="s">
        <v>288</v>
      </c>
      <c r="BS25" s="14" t="s">
        <v>288</v>
      </c>
      <c r="BT25" s="14" t="s">
        <v>311</v>
      </c>
      <c r="BU25" s="14" t="s">
        <v>311</v>
      </c>
      <c r="BV25" s="14" t="s">
        <v>311</v>
      </c>
      <c r="BW25" s="14" t="s">
        <v>311</v>
      </c>
      <c r="BX25" t="s">
        <v>288</v>
      </c>
      <c r="BY25" t="s">
        <v>288</v>
      </c>
      <c r="BZ25" t="s">
        <v>288</v>
      </c>
      <c r="CA25" t="s">
        <v>288</v>
      </c>
      <c r="CB25" t="s">
        <v>288</v>
      </c>
      <c r="CC25" t="s">
        <v>288</v>
      </c>
      <c r="CD25" t="s">
        <v>288</v>
      </c>
      <c r="CE25" t="s">
        <v>288</v>
      </c>
      <c r="CF25" t="s">
        <v>288</v>
      </c>
      <c r="CG25" t="s">
        <v>288</v>
      </c>
      <c r="CH25" t="s">
        <v>365</v>
      </c>
      <c r="CI25" t="s">
        <v>365</v>
      </c>
      <c r="CJ25" t="s">
        <v>365</v>
      </c>
      <c r="CK25" t="s">
        <v>366</v>
      </c>
      <c r="CL25" t="s">
        <v>366</v>
      </c>
      <c r="CM25" t="s">
        <v>366</v>
      </c>
      <c r="CN25">
        <v>0</v>
      </c>
      <c r="CO25" t="s">
        <v>367</v>
      </c>
      <c r="CP25" t="s">
        <v>367</v>
      </c>
      <c r="CQ25" t="s">
        <v>367</v>
      </c>
      <c r="CR25" t="s">
        <v>364</v>
      </c>
      <c r="CS25" t="s">
        <v>364</v>
      </c>
      <c r="CT25" t="s">
        <v>364</v>
      </c>
      <c r="CU25" t="s">
        <v>364</v>
      </c>
      <c r="CV25" t="s">
        <v>364</v>
      </c>
      <c r="CW25" t="s">
        <v>364</v>
      </c>
      <c r="CX25" t="s">
        <v>364</v>
      </c>
      <c r="CY25" t="s">
        <v>364</v>
      </c>
      <c r="CZ25" t="s">
        <v>364</v>
      </c>
      <c r="DA25" t="s">
        <v>364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>
        <v>0</v>
      </c>
      <c r="DL25">
        <v>0</v>
      </c>
      <c r="DM25">
        <v>0</v>
      </c>
      <c r="DN25">
        <v>0</v>
      </c>
      <c r="DO25">
        <v>0</v>
      </c>
      <c r="DP25">
        <v>0</v>
      </c>
      <c r="DQ25">
        <v>0</v>
      </c>
      <c r="DR25">
        <v>0</v>
      </c>
      <c r="DS25">
        <v>0</v>
      </c>
      <c r="DT25">
        <v>0</v>
      </c>
      <c r="DU25">
        <v>0</v>
      </c>
      <c r="DV25">
        <v>0</v>
      </c>
      <c r="DW25">
        <v>0</v>
      </c>
      <c r="DX25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0</v>
      </c>
      <c r="EK25">
        <v>0</v>
      </c>
      <c r="EL25">
        <v>0</v>
      </c>
      <c r="EM25">
        <v>0</v>
      </c>
      <c r="EN25">
        <v>0</v>
      </c>
      <c r="EO25">
        <v>0</v>
      </c>
      <c r="EP25">
        <v>0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0</v>
      </c>
      <c r="EY25">
        <v>0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0</v>
      </c>
      <c r="FJ25" s="51">
        <v>0</v>
      </c>
      <c r="FK25" s="51">
        <v>0</v>
      </c>
      <c r="FL25" s="51">
        <v>0</v>
      </c>
      <c r="FM25" s="51">
        <v>0</v>
      </c>
      <c r="FN25" s="51">
        <v>0</v>
      </c>
      <c r="FO25" s="51">
        <v>0</v>
      </c>
      <c r="FP25" s="51">
        <v>0</v>
      </c>
      <c r="FQ25" s="51">
        <v>0</v>
      </c>
      <c r="FR25" s="51">
        <v>0</v>
      </c>
      <c r="FS25" s="51">
        <v>0</v>
      </c>
    </row>
    <row r="26" spans="1:175" x14ac:dyDescent="0.3">
      <c r="A26" s="112"/>
      <c r="B26" s="3" t="s">
        <v>135</v>
      </c>
      <c r="C26" s="4" t="s">
        <v>171</v>
      </c>
      <c r="D26" s="2" t="s">
        <v>95</v>
      </c>
      <c r="E26" s="9">
        <v>0</v>
      </c>
      <c r="F26" s="13">
        <v>0</v>
      </c>
      <c r="G26" s="13" t="s">
        <v>91</v>
      </c>
      <c r="H26" s="15">
        <v>0</v>
      </c>
      <c r="I26" s="24" t="str">
        <f>B41</f>
        <v>Reactant9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 s="16" t="s">
        <v>288</v>
      </c>
      <c r="Q26" s="16" t="s">
        <v>289</v>
      </c>
      <c r="R26" s="16" t="s">
        <v>288</v>
      </c>
      <c r="S26" s="16" t="s">
        <v>288</v>
      </c>
      <c r="T26" s="16" t="s">
        <v>288</v>
      </c>
      <c r="U26" s="16" t="s">
        <v>288</v>
      </c>
      <c r="V26" s="16" t="s">
        <v>288</v>
      </c>
      <c r="W26" s="16" t="s">
        <v>288</v>
      </c>
      <c r="X26" s="16" t="s">
        <v>288</v>
      </c>
      <c r="Y26" s="16" t="s">
        <v>288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 s="14" t="s">
        <v>288</v>
      </c>
      <c r="AU26" s="14" t="s">
        <v>288</v>
      </c>
      <c r="AV26" s="14" t="s">
        <v>288</v>
      </c>
      <c r="AW26" s="14" t="s">
        <v>288</v>
      </c>
      <c r="AX26" s="14" t="s">
        <v>288</v>
      </c>
      <c r="AY26" s="14" t="s">
        <v>288</v>
      </c>
      <c r="AZ26" s="14" t="s">
        <v>288</v>
      </c>
      <c r="BA26" s="14" t="s">
        <v>288</v>
      </c>
      <c r="BB26" s="14" t="s">
        <v>288</v>
      </c>
      <c r="BC26" s="14" t="s">
        <v>288</v>
      </c>
      <c r="BD26" s="14" t="s">
        <v>310</v>
      </c>
      <c r="BE26" s="14" t="s">
        <v>310</v>
      </c>
      <c r="BF26" s="14" t="s">
        <v>310</v>
      </c>
      <c r="BG26" s="14" t="s">
        <v>288</v>
      </c>
      <c r="BH26" s="14" t="s">
        <v>288</v>
      </c>
      <c r="BI26" s="14" t="s">
        <v>288</v>
      </c>
      <c r="BJ26" s="14" t="s">
        <v>311</v>
      </c>
      <c r="BK26" s="14" t="s">
        <v>311</v>
      </c>
      <c r="BL26" s="14" t="s">
        <v>311</v>
      </c>
      <c r="BM26" s="14" t="s">
        <v>311</v>
      </c>
      <c r="BN26" s="14" t="s">
        <v>310</v>
      </c>
      <c r="BO26" s="14" t="s">
        <v>310</v>
      </c>
      <c r="BP26" s="14" t="s">
        <v>310</v>
      </c>
      <c r="BQ26" s="14" t="s">
        <v>288</v>
      </c>
      <c r="BR26" s="14" t="s">
        <v>288</v>
      </c>
      <c r="BS26" s="14" t="s">
        <v>288</v>
      </c>
      <c r="BT26" s="14" t="s">
        <v>311</v>
      </c>
      <c r="BU26" s="14" t="s">
        <v>311</v>
      </c>
      <c r="BV26" s="14" t="s">
        <v>311</v>
      </c>
      <c r="BW26" s="14" t="s">
        <v>311</v>
      </c>
      <c r="BX26" t="s">
        <v>288</v>
      </c>
      <c r="BY26" t="s">
        <v>288</v>
      </c>
      <c r="BZ26" t="s">
        <v>288</v>
      </c>
      <c r="CA26" t="s">
        <v>288</v>
      </c>
      <c r="CB26" t="s">
        <v>288</v>
      </c>
      <c r="CC26" t="s">
        <v>288</v>
      </c>
      <c r="CD26" t="s">
        <v>288</v>
      </c>
      <c r="CE26" t="s">
        <v>288</v>
      </c>
      <c r="CF26" t="s">
        <v>288</v>
      </c>
      <c r="CG26" t="s">
        <v>288</v>
      </c>
      <c r="CH26" t="s">
        <v>365</v>
      </c>
      <c r="CI26" t="s">
        <v>365</v>
      </c>
      <c r="CJ26" t="s">
        <v>365</v>
      </c>
      <c r="CK26" t="s">
        <v>366</v>
      </c>
      <c r="CL26" t="s">
        <v>366</v>
      </c>
      <c r="CM26" t="s">
        <v>366</v>
      </c>
      <c r="CN26">
        <v>0</v>
      </c>
      <c r="CO26" t="s">
        <v>367</v>
      </c>
      <c r="CP26" t="s">
        <v>367</v>
      </c>
      <c r="CQ26" t="s">
        <v>367</v>
      </c>
      <c r="CR26" t="s">
        <v>364</v>
      </c>
      <c r="CS26" t="s">
        <v>364</v>
      </c>
      <c r="CT26" t="s">
        <v>364</v>
      </c>
      <c r="CU26" t="s">
        <v>364</v>
      </c>
      <c r="CV26" t="s">
        <v>364</v>
      </c>
      <c r="CW26" t="s">
        <v>364</v>
      </c>
      <c r="CX26" t="s">
        <v>364</v>
      </c>
      <c r="CY26" t="s">
        <v>364</v>
      </c>
      <c r="CZ26" t="s">
        <v>364</v>
      </c>
      <c r="DA26" t="s">
        <v>364</v>
      </c>
      <c r="DB26">
        <v>0</v>
      </c>
      <c r="DC26">
        <v>0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0</v>
      </c>
      <c r="DX26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 s="16">
        <v>0</v>
      </c>
      <c r="EG26" s="16">
        <v>0</v>
      </c>
      <c r="EH26" s="16">
        <v>0</v>
      </c>
      <c r="EI26">
        <v>0</v>
      </c>
      <c r="EJ26">
        <v>0</v>
      </c>
      <c r="EK26">
        <v>0</v>
      </c>
      <c r="EL26">
        <v>0</v>
      </c>
      <c r="EM26">
        <v>0</v>
      </c>
      <c r="EN26">
        <v>0</v>
      </c>
      <c r="EO26">
        <v>0</v>
      </c>
      <c r="EP26" s="16">
        <v>0</v>
      </c>
      <c r="EQ26" s="16">
        <v>0</v>
      </c>
      <c r="ER26" s="1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0</v>
      </c>
      <c r="EY26">
        <v>0</v>
      </c>
      <c r="EZ26">
        <v>0</v>
      </c>
      <c r="FA26">
        <v>0</v>
      </c>
      <c r="FB26">
        <v>0</v>
      </c>
      <c r="FC26">
        <v>0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 s="51">
        <v>0</v>
      </c>
      <c r="FK26" s="51">
        <v>0</v>
      </c>
      <c r="FL26" s="51">
        <v>0</v>
      </c>
      <c r="FM26" s="51">
        <v>0</v>
      </c>
      <c r="FN26" s="51">
        <v>0</v>
      </c>
      <c r="FO26" s="51">
        <v>0</v>
      </c>
      <c r="FP26" s="51">
        <v>0</v>
      </c>
      <c r="FQ26" s="51">
        <v>0</v>
      </c>
      <c r="FR26" s="51">
        <v>0</v>
      </c>
      <c r="FS26" s="51">
        <v>0</v>
      </c>
    </row>
    <row r="27" spans="1:175" x14ac:dyDescent="0.3">
      <c r="A27" s="112"/>
      <c r="B27" s="3" t="s">
        <v>135</v>
      </c>
      <c r="C27" s="4" t="s">
        <v>171</v>
      </c>
      <c r="D27" s="2" t="s">
        <v>251</v>
      </c>
      <c r="E27" s="9">
        <v>0</v>
      </c>
      <c r="F27" s="13">
        <v>0</v>
      </c>
      <c r="G27" s="13" t="s">
        <v>252</v>
      </c>
      <c r="H27" s="15">
        <v>0</v>
      </c>
      <c r="I27" s="24" t="str">
        <f>B42</f>
        <v>Reactant10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 s="60" t="s">
        <v>389</v>
      </c>
      <c r="AU27" s="60" t="s">
        <v>389</v>
      </c>
      <c r="AV27" s="60" t="s">
        <v>389</v>
      </c>
      <c r="AW27" s="60" t="s">
        <v>389</v>
      </c>
      <c r="AX27" s="60" t="s">
        <v>389</v>
      </c>
      <c r="AY27" s="60" t="s">
        <v>389</v>
      </c>
      <c r="AZ27" s="60" t="s">
        <v>389</v>
      </c>
      <c r="BA27" s="60" t="s">
        <v>389</v>
      </c>
      <c r="BB27" s="60" t="s">
        <v>389</v>
      </c>
      <c r="BC27" s="60" t="s">
        <v>389</v>
      </c>
      <c r="BD27" s="60" t="s">
        <v>389</v>
      </c>
      <c r="BE27" s="60" t="s">
        <v>389</v>
      </c>
      <c r="BF27" s="60" t="s">
        <v>389</v>
      </c>
      <c r="BG27" s="60" t="s">
        <v>389</v>
      </c>
      <c r="BH27" s="60" t="s">
        <v>389</v>
      </c>
      <c r="BI27" s="60" t="s">
        <v>389</v>
      </c>
      <c r="BJ27" s="60" t="s">
        <v>389</v>
      </c>
      <c r="BK27" s="60" t="s">
        <v>389</v>
      </c>
      <c r="BL27" s="60" t="s">
        <v>389</v>
      </c>
      <c r="BM27" s="60" t="s">
        <v>389</v>
      </c>
      <c r="BN27" s="60" t="s">
        <v>389</v>
      </c>
      <c r="BO27" s="60" t="s">
        <v>389</v>
      </c>
      <c r="BP27" s="60" t="s">
        <v>389</v>
      </c>
      <c r="BQ27" s="60" t="s">
        <v>389</v>
      </c>
      <c r="BR27" s="60" t="s">
        <v>389</v>
      </c>
      <c r="BS27" s="60" t="s">
        <v>389</v>
      </c>
      <c r="BT27" s="60" t="s">
        <v>389</v>
      </c>
      <c r="BU27" s="60" t="s">
        <v>389</v>
      </c>
      <c r="BV27" s="60" t="s">
        <v>389</v>
      </c>
      <c r="BW27" s="60" t="s">
        <v>389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0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0</v>
      </c>
      <c r="DX27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</v>
      </c>
      <c r="EK27">
        <v>0</v>
      </c>
      <c r="EL27">
        <v>0</v>
      </c>
      <c r="EM27">
        <v>0</v>
      </c>
      <c r="EN27">
        <v>0</v>
      </c>
      <c r="EO27">
        <v>0</v>
      </c>
      <c r="EP27">
        <v>0</v>
      </c>
      <c r="EQ27">
        <v>0</v>
      </c>
      <c r="ER27">
        <v>0</v>
      </c>
      <c r="ES27">
        <v>0</v>
      </c>
      <c r="ET27">
        <v>0</v>
      </c>
      <c r="EU27">
        <v>0</v>
      </c>
      <c r="EV27">
        <v>0</v>
      </c>
      <c r="EW27">
        <v>0</v>
      </c>
      <c r="EX27">
        <v>0</v>
      </c>
      <c r="EY27">
        <v>0</v>
      </c>
      <c r="EZ27">
        <v>0</v>
      </c>
      <c r="FA27">
        <v>0</v>
      </c>
      <c r="FB27">
        <v>0</v>
      </c>
      <c r="FC27">
        <v>0</v>
      </c>
      <c r="FD27">
        <v>0</v>
      </c>
      <c r="FE27">
        <v>0</v>
      </c>
      <c r="FF27">
        <v>0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</row>
    <row r="28" spans="1:175" x14ac:dyDescent="0.3">
      <c r="A28" s="112"/>
      <c r="B28" s="25" t="s">
        <v>425</v>
      </c>
      <c r="C28" s="11" t="s">
        <v>277</v>
      </c>
      <c r="D28" s="2" t="s">
        <v>35</v>
      </c>
      <c r="E28" s="9">
        <v>0</v>
      </c>
      <c r="F28" s="13">
        <v>0</v>
      </c>
      <c r="G28" s="13" t="s">
        <v>227</v>
      </c>
      <c r="H28">
        <v>0</v>
      </c>
      <c r="I28" s="13" t="s">
        <v>12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 s="14">
        <v>0</v>
      </c>
      <c r="AU28" s="14">
        <v>0</v>
      </c>
      <c r="AV28" s="14">
        <v>0</v>
      </c>
      <c r="AW28" s="14">
        <v>0</v>
      </c>
      <c r="AX28" s="14">
        <v>0</v>
      </c>
      <c r="AY28" s="14">
        <v>0</v>
      </c>
      <c r="AZ28" s="14">
        <v>0</v>
      </c>
      <c r="BA28" s="14">
        <v>0</v>
      </c>
      <c r="BB28" s="14">
        <v>0</v>
      </c>
      <c r="BC28" s="14">
        <v>0</v>
      </c>
      <c r="BD28" s="14">
        <v>0</v>
      </c>
      <c r="BE28" s="14">
        <v>0</v>
      </c>
      <c r="BF28" s="14">
        <v>0</v>
      </c>
      <c r="BG28" s="14">
        <v>0</v>
      </c>
      <c r="BH28" s="14">
        <v>0</v>
      </c>
      <c r="BI28" s="14">
        <v>0</v>
      </c>
      <c r="BJ28" s="14">
        <v>0</v>
      </c>
      <c r="BK28" s="14">
        <v>0</v>
      </c>
      <c r="BL28" s="14">
        <v>0</v>
      </c>
      <c r="BM28" s="14">
        <v>0</v>
      </c>
      <c r="BN28" s="14">
        <v>0</v>
      </c>
      <c r="BO28" s="14">
        <v>0</v>
      </c>
      <c r="BP28" s="14">
        <v>0</v>
      </c>
      <c r="BQ28" s="14">
        <v>0</v>
      </c>
      <c r="BR28" s="14">
        <v>0</v>
      </c>
      <c r="BS28" s="14">
        <v>0</v>
      </c>
      <c r="BT28" s="14">
        <v>0</v>
      </c>
      <c r="BU28" s="14">
        <v>0</v>
      </c>
      <c r="BV28" s="14">
        <v>0</v>
      </c>
      <c r="BW28" s="14">
        <v>0</v>
      </c>
      <c r="BX28" t="s">
        <v>334</v>
      </c>
      <c r="BY28" t="s">
        <v>334</v>
      </c>
      <c r="BZ28" t="s">
        <v>334</v>
      </c>
      <c r="CA28" t="s">
        <v>334</v>
      </c>
      <c r="CB28" t="s">
        <v>334</v>
      </c>
      <c r="CC28" t="s">
        <v>334</v>
      </c>
      <c r="CD28" t="s">
        <v>335</v>
      </c>
      <c r="CE28" t="s">
        <v>335</v>
      </c>
      <c r="CF28" t="s">
        <v>335</v>
      </c>
      <c r="CG28" t="s">
        <v>335</v>
      </c>
      <c r="CH28" t="s">
        <v>368</v>
      </c>
      <c r="CI28" t="s">
        <v>368</v>
      </c>
      <c r="CJ28" t="s">
        <v>368</v>
      </c>
      <c r="CK28" t="s">
        <v>369</v>
      </c>
      <c r="CL28" t="s">
        <v>370</v>
      </c>
      <c r="CM28" t="s">
        <v>370</v>
      </c>
      <c r="CN28">
        <v>0</v>
      </c>
      <c r="CO28" t="s">
        <v>371</v>
      </c>
      <c r="CP28" t="s">
        <v>371</v>
      </c>
      <c r="CQ28" t="s">
        <v>371</v>
      </c>
      <c r="CR28" t="s">
        <v>372</v>
      </c>
      <c r="CS28" t="s">
        <v>372</v>
      </c>
      <c r="CT28" t="s">
        <v>372</v>
      </c>
      <c r="CU28" t="s">
        <v>372</v>
      </c>
      <c r="CV28" t="s">
        <v>372</v>
      </c>
      <c r="CW28" t="s">
        <v>372</v>
      </c>
      <c r="CX28" t="s">
        <v>372</v>
      </c>
      <c r="CY28" t="s">
        <v>372</v>
      </c>
      <c r="CZ28" t="s">
        <v>372</v>
      </c>
      <c r="DA28" t="s">
        <v>372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0</v>
      </c>
      <c r="DH28">
        <v>0</v>
      </c>
      <c r="DI28">
        <v>0</v>
      </c>
      <c r="DJ28">
        <v>0</v>
      </c>
      <c r="DK28">
        <v>0</v>
      </c>
      <c r="DL28">
        <v>0</v>
      </c>
      <c r="DM28">
        <v>0</v>
      </c>
      <c r="DN28">
        <v>0</v>
      </c>
      <c r="DO28">
        <v>0</v>
      </c>
      <c r="DP28">
        <v>0</v>
      </c>
      <c r="DQ28">
        <v>0</v>
      </c>
      <c r="DR28">
        <v>0</v>
      </c>
      <c r="DS28">
        <v>0</v>
      </c>
      <c r="DT28">
        <v>0</v>
      </c>
      <c r="DU28">
        <v>0</v>
      </c>
      <c r="DV28">
        <v>0</v>
      </c>
      <c r="DW28">
        <v>0</v>
      </c>
      <c r="DX28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 s="15">
        <v>0</v>
      </c>
      <c r="EG28" s="15">
        <v>0</v>
      </c>
      <c r="EH28" s="15">
        <v>0</v>
      </c>
      <c r="EI28">
        <v>0</v>
      </c>
      <c r="EJ28">
        <v>0</v>
      </c>
      <c r="EK28">
        <v>0</v>
      </c>
      <c r="EL28">
        <v>0</v>
      </c>
      <c r="EM28">
        <v>0</v>
      </c>
      <c r="EN28">
        <v>0</v>
      </c>
      <c r="EO28">
        <v>0</v>
      </c>
      <c r="EP28" s="15">
        <v>0</v>
      </c>
      <c r="EQ28" s="15">
        <v>0</v>
      </c>
      <c r="ER28" s="15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0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0</v>
      </c>
      <c r="FP28">
        <v>0</v>
      </c>
      <c r="FQ28">
        <v>0</v>
      </c>
      <c r="FR28">
        <v>0</v>
      </c>
      <c r="FS28">
        <v>0</v>
      </c>
    </row>
    <row r="29" spans="1:175" x14ac:dyDescent="0.3">
      <c r="A29" s="112"/>
      <c r="B29" s="25" t="str">
        <f>B28</f>
        <v>Reactant11</v>
      </c>
      <c r="C29" s="11" t="s">
        <v>277</v>
      </c>
      <c r="D29" s="2" t="s">
        <v>224</v>
      </c>
      <c r="E29" s="9">
        <v>0</v>
      </c>
      <c r="F29" s="13">
        <v>0</v>
      </c>
      <c r="G29" s="13" t="s">
        <v>226</v>
      </c>
      <c r="H29">
        <v>0</v>
      </c>
      <c r="I29" s="13" t="s">
        <v>12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 s="14">
        <v>0</v>
      </c>
      <c r="AU29" s="14">
        <v>0</v>
      </c>
      <c r="AV29" s="14">
        <v>0</v>
      </c>
      <c r="AW29" s="14">
        <v>0</v>
      </c>
      <c r="AX29" s="14">
        <v>0</v>
      </c>
      <c r="AY29" s="14">
        <v>0</v>
      </c>
      <c r="AZ29" s="14">
        <v>0</v>
      </c>
      <c r="BA29" s="14">
        <v>0</v>
      </c>
      <c r="BB29" s="14">
        <v>0</v>
      </c>
      <c r="BC29" s="14">
        <v>0</v>
      </c>
      <c r="BD29" s="14">
        <v>0</v>
      </c>
      <c r="BE29" s="14">
        <v>0</v>
      </c>
      <c r="BF29" s="14">
        <v>0</v>
      </c>
      <c r="BG29" s="14">
        <v>0</v>
      </c>
      <c r="BH29" s="14">
        <v>0</v>
      </c>
      <c r="BI29" s="14">
        <v>0</v>
      </c>
      <c r="BJ29" s="14">
        <v>0</v>
      </c>
      <c r="BK29" s="14">
        <v>0</v>
      </c>
      <c r="BL29" s="14">
        <v>0</v>
      </c>
      <c r="BM29" s="14">
        <v>0</v>
      </c>
      <c r="BN29" s="14">
        <v>0</v>
      </c>
      <c r="BO29" s="14">
        <v>0</v>
      </c>
      <c r="BP29" s="14">
        <v>0</v>
      </c>
      <c r="BQ29" s="14">
        <v>0</v>
      </c>
      <c r="BR29" s="14">
        <v>0</v>
      </c>
      <c r="BS29" s="14">
        <v>0</v>
      </c>
      <c r="BT29" s="14">
        <v>0</v>
      </c>
      <c r="BU29" s="14">
        <v>0</v>
      </c>
      <c r="BV29" s="14">
        <v>0</v>
      </c>
      <c r="BW29" s="14">
        <v>0</v>
      </c>
      <c r="BX29" s="10" t="s">
        <v>334</v>
      </c>
      <c r="BY29" s="10" t="s">
        <v>334</v>
      </c>
      <c r="BZ29" s="10" t="s">
        <v>334</v>
      </c>
      <c r="CA29" s="10" t="s">
        <v>334</v>
      </c>
      <c r="CB29" t="s">
        <v>334</v>
      </c>
      <c r="CC29" s="10" t="s">
        <v>334</v>
      </c>
      <c r="CD29" t="s">
        <v>335</v>
      </c>
      <c r="CE29" t="s">
        <v>335</v>
      </c>
      <c r="CF29" t="s">
        <v>335</v>
      </c>
      <c r="CG29" t="s">
        <v>335</v>
      </c>
      <c r="CH29" t="s">
        <v>368</v>
      </c>
      <c r="CI29" t="s">
        <v>368</v>
      </c>
      <c r="CJ29" t="s">
        <v>368</v>
      </c>
      <c r="CK29" t="s">
        <v>369</v>
      </c>
      <c r="CL29" t="s">
        <v>369</v>
      </c>
      <c r="CM29" t="s">
        <v>369</v>
      </c>
      <c r="CN29">
        <v>0</v>
      </c>
      <c r="CO29" t="s">
        <v>371</v>
      </c>
      <c r="CP29" t="s">
        <v>371</v>
      </c>
      <c r="CQ29" t="s">
        <v>371</v>
      </c>
      <c r="CR29" t="s">
        <v>372</v>
      </c>
      <c r="CS29" t="s">
        <v>372</v>
      </c>
      <c r="CT29" t="s">
        <v>372</v>
      </c>
      <c r="CU29" t="s">
        <v>372</v>
      </c>
      <c r="CV29" t="s">
        <v>372</v>
      </c>
      <c r="CW29" t="s">
        <v>372</v>
      </c>
      <c r="CX29" t="s">
        <v>372</v>
      </c>
      <c r="CY29" t="s">
        <v>372</v>
      </c>
      <c r="CZ29" t="s">
        <v>372</v>
      </c>
      <c r="DA29" t="s">
        <v>372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0</v>
      </c>
      <c r="DJ29">
        <v>0</v>
      </c>
      <c r="DK29">
        <v>0</v>
      </c>
      <c r="DL29">
        <v>0</v>
      </c>
      <c r="DM29">
        <v>0</v>
      </c>
      <c r="DN29">
        <v>0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 t="s">
        <v>373</v>
      </c>
      <c r="DW29" t="s">
        <v>374</v>
      </c>
      <c r="DX29" t="s">
        <v>375</v>
      </c>
      <c r="DY29" t="s">
        <v>373</v>
      </c>
      <c r="DZ29" t="s">
        <v>374</v>
      </c>
      <c r="EA29" t="s">
        <v>375</v>
      </c>
      <c r="EB29">
        <v>0</v>
      </c>
      <c r="EC29" t="s">
        <v>373</v>
      </c>
      <c r="ED29" t="s">
        <v>374</v>
      </c>
      <c r="EE29" t="s">
        <v>375</v>
      </c>
      <c r="EF29" s="15">
        <v>0</v>
      </c>
      <c r="EG29" s="15">
        <v>0</v>
      </c>
      <c r="EH29" s="15">
        <v>0</v>
      </c>
      <c r="EI29">
        <v>0</v>
      </c>
      <c r="EJ29">
        <v>0</v>
      </c>
      <c r="EK29">
        <v>0</v>
      </c>
      <c r="EL29">
        <v>0</v>
      </c>
      <c r="EM29">
        <v>0</v>
      </c>
      <c r="EN29">
        <v>0</v>
      </c>
      <c r="EO29">
        <v>0</v>
      </c>
      <c r="EP29" s="15">
        <v>0</v>
      </c>
      <c r="EQ29" s="15">
        <v>0</v>
      </c>
      <c r="ER29" s="15">
        <v>0</v>
      </c>
      <c r="ES29">
        <v>0</v>
      </c>
      <c r="ET29">
        <v>0</v>
      </c>
      <c r="EU29">
        <v>0</v>
      </c>
      <c r="EV29">
        <v>0</v>
      </c>
      <c r="EW29">
        <v>0</v>
      </c>
      <c r="EX29">
        <v>0</v>
      </c>
      <c r="EY29">
        <v>0</v>
      </c>
      <c r="EZ29">
        <v>0</v>
      </c>
      <c r="FA29">
        <v>0</v>
      </c>
      <c r="FB29">
        <v>0</v>
      </c>
      <c r="FC29">
        <v>0</v>
      </c>
      <c r="FD29">
        <v>0</v>
      </c>
      <c r="FE29">
        <v>0</v>
      </c>
      <c r="FF29">
        <v>0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</row>
    <row r="30" spans="1:175" x14ac:dyDescent="0.3">
      <c r="A30" s="112"/>
      <c r="B30" s="25" t="str">
        <f>B28</f>
        <v>Reactant11</v>
      </c>
      <c r="C30" s="11" t="s">
        <v>277</v>
      </c>
      <c r="D30" s="2" t="s">
        <v>225</v>
      </c>
      <c r="E30" s="9">
        <v>0</v>
      </c>
      <c r="F30" s="13">
        <v>0</v>
      </c>
      <c r="G30" s="13" t="s">
        <v>228</v>
      </c>
      <c r="H30">
        <v>0</v>
      </c>
      <c r="I30" s="13" t="s">
        <v>12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 s="14">
        <v>0</v>
      </c>
      <c r="AU30" s="14">
        <v>0</v>
      </c>
      <c r="AV30" s="14">
        <v>0</v>
      </c>
      <c r="AW30" s="14">
        <v>0</v>
      </c>
      <c r="AX30" s="14">
        <v>0</v>
      </c>
      <c r="AY30" s="14">
        <v>0</v>
      </c>
      <c r="AZ30" s="14">
        <v>0</v>
      </c>
      <c r="BA30" s="14">
        <v>0</v>
      </c>
      <c r="BB30" s="14">
        <v>0</v>
      </c>
      <c r="BC30" s="14">
        <v>0</v>
      </c>
      <c r="BD30" s="14">
        <v>0</v>
      </c>
      <c r="BE30" s="14">
        <v>0</v>
      </c>
      <c r="BF30" s="14">
        <v>0</v>
      </c>
      <c r="BG30" s="14">
        <v>0</v>
      </c>
      <c r="BH30" s="14">
        <v>0</v>
      </c>
      <c r="BI30" s="14">
        <v>0</v>
      </c>
      <c r="BJ30" s="14">
        <v>0</v>
      </c>
      <c r="BK30" s="14">
        <v>0</v>
      </c>
      <c r="BL30" s="14">
        <v>0</v>
      </c>
      <c r="BM30" s="14">
        <v>0</v>
      </c>
      <c r="BN30" s="14">
        <v>0</v>
      </c>
      <c r="BO30" s="14">
        <v>0</v>
      </c>
      <c r="BP30" s="14">
        <v>0</v>
      </c>
      <c r="BQ30" s="14">
        <v>0</v>
      </c>
      <c r="BR30" s="14">
        <v>0</v>
      </c>
      <c r="BS30" s="14">
        <v>0</v>
      </c>
      <c r="BT30" s="14">
        <v>0</v>
      </c>
      <c r="BU30" s="14">
        <v>0</v>
      </c>
      <c r="BV30" s="14">
        <v>0</v>
      </c>
      <c r="BW30" s="14">
        <v>0</v>
      </c>
      <c r="BX30" t="s">
        <v>334</v>
      </c>
      <c r="BY30" t="s">
        <v>334</v>
      </c>
      <c r="BZ30" t="s">
        <v>334</v>
      </c>
      <c r="CA30" t="s">
        <v>334</v>
      </c>
      <c r="CB30" t="s">
        <v>334</v>
      </c>
      <c r="CC30" t="s">
        <v>334</v>
      </c>
      <c r="CD30" t="s">
        <v>335</v>
      </c>
      <c r="CE30" t="s">
        <v>335</v>
      </c>
      <c r="CF30" t="s">
        <v>335</v>
      </c>
      <c r="CG30" t="s">
        <v>335</v>
      </c>
      <c r="CH30" t="s">
        <v>368</v>
      </c>
      <c r="CI30" t="s">
        <v>368</v>
      </c>
      <c r="CJ30" t="s">
        <v>368</v>
      </c>
      <c r="CK30" t="s">
        <v>369</v>
      </c>
      <c r="CL30" t="s">
        <v>369</v>
      </c>
      <c r="CM30" t="s">
        <v>369</v>
      </c>
      <c r="CN30">
        <v>0</v>
      </c>
      <c r="CO30" t="s">
        <v>371</v>
      </c>
      <c r="CP30" t="s">
        <v>371</v>
      </c>
      <c r="CQ30" t="s">
        <v>371</v>
      </c>
      <c r="CR30" t="s">
        <v>372</v>
      </c>
      <c r="CS30" t="s">
        <v>372</v>
      </c>
      <c r="CT30" t="s">
        <v>372</v>
      </c>
      <c r="CU30" t="s">
        <v>372</v>
      </c>
      <c r="CV30" t="s">
        <v>372</v>
      </c>
      <c r="CW30" t="s">
        <v>372</v>
      </c>
      <c r="CX30" t="s">
        <v>372</v>
      </c>
      <c r="CY30" t="s">
        <v>372</v>
      </c>
      <c r="CZ30" t="s">
        <v>372</v>
      </c>
      <c r="DA30" t="s">
        <v>372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>
        <v>0</v>
      </c>
      <c r="DL30">
        <v>0</v>
      </c>
      <c r="DM30">
        <v>0</v>
      </c>
      <c r="DN30">
        <v>0</v>
      </c>
      <c r="DO30">
        <v>0</v>
      </c>
      <c r="DP30">
        <v>0</v>
      </c>
      <c r="DQ30">
        <v>0</v>
      </c>
      <c r="DR30">
        <v>0</v>
      </c>
      <c r="DS30">
        <v>0</v>
      </c>
      <c r="DT30">
        <v>0</v>
      </c>
      <c r="DU30">
        <v>0</v>
      </c>
      <c r="DV30" t="s">
        <v>373</v>
      </c>
      <c r="DW30" t="s">
        <v>374</v>
      </c>
      <c r="DX30" t="s">
        <v>375</v>
      </c>
      <c r="DY30" t="s">
        <v>373</v>
      </c>
      <c r="DZ30" t="s">
        <v>374</v>
      </c>
      <c r="EA30" t="s">
        <v>375</v>
      </c>
      <c r="EB30">
        <v>0</v>
      </c>
      <c r="EC30" t="s">
        <v>373</v>
      </c>
      <c r="ED30" t="s">
        <v>374</v>
      </c>
      <c r="EE30" t="s">
        <v>375</v>
      </c>
      <c r="EF30" s="15">
        <v>0</v>
      </c>
      <c r="EG30" s="15">
        <v>0</v>
      </c>
      <c r="EH30" s="15">
        <v>0</v>
      </c>
      <c r="EI30">
        <v>0</v>
      </c>
      <c r="EJ30">
        <v>0</v>
      </c>
      <c r="EK30">
        <v>0</v>
      </c>
      <c r="EL30">
        <v>0</v>
      </c>
      <c r="EM30">
        <v>0</v>
      </c>
      <c r="EN30">
        <v>0</v>
      </c>
      <c r="EO30">
        <v>0</v>
      </c>
      <c r="EP30" s="15">
        <v>0</v>
      </c>
      <c r="EQ30" s="15">
        <v>0</v>
      </c>
      <c r="ER30" s="15">
        <v>0</v>
      </c>
      <c r="ES30">
        <v>0</v>
      </c>
      <c r="ET30">
        <v>0</v>
      </c>
      <c r="EU30">
        <v>0</v>
      </c>
      <c r="EV30">
        <v>0</v>
      </c>
      <c r="EW30">
        <v>0</v>
      </c>
      <c r="EX30">
        <v>0</v>
      </c>
      <c r="EY30">
        <v>0</v>
      </c>
      <c r="EZ30">
        <v>0</v>
      </c>
      <c r="FA30">
        <v>0</v>
      </c>
      <c r="FB30">
        <v>0</v>
      </c>
      <c r="FC30">
        <v>0</v>
      </c>
      <c r="FD30">
        <v>0</v>
      </c>
      <c r="FE30">
        <v>0</v>
      </c>
      <c r="FF30">
        <v>0</v>
      </c>
      <c r="FG30">
        <v>0</v>
      </c>
      <c r="FH30">
        <v>0</v>
      </c>
      <c r="FI30">
        <v>0</v>
      </c>
      <c r="FJ30">
        <v>0</v>
      </c>
      <c r="FK30">
        <v>0</v>
      </c>
      <c r="FL30">
        <v>0</v>
      </c>
      <c r="FM30">
        <v>0</v>
      </c>
      <c r="FN30">
        <v>0</v>
      </c>
      <c r="FO30">
        <v>0</v>
      </c>
      <c r="FP30">
        <v>0</v>
      </c>
      <c r="FQ30">
        <v>0</v>
      </c>
      <c r="FR30">
        <v>0</v>
      </c>
      <c r="FS30">
        <v>0</v>
      </c>
    </row>
    <row r="31" spans="1:175" x14ac:dyDescent="0.3">
      <c r="A31" s="112"/>
      <c r="B31" s="3" t="s">
        <v>140</v>
      </c>
      <c r="C31" s="4" t="s">
        <v>13</v>
      </c>
      <c r="D31" s="2" t="s">
        <v>232</v>
      </c>
      <c r="E31" s="9">
        <v>0</v>
      </c>
      <c r="F31" s="13">
        <v>0</v>
      </c>
      <c r="G31" s="13" t="s">
        <v>92</v>
      </c>
      <c r="H31">
        <v>0</v>
      </c>
      <c r="I31" s="24" t="str">
        <f>B28</f>
        <v>Reactant11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 t="s">
        <v>474</v>
      </c>
      <c r="Q31" t="s">
        <v>474</v>
      </c>
      <c r="R31" t="s">
        <v>474</v>
      </c>
      <c r="S31" t="s">
        <v>474</v>
      </c>
      <c r="T31" t="s">
        <v>474</v>
      </c>
      <c r="U31" t="s">
        <v>474</v>
      </c>
      <c r="V31" t="s">
        <v>474</v>
      </c>
      <c r="W31" t="s">
        <v>474</v>
      </c>
      <c r="X31" t="s">
        <v>474</v>
      </c>
      <c r="Y31" t="s">
        <v>474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 s="14">
        <v>0</v>
      </c>
      <c r="AU31" s="14">
        <v>0</v>
      </c>
      <c r="AV31" s="14">
        <v>0</v>
      </c>
      <c r="AW31" s="14">
        <v>0</v>
      </c>
      <c r="AX31" s="14">
        <v>0</v>
      </c>
      <c r="AY31" s="14">
        <v>0</v>
      </c>
      <c r="AZ31" s="14">
        <v>0</v>
      </c>
      <c r="BA31" s="14">
        <v>0</v>
      </c>
      <c r="BB31" s="14">
        <v>0</v>
      </c>
      <c r="BC31" s="14">
        <v>0</v>
      </c>
      <c r="BD31" s="14">
        <v>0</v>
      </c>
      <c r="BE31" s="14">
        <v>0</v>
      </c>
      <c r="BF31" s="14">
        <v>0</v>
      </c>
      <c r="BG31" s="14">
        <v>0</v>
      </c>
      <c r="BH31" s="14">
        <v>0</v>
      </c>
      <c r="BI31" s="14">
        <v>0</v>
      </c>
      <c r="BJ31" s="14">
        <v>0</v>
      </c>
      <c r="BK31" s="14">
        <v>0</v>
      </c>
      <c r="BL31" s="14">
        <v>0</v>
      </c>
      <c r="BM31" s="14">
        <v>0</v>
      </c>
      <c r="BN31" s="14">
        <v>0</v>
      </c>
      <c r="BO31" s="14">
        <v>0</v>
      </c>
      <c r="BP31" s="14">
        <v>0</v>
      </c>
      <c r="BQ31" s="14">
        <v>0</v>
      </c>
      <c r="BR31" s="14">
        <v>0</v>
      </c>
      <c r="BS31" s="14">
        <v>0</v>
      </c>
      <c r="BT31" s="14">
        <v>0</v>
      </c>
      <c r="BU31" s="14">
        <v>0</v>
      </c>
      <c r="BV31" s="14">
        <v>0</v>
      </c>
      <c r="BW31" s="14">
        <v>0</v>
      </c>
      <c r="BX31" t="s">
        <v>336</v>
      </c>
      <c r="BY31" t="s">
        <v>337</v>
      </c>
      <c r="BZ31" t="s">
        <v>288</v>
      </c>
      <c r="CA31" t="s">
        <v>336</v>
      </c>
      <c r="CB31" t="s">
        <v>288</v>
      </c>
      <c r="CC31" t="s">
        <v>336</v>
      </c>
      <c r="CD31" t="s">
        <v>288</v>
      </c>
      <c r="CE31" t="s">
        <v>288</v>
      </c>
      <c r="CF31" t="s">
        <v>288</v>
      </c>
      <c r="CG31" t="s">
        <v>338</v>
      </c>
      <c r="CH31">
        <v>0</v>
      </c>
      <c r="CI31" t="s">
        <v>376</v>
      </c>
      <c r="CJ31">
        <v>0</v>
      </c>
      <c r="CK31" t="s">
        <v>376</v>
      </c>
      <c r="CL31" t="s">
        <v>376</v>
      </c>
      <c r="CM31" t="s">
        <v>376</v>
      </c>
      <c r="CN31">
        <v>0</v>
      </c>
      <c r="CO31" t="s">
        <v>376</v>
      </c>
      <c r="CP31" t="s">
        <v>376</v>
      </c>
      <c r="CQ31" t="s">
        <v>376</v>
      </c>
      <c r="CR31" t="s">
        <v>377</v>
      </c>
      <c r="CS31" t="s">
        <v>377</v>
      </c>
      <c r="CT31" t="s">
        <v>377</v>
      </c>
      <c r="CU31" t="s">
        <v>377</v>
      </c>
      <c r="CV31" t="s">
        <v>377</v>
      </c>
      <c r="CW31" t="s">
        <v>377</v>
      </c>
      <c r="CX31" t="s">
        <v>377</v>
      </c>
      <c r="CY31" t="s">
        <v>377</v>
      </c>
      <c r="CZ31" t="s">
        <v>377</v>
      </c>
      <c r="DA31" t="s">
        <v>377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0</v>
      </c>
      <c r="DV31">
        <v>0</v>
      </c>
      <c r="DW31">
        <v>0</v>
      </c>
      <c r="DX31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0</v>
      </c>
      <c r="EK31">
        <v>0</v>
      </c>
      <c r="EL31">
        <v>0</v>
      </c>
      <c r="EM31">
        <v>0</v>
      </c>
      <c r="EN31">
        <v>0</v>
      </c>
      <c r="EO31">
        <v>0</v>
      </c>
      <c r="EP31">
        <v>0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0</v>
      </c>
      <c r="EY31">
        <v>0</v>
      </c>
      <c r="EZ31">
        <v>0</v>
      </c>
      <c r="FA31">
        <v>0</v>
      </c>
      <c r="FB31">
        <v>0</v>
      </c>
      <c r="FC31">
        <v>0</v>
      </c>
      <c r="FD31">
        <v>0</v>
      </c>
      <c r="FE31">
        <v>0</v>
      </c>
      <c r="FF31">
        <v>0</v>
      </c>
      <c r="FG31">
        <v>0</v>
      </c>
      <c r="FH31">
        <v>0</v>
      </c>
      <c r="FI31">
        <v>0</v>
      </c>
      <c r="FJ31" s="51">
        <v>0</v>
      </c>
      <c r="FK31" s="51">
        <v>0</v>
      </c>
      <c r="FL31" s="51">
        <v>0</v>
      </c>
      <c r="FM31" s="51">
        <v>0</v>
      </c>
      <c r="FN31" s="51">
        <v>0</v>
      </c>
      <c r="FO31" s="51">
        <v>0</v>
      </c>
      <c r="FP31" s="51">
        <v>0</v>
      </c>
      <c r="FQ31" s="51">
        <v>0</v>
      </c>
      <c r="FR31" s="51">
        <v>0</v>
      </c>
      <c r="FS31" s="51">
        <v>0</v>
      </c>
    </row>
    <row r="32" spans="1:175" x14ac:dyDescent="0.3">
      <c r="A32" s="112"/>
      <c r="B32" s="3" t="s">
        <v>140</v>
      </c>
      <c r="C32" s="4" t="s">
        <v>13</v>
      </c>
      <c r="D32" s="2" t="s">
        <v>242</v>
      </c>
      <c r="E32" s="9">
        <v>0</v>
      </c>
      <c r="F32" s="13">
        <v>0</v>
      </c>
      <c r="G32" s="13" t="s">
        <v>245</v>
      </c>
      <c r="H32">
        <v>0</v>
      </c>
      <c r="I32" s="24" t="str">
        <f>B28</f>
        <v>Reactant11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 t="s">
        <v>474</v>
      </c>
      <c r="Q32" t="s">
        <v>474</v>
      </c>
      <c r="R32" t="s">
        <v>474</v>
      </c>
      <c r="S32" t="s">
        <v>474</v>
      </c>
      <c r="T32" t="s">
        <v>474</v>
      </c>
      <c r="U32" t="s">
        <v>474</v>
      </c>
      <c r="V32" t="s">
        <v>474</v>
      </c>
      <c r="W32" t="s">
        <v>474</v>
      </c>
      <c r="X32" t="s">
        <v>474</v>
      </c>
      <c r="Y32" t="s">
        <v>474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 s="14">
        <v>0</v>
      </c>
      <c r="AU32" s="14">
        <v>0</v>
      </c>
      <c r="AV32" s="14">
        <v>0</v>
      </c>
      <c r="AW32" s="14">
        <v>0</v>
      </c>
      <c r="AX32" s="14">
        <v>0</v>
      </c>
      <c r="AY32" s="14">
        <v>0</v>
      </c>
      <c r="AZ32" s="14">
        <v>0</v>
      </c>
      <c r="BA32" s="14">
        <v>0</v>
      </c>
      <c r="BB32" s="14">
        <v>0</v>
      </c>
      <c r="BC32" s="14">
        <v>0</v>
      </c>
      <c r="BD32" s="14">
        <v>0</v>
      </c>
      <c r="BE32" s="14">
        <v>0</v>
      </c>
      <c r="BF32" s="14">
        <v>0</v>
      </c>
      <c r="BG32" s="14">
        <v>0</v>
      </c>
      <c r="BH32" s="14">
        <v>0</v>
      </c>
      <c r="BI32" s="14">
        <v>0</v>
      </c>
      <c r="BJ32" s="14">
        <v>0</v>
      </c>
      <c r="BK32" s="14">
        <v>0</v>
      </c>
      <c r="BL32" s="14">
        <v>0</v>
      </c>
      <c r="BM32" s="14">
        <v>0</v>
      </c>
      <c r="BN32" s="14">
        <v>0</v>
      </c>
      <c r="BO32" s="14">
        <v>0</v>
      </c>
      <c r="BP32" s="14">
        <v>0</v>
      </c>
      <c r="BQ32" s="14">
        <v>0</v>
      </c>
      <c r="BR32" s="14">
        <v>0</v>
      </c>
      <c r="BS32" s="14">
        <v>0</v>
      </c>
      <c r="BT32" s="14">
        <v>0</v>
      </c>
      <c r="BU32" s="14">
        <v>0</v>
      </c>
      <c r="BV32" s="14">
        <v>0</v>
      </c>
      <c r="BW32" s="14">
        <v>0</v>
      </c>
      <c r="BX32" s="1" t="s">
        <v>424</v>
      </c>
      <c r="BY32" s="1" t="s">
        <v>424</v>
      </c>
      <c r="BZ32" s="1" t="s">
        <v>424</v>
      </c>
      <c r="CA32" s="1" t="s">
        <v>424</v>
      </c>
      <c r="CB32" s="1" t="s">
        <v>424</v>
      </c>
      <c r="CC32" s="1" t="s">
        <v>424</v>
      </c>
      <c r="CD32" s="1" t="s">
        <v>424</v>
      </c>
      <c r="CE32" s="1" t="s">
        <v>424</v>
      </c>
      <c r="CF32" s="1" t="s">
        <v>424</v>
      </c>
      <c r="CG32" s="1" t="s">
        <v>424</v>
      </c>
      <c r="CH32" s="1">
        <v>0</v>
      </c>
      <c r="CI32" s="1" t="s">
        <v>376</v>
      </c>
      <c r="CJ32" s="1">
        <v>0</v>
      </c>
      <c r="CK32" t="s">
        <v>378</v>
      </c>
      <c r="CL32" t="s">
        <v>378</v>
      </c>
      <c r="CM32" t="s">
        <v>378</v>
      </c>
      <c r="CN32">
        <v>0</v>
      </c>
      <c r="CO32" t="s">
        <v>376</v>
      </c>
      <c r="CP32" t="s">
        <v>376</v>
      </c>
      <c r="CQ32" t="s">
        <v>376</v>
      </c>
      <c r="CR32" s="1" t="s">
        <v>379</v>
      </c>
      <c r="CS32" s="1" t="s">
        <v>379</v>
      </c>
      <c r="CT32" s="1" t="s">
        <v>379</v>
      </c>
      <c r="CU32" s="1" t="s">
        <v>379</v>
      </c>
      <c r="CV32" s="1" t="s">
        <v>379</v>
      </c>
      <c r="CW32" s="1" t="s">
        <v>379</v>
      </c>
      <c r="CX32" s="1" t="s">
        <v>379</v>
      </c>
      <c r="CY32" s="1" t="s">
        <v>379</v>
      </c>
      <c r="CZ32" s="1" t="s">
        <v>379</v>
      </c>
      <c r="DA32" s="1" t="s">
        <v>379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0</v>
      </c>
      <c r="DX32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 s="16">
        <v>0</v>
      </c>
      <c r="EG32" s="16">
        <v>0</v>
      </c>
      <c r="EH32" s="16">
        <v>0</v>
      </c>
      <c r="EI32">
        <v>0</v>
      </c>
      <c r="EJ32">
        <v>0</v>
      </c>
      <c r="EK32">
        <v>0</v>
      </c>
      <c r="EL32">
        <v>0</v>
      </c>
      <c r="EM32">
        <v>0</v>
      </c>
      <c r="EN32">
        <v>0</v>
      </c>
      <c r="EO32">
        <v>0</v>
      </c>
      <c r="EP32" s="16">
        <v>0</v>
      </c>
      <c r="EQ32" s="16">
        <v>0</v>
      </c>
      <c r="ER32" s="16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0</v>
      </c>
      <c r="EY32">
        <v>0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 s="51">
        <v>0</v>
      </c>
      <c r="FK32" s="51">
        <v>0</v>
      </c>
      <c r="FL32" s="51">
        <v>0</v>
      </c>
      <c r="FM32" s="51">
        <v>0</v>
      </c>
      <c r="FN32" s="51">
        <v>0</v>
      </c>
      <c r="FO32" s="51">
        <v>0</v>
      </c>
      <c r="FP32" s="51">
        <v>0</v>
      </c>
      <c r="FQ32" s="51">
        <v>0</v>
      </c>
      <c r="FR32" s="51">
        <v>0</v>
      </c>
      <c r="FS32" s="51">
        <v>0</v>
      </c>
    </row>
    <row r="33" spans="1:175" x14ac:dyDescent="0.3">
      <c r="A33" s="112"/>
      <c r="B33" s="3" t="s">
        <v>140</v>
      </c>
      <c r="C33" s="4" t="s">
        <v>13</v>
      </c>
      <c r="D33" s="2" t="s">
        <v>241</v>
      </c>
      <c r="E33" s="9">
        <v>0</v>
      </c>
      <c r="F33" s="13">
        <v>0</v>
      </c>
      <c r="G33" s="13" t="s">
        <v>246</v>
      </c>
      <c r="H33">
        <v>0</v>
      </c>
      <c r="I33" s="24" t="str">
        <f>B28</f>
        <v>Reactant11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 t="s">
        <v>474</v>
      </c>
      <c r="Q33" t="s">
        <v>474</v>
      </c>
      <c r="R33" t="s">
        <v>474</v>
      </c>
      <c r="S33" t="s">
        <v>474</v>
      </c>
      <c r="T33" t="s">
        <v>474</v>
      </c>
      <c r="U33" t="s">
        <v>474</v>
      </c>
      <c r="V33" t="s">
        <v>474</v>
      </c>
      <c r="W33" t="s">
        <v>474</v>
      </c>
      <c r="X33" t="s">
        <v>474</v>
      </c>
      <c r="Y33" t="s">
        <v>474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 s="14">
        <v>0</v>
      </c>
      <c r="AU33" s="14">
        <v>0</v>
      </c>
      <c r="AV33" s="14">
        <v>0</v>
      </c>
      <c r="AW33" s="14">
        <v>0</v>
      </c>
      <c r="AX33" s="14">
        <v>0</v>
      </c>
      <c r="AY33" s="14">
        <v>0</v>
      </c>
      <c r="AZ33" s="14">
        <v>0</v>
      </c>
      <c r="BA33" s="14">
        <v>0</v>
      </c>
      <c r="BB33" s="14">
        <v>0</v>
      </c>
      <c r="BC33" s="14">
        <v>0</v>
      </c>
      <c r="BD33" s="14">
        <v>0</v>
      </c>
      <c r="BE33" s="14">
        <v>0</v>
      </c>
      <c r="BF33" s="14">
        <v>0</v>
      </c>
      <c r="BG33" s="14">
        <v>0</v>
      </c>
      <c r="BH33" s="14">
        <v>0</v>
      </c>
      <c r="BI33" s="14">
        <v>0</v>
      </c>
      <c r="BJ33" s="14">
        <v>0</v>
      </c>
      <c r="BK33" s="14">
        <v>0</v>
      </c>
      <c r="BL33" s="14">
        <v>0</v>
      </c>
      <c r="BM33" s="14">
        <v>0</v>
      </c>
      <c r="BN33" s="14">
        <v>0</v>
      </c>
      <c r="BO33" s="14">
        <v>0</v>
      </c>
      <c r="BP33" s="14">
        <v>0</v>
      </c>
      <c r="BQ33" s="14">
        <v>0</v>
      </c>
      <c r="BR33" s="14">
        <v>0</v>
      </c>
      <c r="BS33" s="14">
        <v>0</v>
      </c>
      <c r="BT33" s="14">
        <v>0</v>
      </c>
      <c r="BU33" s="14">
        <v>0</v>
      </c>
      <c r="BV33" s="14">
        <v>0</v>
      </c>
      <c r="BW33" s="14">
        <v>0</v>
      </c>
      <c r="BX33" s="1" t="s">
        <v>288</v>
      </c>
      <c r="BY33" s="1" t="s">
        <v>288</v>
      </c>
      <c r="BZ33" s="1" t="s">
        <v>288</v>
      </c>
      <c r="CA33" s="24" t="s">
        <v>288</v>
      </c>
      <c r="CB33" s="24" t="s">
        <v>288</v>
      </c>
      <c r="CC33" s="24" t="s">
        <v>288</v>
      </c>
      <c r="CD33" s="1" t="s">
        <v>288</v>
      </c>
      <c r="CE33" t="s">
        <v>288</v>
      </c>
      <c r="CF33" t="s">
        <v>288</v>
      </c>
      <c r="CG33" t="s">
        <v>288</v>
      </c>
      <c r="CH33" s="1">
        <v>0</v>
      </c>
      <c r="CI33" s="1" t="s">
        <v>376</v>
      </c>
      <c r="CJ33" s="1">
        <v>0</v>
      </c>
      <c r="CK33" t="s">
        <v>378</v>
      </c>
      <c r="CL33" t="s">
        <v>378</v>
      </c>
      <c r="CM33" t="s">
        <v>378</v>
      </c>
      <c r="CN33">
        <v>0</v>
      </c>
      <c r="CO33" t="s">
        <v>376</v>
      </c>
      <c r="CP33" t="s">
        <v>376</v>
      </c>
      <c r="CQ33" t="s">
        <v>376</v>
      </c>
      <c r="CR33" s="1" t="s">
        <v>379</v>
      </c>
      <c r="CS33" s="1" t="s">
        <v>379</v>
      </c>
      <c r="CT33" s="1" t="s">
        <v>379</v>
      </c>
      <c r="CU33" s="1" t="s">
        <v>379</v>
      </c>
      <c r="CV33" s="1" t="s">
        <v>379</v>
      </c>
      <c r="CW33" s="1" t="s">
        <v>379</v>
      </c>
      <c r="CX33" s="1" t="s">
        <v>379</v>
      </c>
      <c r="CY33" s="1" t="s">
        <v>379</v>
      </c>
      <c r="CZ33" s="1" t="s">
        <v>379</v>
      </c>
      <c r="DA33" s="1" t="s">
        <v>379</v>
      </c>
      <c r="DB33">
        <v>0</v>
      </c>
      <c r="DC33">
        <v>0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>
        <v>0</v>
      </c>
      <c r="DL33">
        <v>0</v>
      </c>
      <c r="DM33">
        <v>0</v>
      </c>
      <c r="DN33">
        <v>0</v>
      </c>
      <c r="DO33">
        <v>0</v>
      </c>
      <c r="DP33">
        <v>0</v>
      </c>
      <c r="DQ33">
        <v>0</v>
      </c>
      <c r="DR33">
        <v>0</v>
      </c>
      <c r="DS33">
        <v>0</v>
      </c>
      <c r="DT33">
        <v>0</v>
      </c>
      <c r="DU33">
        <v>0</v>
      </c>
      <c r="DV33">
        <v>0</v>
      </c>
      <c r="DW33">
        <v>0</v>
      </c>
      <c r="DX33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 s="16">
        <v>0</v>
      </c>
      <c r="EG33" s="16">
        <v>0</v>
      </c>
      <c r="EH33" s="16">
        <v>0</v>
      </c>
      <c r="EI33">
        <v>0</v>
      </c>
      <c r="EJ33">
        <v>0</v>
      </c>
      <c r="EK33">
        <v>0</v>
      </c>
      <c r="EL33">
        <v>0</v>
      </c>
      <c r="EM33">
        <v>0</v>
      </c>
      <c r="EN33">
        <v>0</v>
      </c>
      <c r="EO33">
        <v>0</v>
      </c>
      <c r="EP33" s="16">
        <v>0</v>
      </c>
      <c r="EQ33" s="16">
        <v>0</v>
      </c>
      <c r="ER33" s="16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0</v>
      </c>
      <c r="EZ33">
        <v>0</v>
      </c>
      <c r="FA33">
        <v>0</v>
      </c>
      <c r="FB33">
        <v>0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 s="51">
        <v>0</v>
      </c>
      <c r="FK33" s="51">
        <v>0</v>
      </c>
      <c r="FL33" s="51">
        <v>0</v>
      </c>
      <c r="FM33" s="51">
        <v>0</v>
      </c>
      <c r="FN33" s="51">
        <v>0</v>
      </c>
      <c r="FO33" s="51">
        <v>0</v>
      </c>
      <c r="FP33" s="51">
        <v>0</v>
      </c>
      <c r="FQ33" s="51">
        <v>0</v>
      </c>
      <c r="FR33" s="51">
        <v>0</v>
      </c>
      <c r="FS33" s="51">
        <v>0</v>
      </c>
    </row>
    <row r="34" spans="1:175" x14ac:dyDescent="0.3">
      <c r="A34" s="112"/>
      <c r="B34" s="3" t="s">
        <v>140</v>
      </c>
      <c r="C34" s="4" t="s">
        <v>13</v>
      </c>
      <c r="D34" s="2" t="s">
        <v>243</v>
      </c>
      <c r="E34" s="9">
        <v>0</v>
      </c>
      <c r="F34" s="13">
        <v>0</v>
      </c>
      <c r="G34" s="13" t="s">
        <v>247</v>
      </c>
      <c r="H34">
        <v>0</v>
      </c>
      <c r="I34" s="24" t="str">
        <f>B28</f>
        <v>Reactant11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 t="s">
        <v>474</v>
      </c>
      <c r="Q34" t="s">
        <v>474</v>
      </c>
      <c r="R34" t="s">
        <v>474</v>
      </c>
      <c r="S34" t="s">
        <v>474</v>
      </c>
      <c r="T34" t="s">
        <v>474</v>
      </c>
      <c r="U34" t="s">
        <v>474</v>
      </c>
      <c r="V34" t="s">
        <v>474</v>
      </c>
      <c r="W34" t="s">
        <v>474</v>
      </c>
      <c r="X34" t="s">
        <v>474</v>
      </c>
      <c r="Y34" t="s">
        <v>474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 s="14">
        <v>0</v>
      </c>
      <c r="AU34" s="14">
        <v>0</v>
      </c>
      <c r="AV34" s="14">
        <v>0</v>
      </c>
      <c r="AW34" s="14">
        <v>0</v>
      </c>
      <c r="AX34" s="14">
        <v>0</v>
      </c>
      <c r="AY34" s="14">
        <v>0</v>
      </c>
      <c r="AZ34" s="14">
        <v>0</v>
      </c>
      <c r="BA34" s="14">
        <v>0</v>
      </c>
      <c r="BB34" s="14">
        <v>0</v>
      </c>
      <c r="BC34" s="14">
        <v>0</v>
      </c>
      <c r="BD34" s="14">
        <v>0</v>
      </c>
      <c r="BE34" s="14">
        <v>0</v>
      </c>
      <c r="BF34" s="14">
        <v>0</v>
      </c>
      <c r="BG34" s="14">
        <v>0</v>
      </c>
      <c r="BH34" s="14">
        <v>0</v>
      </c>
      <c r="BI34" s="14">
        <v>0</v>
      </c>
      <c r="BJ34" s="14">
        <v>0</v>
      </c>
      <c r="BK34" s="14">
        <v>0</v>
      </c>
      <c r="BL34" s="14">
        <v>0</v>
      </c>
      <c r="BM34" s="14">
        <v>0</v>
      </c>
      <c r="BN34" s="14">
        <v>0</v>
      </c>
      <c r="BO34" s="14">
        <v>0</v>
      </c>
      <c r="BP34" s="14">
        <v>0</v>
      </c>
      <c r="BQ34" s="14">
        <v>0</v>
      </c>
      <c r="BR34" s="14">
        <v>0</v>
      </c>
      <c r="BS34" s="14">
        <v>0</v>
      </c>
      <c r="BT34" s="14">
        <v>0</v>
      </c>
      <c r="BU34" s="14">
        <v>0</v>
      </c>
      <c r="BV34" s="14">
        <v>0</v>
      </c>
      <c r="BW34" s="14">
        <v>0</v>
      </c>
      <c r="BX34" s="1">
        <v>0</v>
      </c>
      <c r="BY34" s="1">
        <v>0</v>
      </c>
      <c r="BZ34" s="1">
        <v>0</v>
      </c>
      <c r="CA34" s="1">
        <v>0</v>
      </c>
      <c r="CB34" s="1">
        <v>0</v>
      </c>
      <c r="CC34" s="1">
        <v>0</v>
      </c>
      <c r="CD34" s="1">
        <v>0</v>
      </c>
      <c r="CE34" s="1">
        <v>0</v>
      </c>
      <c r="CF34" s="1">
        <v>0</v>
      </c>
      <c r="CG34" s="1">
        <v>0</v>
      </c>
      <c r="CH34" s="1">
        <v>0</v>
      </c>
      <c r="CI34" s="1">
        <v>0</v>
      </c>
      <c r="CJ34" s="1">
        <v>0</v>
      </c>
      <c r="CK34" s="1">
        <v>0</v>
      </c>
      <c r="CL34" s="1">
        <v>0</v>
      </c>
      <c r="CM34" s="1">
        <v>0</v>
      </c>
      <c r="CN34" s="1">
        <v>0</v>
      </c>
      <c r="CO34" s="1">
        <v>0</v>
      </c>
      <c r="CP34" s="1">
        <v>0</v>
      </c>
      <c r="CQ34" s="1">
        <v>0</v>
      </c>
      <c r="CR34" s="1">
        <v>0</v>
      </c>
      <c r="CS34" s="1">
        <v>0</v>
      </c>
      <c r="CT34" s="1">
        <v>0</v>
      </c>
      <c r="CU34" s="1">
        <v>0</v>
      </c>
      <c r="CV34" s="1">
        <v>0</v>
      </c>
      <c r="CW34" s="1">
        <v>0</v>
      </c>
      <c r="CX34" s="1">
        <v>0</v>
      </c>
      <c r="CY34" s="1">
        <v>0</v>
      </c>
      <c r="CZ34" s="1">
        <v>0</v>
      </c>
      <c r="DA34" s="1">
        <v>0</v>
      </c>
      <c r="DB34" s="1">
        <v>0</v>
      </c>
      <c r="DC34" s="1">
        <v>0</v>
      </c>
      <c r="DD34" s="1">
        <v>0</v>
      </c>
      <c r="DE34">
        <v>0</v>
      </c>
      <c r="DF34" s="1">
        <v>0</v>
      </c>
      <c r="DG34">
        <v>0</v>
      </c>
      <c r="DH34" s="1">
        <v>0</v>
      </c>
      <c r="DI34">
        <v>0</v>
      </c>
      <c r="DJ34" s="1">
        <v>0</v>
      </c>
      <c r="DK34">
        <v>0</v>
      </c>
      <c r="DL34" s="1">
        <v>0</v>
      </c>
      <c r="DM34" s="1">
        <v>0</v>
      </c>
      <c r="DN34" s="1">
        <v>0</v>
      </c>
      <c r="DO34">
        <v>0</v>
      </c>
      <c r="DP34" s="1">
        <v>0</v>
      </c>
      <c r="DQ34">
        <v>0</v>
      </c>
      <c r="DR34" s="1">
        <v>0</v>
      </c>
      <c r="DS34">
        <v>0</v>
      </c>
      <c r="DT34" s="1">
        <v>0</v>
      </c>
      <c r="DU34">
        <v>0</v>
      </c>
      <c r="DV34" s="1">
        <v>0</v>
      </c>
      <c r="DW34" s="1">
        <v>0</v>
      </c>
      <c r="DX34" s="1">
        <v>0</v>
      </c>
      <c r="DY34">
        <v>0</v>
      </c>
      <c r="DZ34" s="1">
        <v>0</v>
      </c>
      <c r="EA34">
        <v>0</v>
      </c>
      <c r="EB34" s="1">
        <v>0</v>
      </c>
      <c r="EC34">
        <v>0</v>
      </c>
      <c r="ED34" s="1">
        <v>0</v>
      </c>
      <c r="EE34">
        <v>0</v>
      </c>
      <c r="EF34" s="1">
        <v>0</v>
      </c>
      <c r="EG34" s="1">
        <v>0</v>
      </c>
      <c r="EH34" s="1">
        <v>0</v>
      </c>
      <c r="EI34">
        <v>0</v>
      </c>
      <c r="EJ34" s="1">
        <v>0</v>
      </c>
      <c r="EK34">
        <v>0</v>
      </c>
      <c r="EL34" s="1">
        <v>0</v>
      </c>
      <c r="EM34">
        <v>0</v>
      </c>
      <c r="EN34" s="1">
        <v>0</v>
      </c>
      <c r="EO34">
        <v>0</v>
      </c>
      <c r="EP34" s="1">
        <v>0</v>
      </c>
      <c r="EQ34" s="1">
        <v>0</v>
      </c>
      <c r="ER34" s="1">
        <v>0</v>
      </c>
      <c r="ES34">
        <v>0</v>
      </c>
      <c r="ET34" s="1">
        <v>0</v>
      </c>
      <c r="EU34">
        <v>0</v>
      </c>
      <c r="EV34" s="1">
        <v>0</v>
      </c>
      <c r="EW34">
        <v>0</v>
      </c>
      <c r="EX34" s="1">
        <v>0</v>
      </c>
      <c r="EY34">
        <v>0</v>
      </c>
      <c r="EZ34" s="1">
        <v>0</v>
      </c>
      <c r="FA34" s="1">
        <v>0</v>
      </c>
      <c r="FB34" s="1">
        <v>0</v>
      </c>
      <c r="FC34" s="1">
        <v>0</v>
      </c>
      <c r="FD34" s="1">
        <v>0</v>
      </c>
      <c r="FE34" s="1">
        <v>0</v>
      </c>
      <c r="FF34" s="1">
        <v>0</v>
      </c>
      <c r="FG34" s="1">
        <v>0</v>
      </c>
      <c r="FH34" s="1">
        <v>0</v>
      </c>
      <c r="FI34" s="1">
        <v>0</v>
      </c>
      <c r="FJ34" s="1">
        <v>0</v>
      </c>
      <c r="FK34" s="1">
        <v>0</v>
      </c>
      <c r="FL34" s="1">
        <v>0</v>
      </c>
      <c r="FM34" s="1">
        <v>0</v>
      </c>
      <c r="FN34" s="1">
        <v>0</v>
      </c>
      <c r="FO34" s="1">
        <v>0</v>
      </c>
      <c r="FP34" s="1">
        <v>0</v>
      </c>
      <c r="FQ34" s="1">
        <v>0</v>
      </c>
      <c r="FR34" s="1">
        <v>0</v>
      </c>
      <c r="FS34" s="1">
        <v>0</v>
      </c>
    </row>
    <row r="35" spans="1:175" x14ac:dyDescent="0.3">
      <c r="A35" s="112"/>
      <c r="B35" s="3" t="s">
        <v>140</v>
      </c>
      <c r="C35" s="4" t="s">
        <v>13</v>
      </c>
      <c r="D35" s="2" t="s">
        <v>244</v>
      </c>
      <c r="E35" s="9">
        <v>0</v>
      </c>
      <c r="F35" s="13">
        <v>0</v>
      </c>
      <c r="G35" s="13" t="s">
        <v>248</v>
      </c>
      <c r="H35">
        <v>0</v>
      </c>
      <c r="I35" s="24" t="str">
        <f>B28</f>
        <v>Reactant11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 t="s">
        <v>474</v>
      </c>
      <c r="Q35" t="s">
        <v>474</v>
      </c>
      <c r="R35" t="s">
        <v>474</v>
      </c>
      <c r="S35" t="s">
        <v>474</v>
      </c>
      <c r="T35" t="s">
        <v>474</v>
      </c>
      <c r="U35" t="s">
        <v>474</v>
      </c>
      <c r="V35" t="s">
        <v>474</v>
      </c>
      <c r="W35" t="s">
        <v>474</v>
      </c>
      <c r="X35" t="s">
        <v>474</v>
      </c>
      <c r="Y35" t="s">
        <v>474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 s="14">
        <v>0</v>
      </c>
      <c r="AU35" s="14">
        <v>0</v>
      </c>
      <c r="AV35" s="14">
        <v>0</v>
      </c>
      <c r="AW35" s="14">
        <v>0</v>
      </c>
      <c r="AX35" s="14">
        <v>0</v>
      </c>
      <c r="AY35" s="14">
        <v>0</v>
      </c>
      <c r="AZ35" s="14">
        <v>0</v>
      </c>
      <c r="BA35" s="14">
        <v>0</v>
      </c>
      <c r="BB35" s="14">
        <v>0</v>
      </c>
      <c r="BC35" s="14">
        <v>0</v>
      </c>
      <c r="BD35" s="14">
        <v>0</v>
      </c>
      <c r="BE35" s="14">
        <v>0</v>
      </c>
      <c r="BF35" s="14">
        <v>0</v>
      </c>
      <c r="BG35" s="14">
        <v>0</v>
      </c>
      <c r="BH35" s="14">
        <v>0</v>
      </c>
      <c r="BI35" s="14">
        <v>0</v>
      </c>
      <c r="BJ35" s="14">
        <v>0</v>
      </c>
      <c r="BK35" s="14">
        <v>0</v>
      </c>
      <c r="BL35" s="14">
        <v>0</v>
      </c>
      <c r="BM35" s="14">
        <v>0</v>
      </c>
      <c r="BN35" s="14">
        <v>0</v>
      </c>
      <c r="BO35" s="14">
        <v>0</v>
      </c>
      <c r="BP35" s="14">
        <v>0</v>
      </c>
      <c r="BQ35" s="14">
        <v>0</v>
      </c>
      <c r="BR35" s="14">
        <v>0</v>
      </c>
      <c r="BS35" s="14">
        <v>0</v>
      </c>
      <c r="BT35" s="14">
        <v>0</v>
      </c>
      <c r="BU35" s="14">
        <v>0</v>
      </c>
      <c r="BV35" s="14">
        <v>0</v>
      </c>
      <c r="BW35" s="14">
        <v>0</v>
      </c>
      <c r="BX35" s="1">
        <v>0</v>
      </c>
      <c r="BY35" s="1">
        <v>0</v>
      </c>
      <c r="BZ35" s="1">
        <v>0</v>
      </c>
      <c r="CA35" s="1">
        <v>0</v>
      </c>
      <c r="CB35" s="1">
        <v>0</v>
      </c>
      <c r="CC35" s="1">
        <v>0</v>
      </c>
      <c r="CD35" s="1">
        <v>0</v>
      </c>
      <c r="CE35" s="1">
        <v>0</v>
      </c>
      <c r="CF35" s="1">
        <v>0</v>
      </c>
      <c r="CG35" s="1">
        <v>0</v>
      </c>
      <c r="CH35" s="1">
        <v>0</v>
      </c>
      <c r="CI35" s="1">
        <v>0</v>
      </c>
      <c r="CJ35" s="1">
        <v>0</v>
      </c>
      <c r="CK35" s="1">
        <v>0</v>
      </c>
      <c r="CL35" s="1">
        <v>0</v>
      </c>
      <c r="CM35" s="1">
        <v>0</v>
      </c>
      <c r="CN35" s="1">
        <v>0</v>
      </c>
      <c r="CO35" s="1">
        <v>0</v>
      </c>
      <c r="CP35" s="1">
        <v>0</v>
      </c>
      <c r="CQ35" s="1">
        <v>0</v>
      </c>
      <c r="CR35" s="1">
        <v>0</v>
      </c>
      <c r="CS35" s="1">
        <v>0</v>
      </c>
      <c r="CT35" s="1">
        <v>0</v>
      </c>
      <c r="CU35" s="1">
        <v>0</v>
      </c>
      <c r="CV35" s="1">
        <v>0</v>
      </c>
      <c r="CW35" s="1">
        <v>0</v>
      </c>
      <c r="CX35" s="1">
        <v>0</v>
      </c>
      <c r="CY35" s="1">
        <v>0</v>
      </c>
      <c r="CZ35" s="1">
        <v>0</v>
      </c>
      <c r="DA35" s="1">
        <v>0</v>
      </c>
      <c r="DB35" s="1">
        <v>0</v>
      </c>
      <c r="DC35" s="1">
        <v>0</v>
      </c>
      <c r="DD35" s="1">
        <v>0</v>
      </c>
      <c r="DE35">
        <v>0</v>
      </c>
      <c r="DF35" s="1">
        <v>0</v>
      </c>
      <c r="DG35">
        <v>0</v>
      </c>
      <c r="DH35" s="1">
        <v>0</v>
      </c>
      <c r="DI35">
        <v>0</v>
      </c>
      <c r="DJ35" s="1">
        <v>0</v>
      </c>
      <c r="DK35">
        <v>0</v>
      </c>
      <c r="DL35" s="1">
        <v>0</v>
      </c>
      <c r="DM35" s="1">
        <v>0</v>
      </c>
      <c r="DN35" s="1">
        <v>0</v>
      </c>
      <c r="DO35">
        <v>0</v>
      </c>
      <c r="DP35" s="1">
        <v>0</v>
      </c>
      <c r="DQ35">
        <v>0</v>
      </c>
      <c r="DR35" s="1">
        <v>0</v>
      </c>
      <c r="DS35">
        <v>0</v>
      </c>
      <c r="DT35" s="1">
        <v>0</v>
      </c>
      <c r="DU35">
        <v>0</v>
      </c>
      <c r="DV35" s="1">
        <v>0</v>
      </c>
      <c r="DW35" s="1">
        <v>0</v>
      </c>
      <c r="DX35" s="1">
        <v>0</v>
      </c>
      <c r="DY35">
        <v>0</v>
      </c>
      <c r="DZ35" s="1">
        <v>0</v>
      </c>
      <c r="EA35">
        <v>0</v>
      </c>
      <c r="EB35" s="1">
        <v>0</v>
      </c>
      <c r="EC35">
        <v>0</v>
      </c>
      <c r="ED35" s="1">
        <v>0</v>
      </c>
      <c r="EE35">
        <v>0</v>
      </c>
      <c r="EF35" s="1">
        <v>0</v>
      </c>
      <c r="EG35" s="1">
        <v>0</v>
      </c>
      <c r="EH35" s="1">
        <v>0</v>
      </c>
      <c r="EI35">
        <v>0</v>
      </c>
      <c r="EJ35" s="1">
        <v>0</v>
      </c>
      <c r="EK35">
        <v>0</v>
      </c>
      <c r="EL35" s="1">
        <v>0</v>
      </c>
      <c r="EM35">
        <v>0</v>
      </c>
      <c r="EN35" s="1">
        <v>0</v>
      </c>
      <c r="EO35">
        <v>0</v>
      </c>
      <c r="EP35" s="1">
        <v>0</v>
      </c>
      <c r="EQ35" s="1">
        <v>0</v>
      </c>
      <c r="ER35" s="1">
        <v>0</v>
      </c>
      <c r="ES35">
        <v>0</v>
      </c>
      <c r="ET35" s="1">
        <v>0</v>
      </c>
      <c r="EU35">
        <v>0</v>
      </c>
      <c r="EV35" s="1">
        <v>0</v>
      </c>
      <c r="EW35">
        <v>0</v>
      </c>
      <c r="EX35" s="1">
        <v>0</v>
      </c>
      <c r="EY35">
        <v>0</v>
      </c>
      <c r="EZ35" s="1">
        <v>0</v>
      </c>
      <c r="FA35" s="1">
        <v>0</v>
      </c>
      <c r="FB35" s="1">
        <v>0</v>
      </c>
      <c r="FC35" s="1">
        <v>0</v>
      </c>
      <c r="FD35" s="1">
        <v>0</v>
      </c>
      <c r="FE35" s="1">
        <v>0</v>
      </c>
      <c r="FF35" s="1">
        <v>0</v>
      </c>
      <c r="FG35" s="1">
        <v>0</v>
      </c>
      <c r="FH35" s="1">
        <v>0</v>
      </c>
      <c r="FI35" s="1">
        <v>0</v>
      </c>
      <c r="FJ35" s="1">
        <v>0</v>
      </c>
      <c r="FK35" s="1">
        <v>0</v>
      </c>
      <c r="FL35" s="1">
        <v>0</v>
      </c>
      <c r="FM35" s="1">
        <v>0</v>
      </c>
      <c r="FN35" s="1">
        <v>0</v>
      </c>
      <c r="FO35" s="1">
        <v>0</v>
      </c>
      <c r="FP35" s="1">
        <v>0</v>
      </c>
      <c r="FQ35" s="1">
        <v>0</v>
      </c>
      <c r="FR35" s="1">
        <v>0</v>
      </c>
      <c r="FS35" s="1">
        <v>0</v>
      </c>
    </row>
    <row r="36" spans="1:175" x14ac:dyDescent="0.3">
      <c r="A36" s="112"/>
      <c r="B36" s="25" t="s">
        <v>136</v>
      </c>
      <c r="C36" s="11" t="s">
        <v>277</v>
      </c>
      <c r="D36" s="2" t="s">
        <v>75</v>
      </c>
      <c r="E36" s="9">
        <v>0</v>
      </c>
      <c r="F36" s="13">
        <v>0</v>
      </c>
      <c r="G36" s="13" t="s">
        <v>76</v>
      </c>
      <c r="H36" s="10">
        <v>0</v>
      </c>
      <c r="I36" t="s">
        <v>12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 s="10">
        <v>0</v>
      </c>
      <c r="Q36" s="10">
        <v>0</v>
      </c>
      <c r="R36" s="10">
        <v>0</v>
      </c>
      <c r="S36" s="10">
        <v>0</v>
      </c>
      <c r="T36" s="10">
        <v>0</v>
      </c>
      <c r="U36" s="10">
        <v>0</v>
      </c>
      <c r="V36" s="10">
        <v>0</v>
      </c>
      <c r="W36" s="10">
        <v>0</v>
      </c>
      <c r="X36" s="10">
        <v>0</v>
      </c>
      <c r="Y36" s="10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 s="14">
        <v>0</v>
      </c>
      <c r="AU36" s="14">
        <v>0</v>
      </c>
      <c r="AV36" s="14">
        <v>0</v>
      </c>
      <c r="AW36" s="14">
        <v>0</v>
      </c>
      <c r="AX36" s="14">
        <v>0</v>
      </c>
      <c r="AY36" s="14">
        <v>0</v>
      </c>
      <c r="AZ36" s="14">
        <v>0</v>
      </c>
      <c r="BA36" s="14">
        <v>0</v>
      </c>
      <c r="BB36" s="14">
        <v>0</v>
      </c>
      <c r="BC36" s="14">
        <v>0</v>
      </c>
      <c r="BD36" s="14">
        <v>0</v>
      </c>
      <c r="BE36" s="14">
        <v>0</v>
      </c>
      <c r="BF36" s="14">
        <v>0</v>
      </c>
      <c r="BG36" s="14">
        <v>0</v>
      </c>
      <c r="BH36" s="14">
        <v>0</v>
      </c>
      <c r="BI36" s="14">
        <v>0</v>
      </c>
      <c r="BJ36" s="14">
        <v>0</v>
      </c>
      <c r="BK36" s="14">
        <v>0</v>
      </c>
      <c r="BL36" s="14">
        <v>0</v>
      </c>
      <c r="BM36" s="14">
        <v>0</v>
      </c>
      <c r="BN36" s="14">
        <v>0</v>
      </c>
      <c r="BO36" s="14">
        <v>0</v>
      </c>
      <c r="BP36" s="14">
        <v>0</v>
      </c>
      <c r="BQ36" s="14">
        <v>0</v>
      </c>
      <c r="BR36" s="14">
        <v>0</v>
      </c>
      <c r="BS36" s="14">
        <v>0</v>
      </c>
      <c r="BT36" s="14">
        <v>0</v>
      </c>
      <c r="BU36" s="14">
        <v>0</v>
      </c>
      <c r="BV36" s="14">
        <v>0</v>
      </c>
      <c r="BW36" s="14">
        <v>0</v>
      </c>
      <c r="BX36" s="10">
        <v>0</v>
      </c>
      <c r="BY36" s="10">
        <v>0</v>
      </c>
      <c r="BZ36" s="10">
        <v>0</v>
      </c>
      <c r="CA36" s="10">
        <v>0</v>
      </c>
      <c r="CB36" s="10">
        <v>0</v>
      </c>
      <c r="CC36" s="10">
        <v>0</v>
      </c>
      <c r="CD36" s="10">
        <v>0</v>
      </c>
      <c r="CE36" s="10">
        <v>0</v>
      </c>
      <c r="CF36" s="10">
        <v>0</v>
      </c>
      <c r="CG36" s="10">
        <v>0</v>
      </c>
      <c r="CH36" s="10">
        <v>0</v>
      </c>
      <c r="CI36" s="10">
        <v>0</v>
      </c>
      <c r="CJ36" s="10">
        <v>0</v>
      </c>
      <c r="CK36">
        <v>0</v>
      </c>
      <c r="CL36" s="10">
        <v>0</v>
      </c>
      <c r="CM36">
        <v>0</v>
      </c>
      <c r="CN36" s="10">
        <v>0</v>
      </c>
      <c r="CO36">
        <v>0</v>
      </c>
      <c r="CP36" s="10">
        <v>0</v>
      </c>
      <c r="CQ36">
        <v>0</v>
      </c>
      <c r="CR36" s="10">
        <v>0</v>
      </c>
      <c r="CS36" s="10">
        <v>0</v>
      </c>
      <c r="CT36" s="10">
        <v>0</v>
      </c>
      <c r="CU36">
        <v>0</v>
      </c>
      <c r="CV36" s="10">
        <v>0</v>
      </c>
      <c r="CW36">
        <v>0</v>
      </c>
      <c r="CX36" s="10">
        <v>0</v>
      </c>
      <c r="CY36">
        <v>0</v>
      </c>
      <c r="CZ36" s="10">
        <v>0</v>
      </c>
      <c r="DA36">
        <v>0</v>
      </c>
      <c r="DB36" s="10">
        <v>0</v>
      </c>
      <c r="DC36" s="10">
        <v>0</v>
      </c>
      <c r="DD36" s="10">
        <v>0</v>
      </c>
      <c r="DE36">
        <v>0</v>
      </c>
      <c r="DF36" s="10">
        <v>0</v>
      </c>
      <c r="DG36">
        <v>0</v>
      </c>
      <c r="DH36" s="10">
        <v>0</v>
      </c>
      <c r="DI36">
        <v>0</v>
      </c>
      <c r="DJ36" s="10">
        <v>0</v>
      </c>
      <c r="DK36">
        <v>0</v>
      </c>
      <c r="DL36" s="10">
        <v>0</v>
      </c>
      <c r="DM36" s="10">
        <v>0</v>
      </c>
      <c r="DN36" s="10">
        <v>0</v>
      </c>
      <c r="DO36">
        <v>0</v>
      </c>
      <c r="DP36" s="10">
        <v>0</v>
      </c>
      <c r="DQ36">
        <v>0</v>
      </c>
      <c r="DR36" s="10">
        <v>0</v>
      </c>
      <c r="DS36">
        <v>0</v>
      </c>
      <c r="DT36" s="10">
        <v>0</v>
      </c>
      <c r="DU36">
        <v>0</v>
      </c>
      <c r="DV36" s="10">
        <v>0</v>
      </c>
      <c r="DW36" s="10">
        <v>0</v>
      </c>
      <c r="DX36" s="10">
        <v>0</v>
      </c>
      <c r="DY36">
        <v>0</v>
      </c>
      <c r="DZ36" s="10">
        <v>0</v>
      </c>
      <c r="EA36">
        <v>0</v>
      </c>
      <c r="EB36" s="10">
        <v>0</v>
      </c>
      <c r="EC36">
        <v>0</v>
      </c>
      <c r="ED36" s="10">
        <v>0</v>
      </c>
      <c r="EE36">
        <v>0</v>
      </c>
      <c r="EF36" s="10">
        <v>0</v>
      </c>
      <c r="EG36" s="10">
        <v>0</v>
      </c>
      <c r="EH36" s="10">
        <v>0</v>
      </c>
      <c r="EI36">
        <v>0</v>
      </c>
      <c r="EJ36">
        <v>0</v>
      </c>
      <c r="EK36">
        <v>0</v>
      </c>
      <c r="EL36">
        <v>0</v>
      </c>
      <c r="EM36">
        <v>0</v>
      </c>
      <c r="EN36">
        <v>0</v>
      </c>
      <c r="EO36">
        <v>0</v>
      </c>
      <c r="EP36" s="10">
        <v>0</v>
      </c>
      <c r="EQ36" s="10">
        <v>0</v>
      </c>
      <c r="ER36" s="10">
        <v>0</v>
      </c>
      <c r="ES36">
        <v>0</v>
      </c>
      <c r="ET36">
        <v>0</v>
      </c>
      <c r="EU36">
        <v>0</v>
      </c>
      <c r="EV36">
        <v>0</v>
      </c>
      <c r="EW36">
        <v>0</v>
      </c>
      <c r="EX36">
        <v>0</v>
      </c>
      <c r="EY36">
        <v>0</v>
      </c>
      <c r="EZ36">
        <v>0</v>
      </c>
      <c r="FA36">
        <v>0</v>
      </c>
      <c r="FB36">
        <v>0</v>
      </c>
      <c r="FC36">
        <v>0</v>
      </c>
      <c r="FD36">
        <v>0</v>
      </c>
      <c r="FE36">
        <v>0</v>
      </c>
      <c r="FF36">
        <v>0</v>
      </c>
      <c r="FG36">
        <v>0</v>
      </c>
      <c r="FH36">
        <v>0</v>
      </c>
      <c r="FI36">
        <v>0</v>
      </c>
      <c r="FJ36" s="10">
        <v>0</v>
      </c>
      <c r="FK36" s="10">
        <v>0</v>
      </c>
      <c r="FL36" s="10">
        <v>0</v>
      </c>
      <c r="FM36">
        <v>0</v>
      </c>
      <c r="FN36" s="10">
        <v>0</v>
      </c>
      <c r="FO36">
        <v>0</v>
      </c>
      <c r="FP36" s="10">
        <v>0</v>
      </c>
      <c r="FQ36">
        <v>0</v>
      </c>
      <c r="FR36" s="10">
        <v>0</v>
      </c>
      <c r="FS36">
        <v>0</v>
      </c>
    </row>
    <row r="37" spans="1:175" x14ac:dyDescent="0.3">
      <c r="A37" s="112"/>
      <c r="B37" s="25" t="s">
        <v>137</v>
      </c>
      <c r="C37" s="11" t="s">
        <v>277</v>
      </c>
      <c r="D37" s="2" t="s">
        <v>408</v>
      </c>
      <c r="E37" s="9">
        <v>0</v>
      </c>
      <c r="F37" s="13">
        <v>0</v>
      </c>
      <c r="G37" s="13" t="s">
        <v>412</v>
      </c>
      <c r="H37" s="10">
        <v>0</v>
      </c>
      <c r="I37" t="s">
        <v>12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 s="10">
        <v>0</v>
      </c>
      <c r="Q37" s="10">
        <v>0</v>
      </c>
      <c r="R37" s="10">
        <v>0</v>
      </c>
      <c r="S37" s="10">
        <v>0</v>
      </c>
      <c r="T37" s="10">
        <v>0</v>
      </c>
      <c r="U37" s="10">
        <v>0</v>
      </c>
      <c r="V37" s="10">
        <v>0</v>
      </c>
      <c r="W37" s="10">
        <v>0</v>
      </c>
      <c r="X37" s="10">
        <v>0</v>
      </c>
      <c r="Y37" s="10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 s="14">
        <v>0</v>
      </c>
      <c r="AU37" s="14">
        <v>0</v>
      </c>
      <c r="AV37" s="14">
        <v>0</v>
      </c>
      <c r="AW37" s="14">
        <v>0</v>
      </c>
      <c r="AX37" s="14">
        <v>0</v>
      </c>
      <c r="AY37" s="14">
        <v>0</v>
      </c>
      <c r="AZ37" s="14">
        <v>0</v>
      </c>
      <c r="BA37" s="14">
        <v>0</v>
      </c>
      <c r="BB37" s="14">
        <v>0</v>
      </c>
      <c r="BC37" s="14">
        <v>0</v>
      </c>
      <c r="BD37" s="14">
        <v>0</v>
      </c>
      <c r="BE37" s="14">
        <v>0</v>
      </c>
      <c r="BF37" s="14">
        <v>0</v>
      </c>
      <c r="BG37" s="14">
        <v>0</v>
      </c>
      <c r="BH37" s="14">
        <v>0</v>
      </c>
      <c r="BI37" s="14">
        <v>0</v>
      </c>
      <c r="BJ37" s="14">
        <v>0</v>
      </c>
      <c r="BK37" s="14">
        <v>0</v>
      </c>
      <c r="BL37" s="14">
        <v>0</v>
      </c>
      <c r="BM37" s="14">
        <v>0</v>
      </c>
      <c r="BN37" s="14">
        <v>0</v>
      </c>
      <c r="BO37" s="14">
        <v>0</v>
      </c>
      <c r="BP37" s="14">
        <v>0</v>
      </c>
      <c r="BQ37" s="14">
        <v>0</v>
      </c>
      <c r="BR37" s="14">
        <v>0</v>
      </c>
      <c r="BS37" s="14">
        <v>0</v>
      </c>
      <c r="BT37" s="14">
        <v>0</v>
      </c>
      <c r="BU37" s="14">
        <v>0</v>
      </c>
      <c r="BV37" s="14">
        <v>0</v>
      </c>
      <c r="BW37" s="14">
        <v>0</v>
      </c>
      <c r="BX37" s="10">
        <v>0</v>
      </c>
      <c r="BY37" s="10">
        <v>0</v>
      </c>
      <c r="BZ37" s="10">
        <v>0</v>
      </c>
      <c r="CA37" s="10">
        <v>0</v>
      </c>
      <c r="CB37" s="10">
        <v>0</v>
      </c>
      <c r="CC37" s="10">
        <v>0</v>
      </c>
      <c r="CD37" s="10">
        <v>0</v>
      </c>
      <c r="CE37" s="10">
        <v>0</v>
      </c>
      <c r="CF37" s="10">
        <v>0</v>
      </c>
      <c r="CG37" s="10">
        <v>0</v>
      </c>
      <c r="CH37" s="10">
        <v>0</v>
      </c>
      <c r="CI37" s="10">
        <v>0</v>
      </c>
      <c r="CJ37" s="10">
        <v>0</v>
      </c>
      <c r="CK37">
        <v>0</v>
      </c>
      <c r="CL37" s="10">
        <v>0</v>
      </c>
      <c r="CM37">
        <v>0</v>
      </c>
      <c r="CN37" s="10">
        <v>0</v>
      </c>
      <c r="CO37">
        <v>0</v>
      </c>
      <c r="CP37" s="10">
        <v>0</v>
      </c>
      <c r="CQ37">
        <v>0</v>
      </c>
      <c r="CR37" s="10">
        <v>0</v>
      </c>
      <c r="CS37" s="10">
        <v>0</v>
      </c>
      <c r="CT37" s="10">
        <v>0</v>
      </c>
      <c r="CU37">
        <v>0</v>
      </c>
      <c r="CV37" s="10">
        <v>0</v>
      </c>
      <c r="CW37">
        <v>0</v>
      </c>
      <c r="CX37" s="10">
        <v>0</v>
      </c>
      <c r="CY37">
        <v>0</v>
      </c>
      <c r="CZ37" s="10">
        <v>0</v>
      </c>
      <c r="DA37">
        <v>0</v>
      </c>
      <c r="DB37" s="10">
        <v>0</v>
      </c>
      <c r="DC37" s="10">
        <v>0</v>
      </c>
      <c r="DD37" s="10">
        <v>0</v>
      </c>
      <c r="DE37">
        <v>0</v>
      </c>
      <c r="DF37" s="10">
        <v>0</v>
      </c>
      <c r="DG37">
        <v>0</v>
      </c>
      <c r="DH37" s="10">
        <v>0</v>
      </c>
      <c r="DI37">
        <v>0</v>
      </c>
      <c r="DJ37" s="10">
        <v>0</v>
      </c>
      <c r="DK37">
        <v>0</v>
      </c>
      <c r="DL37" s="10">
        <v>0</v>
      </c>
      <c r="DM37" s="10">
        <v>0</v>
      </c>
      <c r="DN37" s="10">
        <v>0</v>
      </c>
      <c r="DO37">
        <v>0</v>
      </c>
      <c r="DP37" s="10">
        <v>0</v>
      </c>
      <c r="DQ37">
        <v>0</v>
      </c>
      <c r="DR37" s="10">
        <v>0</v>
      </c>
      <c r="DS37">
        <v>0</v>
      </c>
      <c r="DT37" s="10">
        <v>0</v>
      </c>
      <c r="DU37">
        <v>0</v>
      </c>
      <c r="DV37" s="10">
        <v>0</v>
      </c>
      <c r="DW37" s="10">
        <v>0</v>
      </c>
      <c r="DX37" s="10">
        <v>0</v>
      </c>
      <c r="DY37">
        <v>0</v>
      </c>
      <c r="DZ37" s="10">
        <v>0</v>
      </c>
      <c r="EA37">
        <v>0</v>
      </c>
      <c r="EB37" s="10">
        <v>0</v>
      </c>
      <c r="EC37">
        <v>0</v>
      </c>
      <c r="ED37" s="10">
        <v>0</v>
      </c>
      <c r="EE37">
        <v>0</v>
      </c>
      <c r="EF37" s="10">
        <v>0</v>
      </c>
      <c r="EG37" s="10">
        <v>0</v>
      </c>
      <c r="EH37" s="10">
        <v>0</v>
      </c>
      <c r="EI37">
        <v>0</v>
      </c>
      <c r="EJ37">
        <v>0</v>
      </c>
      <c r="EK37">
        <v>0</v>
      </c>
      <c r="EL37">
        <v>0</v>
      </c>
      <c r="EM37">
        <v>0</v>
      </c>
      <c r="EN37">
        <v>0</v>
      </c>
      <c r="EO37">
        <v>0</v>
      </c>
      <c r="EP37" s="10">
        <v>0</v>
      </c>
      <c r="EQ37" s="10">
        <v>0</v>
      </c>
      <c r="ER37" s="10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0</v>
      </c>
      <c r="EY37">
        <v>0</v>
      </c>
      <c r="EZ37">
        <v>0</v>
      </c>
      <c r="FA37">
        <v>0</v>
      </c>
      <c r="FB37">
        <v>0</v>
      </c>
      <c r="FC37">
        <v>0</v>
      </c>
      <c r="FD37">
        <v>0</v>
      </c>
      <c r="FE37">
        <v>0</v>
      </c>
      <c r="FF37">
        <v>0</v>
      </c>
      <c r="FG37">
        <v>0</v>
      </c>
      <c r="FH37">
        <v>0</v>
      </c>
      <c r="FI37">
        <v>0</v>
      </c>
      <c r="FJ37" s="10">
        <v>0</v>
      </c>
      <c r="FK37" s="10">
        <v>0</v>
      </c>
      <c r="FL37" s="10">
        <v>0</v>
      </c>
      <c r="FM37">
        <v>0</v>
      </c>
      <c r="FN37" s="10">
        <v>0</v>
      </c>
      <c r="FO37">
        <v>0</v>
      </c>
      <c r="FP37" s="10">
        <v>0</v>
      </c>
      <c r="FQ37">
        <v>0</v>
      </c>
      <c r="FR37" s="10">
        <v>0</v>
      </c>
      <c r="FS37">
        <v>0</v>
      </c>
    </row>
    <row r="38" spans="1:175" x14ac:dyDescent="0.3">
      <c r="A38" s="112"/>
      <c r="B38" s="25" t="s">
        <v>138</v>
      </c>
      <c r="C38" s="11" t="s">
        <v>277</v>
      </c>
      <c r="D38" s="2" t="s">
        <v>409</v>
      </c>
      <c r="E38" s="9">
        <v>0</v>
      </c>
      <c r="F38" s="13">
        <v>0</v>
      </c>
      <c r="G38" s="13" t="s">
        <v>413</v>
      </c>
      <c r="H38" s="10">
        <v>0</v>
      </c>
      <c r="I38" t="s">
        <v>12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 s="10">
        <v>0</v>
      </c>
      <c r="Q38" s="10">
        <v>0</v>
      </c>
      <c r="R38" s="10">
        <v>0</v>
      </c>
      <c r="S38" s="10">
        <v>0</v>
      </c>
      <c r="T38" s="10">
        <v>0</v>
      </c>
      <c r="U38" s="10">
        <v>0</v>
      </c>
      <c r="V38" s="10">
        <v>0</v>
      </c>
      <c r="W38" s="10">
        <v>0</v>
      </c>
      <c r="X38" s="10">
        <v>0</v>
      </c>
      <c r="Y38" s="10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 s="14">
        <v>0</v>
      </c>
      <c r="AU38" s="14">
        <v>0</v>
      </c>
      <c r="AV38" s="14">
        <v>0</v>
      </c>
      <c r="AW38" s="14">
        <v>0</v>
      </c>
      <c r="AX38" s="14">
        <v>0</v>
      </c>
      <c r="AY38" s="14">
        <v>0</v>
      </c>
      <c r="AZ38" s="14">
        <v>0</v>
      </c>
      <c r="BA38" s="14">
        <v>0</v>
      </c>
      <c r="BB38" s="14">
        <v>0</v>
      </c>
      <c r="BC38" s="14">
        <v>0</v>
      </c>
      <c r="BD38" s="14">
        <v>0</v>
      </c>
      <c r="BE38" s="14">
        <v>0</v>
      </c>
      <c r="BF38" s="14">
        <v>0</v>
      </c>
      <c r="BG38" s="14">
        <v>0</v>
      </c>
      <c r="BH38" s="14">
        <v>0</v>
      </c>
      <c r="BI38" s="14">
        <v>0</v>
      </c>
      <c r="BJ38" s="14">
        <v>0</v>
      </c>
      <c r="BK38" s="14">
        <v>0</v>
      </c>
      <c r="BL38" s="14">
        <v>0</v>
      </c>
      <c r="BM38" s="14">
        <v>0</v>
      </c>
      <c r="BN38" s="14">
        <v>0</v>
      </c>
      <c r="BO38" s="14">
        <v>0</v>
      </c>
      <c r="BP38" s="14">
        <v>0</v>
      </c>
      <c r="BQ38" s="14">
        <v>0</v>
      </c>
      <c r="BR38" s="14">
        <v>0</v>
      </c>
      <c r="BS38" s="14">
        <v>0</v>
      </c>
      <c r="BT38" s="14">
        <v>0</v>
      </c>
      <c r="BU38" s="14">
        <v>0</v>
      </c>
      <c r="BV38" s="14">
        <v>0</v>
      </c>
      <c r="BW38" s="14">
        <v>0</v>
      </c>
      <c r="BX38" s="10">
        <v>0</v>
      </c>
      <c r="BY38" s="10">
        <v>0</v>
      </c>
      <c r="BZ38" s="10">
        <v>0</v>
      </c>
      <c r="CA38" s="10">
        <v>0</v>
      </c>
      <c r="CB38" s="10">
        <v>0</v>
      </c>
      <c r="CC38" s="10">
        <v>0</v>
      </c>
      <c r="CD38" s="10">
        <v>0</v>
      </c>
      <c r="CE38" s="10">
        <v>0</v>
      </c>
      <c r="CF38" s="10">
        <v>0</v>
      </c>
      <c r="CG38" s="10">
        <v>0</v>
      </c>
      <c r="CH38" s="10">
        <v>0</v>
      </c>
      <c r="CI38" s="10">
        <v>0</v>
      </c>
      <c r="CJ38" s="10">
        <v>0</v>
      </c>
      <c r="CK38">
        <v>0</v>
      </c>
      <c r="CL38" s="10">
        <v>0</v>
      </c>
      <c r="CM38">
        <v>0</v>
      </c>
      <c r="CN38" s="10">
        <v>0</v>
      </c>
      <c r="CO38">
        <v>0</v>
      </c>
      <c r="CP38" s="10">
        <v>0</v>
      </c>
      <c r="CQ38">
        <v>0</v>
      </c>
      <c r="CR38" s="10">
        <v>0</v>
      </c>
      <c r="CS38" s="10">
        <v>0</v>
      </c>
      <c r="CT38" s="10">
        <v>0</v>
      </c>
      <c r="CU38">
        <v>0</v>
      </c>
      <c r="CV38" s="10">
        <v>0</v>
      </c>
      <c r="CW38">
        <v>0</v>
      </c>
      <c r="CX38" s="10">
        <v>0</v>
      </c>
      <c r="CY38">
        <v>0</v>
      </c>
      <c r="CZ38" s="10">
        <v>0</v>
      </c>
      <c r="DA38">
        <v>0</v>
      </c>
      <c r="DB38" s="10">
        <v>0</v>
      </c>
      <c r="DC38" s="10">
        <v>0</v>
      </c>
      <c r="DD38" s="10">
        <v>0</v>
      </c>
      <c r="DE38">
        <v>0</v>
      </c>
      <c r="DF38" s="10">
        <v>0</v>
      </c>
      <c r="DG38">
        <v>0</v>
      </c>
      <c r="DH38" s="10">
        <v>0</v>
      </c>
      <c r="DI38">
        <v>0</v>
      </c>
      <c r="DJ38" s="10">
        <v>0</v>
      </c>
      <c r="DK38">
        <v>0</v>
      </c>
      <c r="DL38" s="10">
        <v>0</v>
      </c>
      <c r="DM38" s="10">
        <v>0</v>
      </c>
      <c r="DN38" s="10">
        <v>0</v>
      </c>
      <c r="DO38">
        <v>0</v>
      </c>
      <c r="DP38" s="10">
        <v>0</v>
      </c>
      <c r="DQ38">
        <v>0</v>
      </c>
      <c r="DR38" s="10">
        <v>0</v>
      </c>
      <c r="DS38">
        <v>0</v>
      </c>
      <c r="DT38" s="10">
        <v>0</v>
      </c>
      <c r="DU38">
        <v>0</v>
      </c>
      <c r="DV38" s="10">
        <v>0</v>
      </c>
      <c r="DW38" s="10">
        <v>0</v>
      </c>
      <c r="DX38" s="10">
        <v>0</v>
      </c>
      <c r="DY38">
        <v>0</v>
      </c>
      <c r="DZ38" s="10">
        <v>0</v>
      </c>
      <c r="EA38">
        <v>0</v>
      </c>
      <c r="EB38" s="10">
        <v>0</v>
      </c>
      <c r="EC38">
        <v>0</v>
      </c>
      <c r="ED38" s="10">
        <v>0</v>
      </c>
      <c r="EE38">
        <v>0</v>
      </c>
      <c r="EF38" s="10">
        <v>0</v>
      </c>
      <c r="EG38" s="10">
        <v>0</v>
      </c>
      <c r="EH38" s="10">
        <v>0</v>
      </c>
      <c r="EI38">
        <v>0</v>
      </c>
      <c r="EJ38">
        <v>0</v>
      </c>
      <c r="EK38">
        <v>0</v>
      </c>
      <c r="EL38">
        <v>0</v>
      </c>
      <c r="EM38">
        <v>0</v>
      </c>
      <c r="EN38">
        <v>0</v>
      </c>
      <c r="EO38">
        <v>0</v>
      </c>
      <c r="EP38" s="10">
        <v>0</v>
      </c>
      <c r="EQ38" s="10">
        <v>0</v>
      </c>
      <c r="ER38" s="10">
        <v>0</v>
      </c>
      <c r="ES38">
        <v>0</v>
      </c>
      <c r="ET38">
        <v>0</v>
      </c>
      <c r="EU38">
        <v>0</v>
      </c>
      <c r="EV38">
        <v>0</v>
      </c>
      <c r="EW38">
        <v>0</v>
      </c>
      <c r="EX38">
        <v>0</v>
      </c>
      <c r="EY38">
        <v>0</v>
      </c>
      <c r="EZ38">
        <v>0</v>
      </c>
      <c r="FA38">
        <v>0</v>
      </c>
      <c r="FB38">
        <v>0</v>
      </c>
      <c r="FC38">
        <v>0</v>
      </c>
      <c r="FD38">
        <v>0</v>
      </c>
      <c r="FE38">
        <v>0</v>
      </c>
      <c r="FF38">
        <v>0</v>
      </c>
      <c r="FG38">
        <v>0</v>
      </c>
      <c r="FH38">
        <v>0</v>
      </c>
      <c r="FI38">
        <v>0</v>
      </c>
      <c r="FJ38" s="10">
        <v>0</v>
      </c>
      <c r="FK38" s="10">
        <v>0</v>
      </c>
      <c r="FL38" s="10">
        <v>0</v>
      </c>
      <c r="FM38">
        <v>0</v>
      </c>
      <c r="FN38" s="10">
        <v>0</v>
      </c>
      <c r="FO38">
        <v>0</v>
      </c>
      <c r="FP38" s="10">
        <v>0</v>
      </c>
      <c r="FQ38">
        <v>0</v>
      </c>
      <c r="FR38" s="10">
        <v>0</v>
      </c>
      <c r="FS38">
        <v>0</v>
      </c>
    </row>
    <row r="39" spans="1:175" x14ac:dyDescent="0.3">
      <c r="A39" s="112"/>
      <c r="B39" s="25" t="s">
        <v>139</v>
      </c>
      <c r="C39" s="11" t="s">
        <v>277</v>
      </c>
      <c r="D39" s="2" t="s">
        <v>410</v>
      </c>
      <c r="E39" s="9">
        <v>0</v>
      </c>
      <c r="F39" s="13">
        <v>0</v>
      </c>
      <c r="G39" s="13" t="s">
        <v>414</v>
      </c>
      <c r="H39" s="10">
        <v>0</v>
      </c>
      <c r="I39" t="s">
        <v>12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 s="10">
        <v>0</v>
      </c>
      <c r="Q39" s="10">
        <v>0</v>
      </c>
      <c r="R39" s="10">
        <v>0</v>
      </c>
      <c r="S39" s="10">
        <v>0</v>
      </c>
      <c r="T39" s="10">
        <v>0</v>
      </c>
      <c r="U39" s="10">
        <v>0</v>
      </c>
      <c r="V39" s="10">
        <v>0</v>
      </c>
      <c r="W39" s="10">
        <v>0</v>
      </c>
      <c r="X39" s="10">
        <v>0</v>
      </c>
      <c r="Y39" s="10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 s="14">
        <v>0</v>
      </c>
      <c r="AU39" s="14">
        <v>0</v>
      </c>
      <c r="AV39" s="14">
        <v>0</v>
      </c>
      <c r="AW39" s="14">
        <v>0</v>
      </c>
      <c r="AX39" s="14">
        <v>0</v>
      </c>
      <c r="AY39" s="14">
        <v>0</v>
      </c>
      <c r="AZ39" s="14">
        <v>0</v>
      </c>
      <c r="BA39" s="14">
        <v>0</v>
      </c>
      <c r="BB39" s="14">
        <v>0</v>
      </c>
      <c r="BC39" s="14">
        <v>0</v>
      </c>
      <c r="BD39" s="14">
        <v>0</v>
      </c>
      <c r="BE39" s="14">
        <v>0</v>
      </c>
      <c r="BF39" s="14">
        <v>0</v>
      </c>
      <c r="BG39" s="14">
        <v>0</v>
      </c>
      <c r="BH39" s="14">
        <v>0</v>
      </c>
      <c r="BI39" s="14">
        <v>0</v>
      </c>
      <c r="BJ39" s="14">
        <v>0</v>
      </c>
      <c r="BK39" s="14">
        <v>0</v>
      </c>
      <c r="BL39" s="14">
        <v>0</v>
      </c>
      <c r="BM39" s="14">
        <v>0</v>
      </c>
      <c r="BN39" s="14">
        <v>0</v>
      </c>
      <c r="BO39" s="14">
        <v>0</v>
      </c>
      <c r="BP39" s="14">
        <v>0</v>
      </c>
      <c r="BQ39" s="14">
        <v>0</v>
      </c>
      <c r="BR39" s="14">
        <v>0</v>
      </c>
      <c r="BS39" s="14">
        <v>0</v>
      </c>
      <c r="BT39" s="14">
        <v>0</v>
      </c>
      <c r="BU39" s="14">
        <v>0</v>
      </c>
      <c r="BV39" s="14">
        <v>0</v>
      </c>
      <c r="BW39" s="14">
        <v>0</v>
      </c>
      <c r="BX39" s="10">
        <v>0</v>
      </c>
      <c r="BY39" s="10">
        <v>0</v>
      </c>
      <c r="BZ39" s="10">
        <v>0</v>
      </c>
      <c r="CA39" s="10">
        <v>0</v>
      </c>
      <c r="CB39" s="10">
        <v>0</v>
      </c>
      <c r="CC39" s="10">
        <v>0</v>
      </c>
      <c r="CD39" s="10">
        <v>0</v>
      </c>
      <c r="CE39" s="10">
        <v>0</v>
      </c>
      <c r="CF39" s="10">
        <v>0</v>
      </c>
      <c r="CG39" s="10">
        <v>0</v>
      </c>
      <c r="CH39" s="10">
        <v>0</v>
      </c>
      <c r="CI39" s="10">
        <v>0</v>
      </c>
      <c r="CJ39" s="10">
        <v>0</v>
      </c>
      <c r="CK39">
        <v>0</v>
      </c>
      <c r="CL39" s="10">
        <v>0</v>
      </c>
      <c r="CM39">
        <v>0</v>
      </c>
      <c r="CN39" s="10">
        <v>0</v>
      </c>
      <c r="CO39">
        <v>0</v>
      </c>
      <c r="CP39" s="10">
        <v>0</v>
      </c>
      <c r="CQ39">
        <v>0</v>
      </c>
      <c r="CR39" s="10">
        <v>0</v>
      </c>
      <c r="CS39" s="10">
        <v>0</v>
      </c>
      <c r="CT39" s="10">
        <v>0</v>
      </c>
      <c r="CU39">
        <v>0</v>
      </c>
      <c r="CV39" s="10">
        <v>0</v>
      </c>
      <c r="CW39">
        <v>0</v>
      </c>
      <c r="CX39" s="10">
        <v>0</v>
      </c>
      <c r="CY39">
        <v>0</v>
      </c>
      <c r="CZ39" s="10">
        <v>0</v>
      </c>
      <c r="DA39">
        <v>0</v>
      </c>
      <c r="DB39" s="10">
        <v>0</v>
      </c>
      <c r="DC39" s="10">
        <v>0</v>
      </c>
      <c r="DD39" s="10">
        <v>0</v>
      </c>
      <c r="DE39">
        <v>0</v>
      </c>
      <c r="DF39" s="10">
        <v>0</v>
      </c>
      <c r="DG39">
        <v>0</v>
      </c>
      <c r="DH39" s="10">
        <v>0</v>
      </c>
      <c r="DI39">
        <v>0</v>
      </c>
      <c r="DJ39" s="10">
        <v>0</v>
      </c>
      <c r="DK39">
        <v>0</v>
      </c>
      <c r="DL39" s="10">
        <v>0</v>
      </c>
      <c r="DM39" s="10">
        <v>0</v>
      </c>
      <c r="DN39" s="10">
        <v>0</v>
      </c>
      <c r="DO39">
        <v>0</v>
      </c>
      <c r="DP39" s="10">
        <v>0</v>
      </c>
      <c r="DQ39">
        <v>0</v>
      </c>
      <c r="DR39" s="10">
        <v>0</v>
      </c>
      <c r="DS39">
        <v>0</v>
      </c>
      <c r="DT39" s="10">
        <v>0</v>
      </c>
      <c r="DU39">
        <v>0</v>
      </c>
      <c r="DV39" s="10">
        <v>0</v>
      </c>
      <c r="DW39" s="10">
        <v>0</v>
      </c>
      <c r="DX39" s="10">
        <v>0</v>
      </c>
      <c r="DY39">
        <v>0</v>
      </c>
      <c r="DZ39" s="10">
        <v>0</v>
      </c>
      <c r="EA39">
        <v>0</v>
      </c>
      <c r="EB39" s="10">
        <v>0</v>
      </c>
      <c r="EC39">
        <v>0</v>
      </c>
      <c r="ED39" s="10">
        <v>0</v>
      </c>
      <c r="EE39">
        <v>0</v>
      </c>
      <c r="EF39" s="10">
        <v>0</v>
      </c>
      <c r="EG39" s="10">
        <v>0</v>
      </c>
      <c r="EH39" s="10">
        <v>0</v>
      </c>
      <c r="EI39">
        <v>0</v>
      </c>
      <c r="EJ39">
        <v>0</v>
      </c>
      <c r="EK39">
        <v>0</v>
      </c>
      <c r="EL39">
        <v>0</v>
      </c>
      <c r="EM39">
        <v>0</v>
      </c>
      <c r="EN39">
        <v>0</v>
      </c>
      <c r="EO39">
        <v>0</v>
      </c>
      <c r="EP39" s="10">
        <v>0</v>
      </c>
      <c r="EQ39" s="10">
        <v>0</v>
      </c>
      <c r="ER39" s="10">
        <v>0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0</v>
      </c>
      <c r="EY39">
        <v>0</v>
      </c>
      <c r="EZ39">
        <v>0</v>
      </c>
      <c r="FA39">
        <v>0</v>
      </c>
      <c r="FB39">
        <v>0</v>
      </c>
      <c r="FC39">
        <v>0</v>
      </c>
      <c r="FD39">
        <v>0</v>
      </c>
      <c r="FE39">
        <v>0</v>
      </c>
      <c r="FF39">
        <v>0</v>
      </c>
      <c r="FG39">
        <v>0</v>
      </c>
      <c r="FH39">
        <v>0</v>
      </c>
      <c r="FI39">
        <v>0</v>
      </c>
      <c r="FJ39" s="10">
        <v>0</v>
      </c>
      <c r="FK39" s="10">
        <v>0</v>
      </c>
      <c r="FL39" s="10">
        <v>0</v>
      </c>
      <c r="FM39">
        <v>0</v>
      </c>
      <c r="FN39" s="10">
        <v>0</v>
      </c>
      <c r="FO39">
        <v>0</v>
      </c>
      <c r="FP39" s="10">
        <v>0</v>
      </c>
      <c r="FQ39">
        <v>0</v>
      </c>
      <c r="FR39" s="10">
        <v>0</v>
      </c>
      <c r="FS39">
        <v>0</v>
      </c>
    </row>
    <row r="40" spans="1:175" x14ac:dyDescent="0.3">
      <c r="A40" s="112"/>
      <c r="B40" s="25" t="s">
        <v>250</v>
      </c>
      <c r="C40" s="11" t="s">
        <v>277</v>
      </c>
      <c r="D40" s="2" t="s">
        <v>411</v>
      </c>
      <c r="E40" s="9">
        <v>0</v>
      </c>
      <c r="F40" s="13">
        <v>0</v>
      </c>
      <c r="G40" s="13" t="s">
        <v>415</v>
      </c>
      <c r="H40" s="10">
        <v>0</v>
      </c>
      <c r="I40" t="s">
        <v>12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 s="10">
        <v>0</v>
      </c>
      <c r="Q40" s="10">
        <v>0</v>
      </c>
      <c r="R40" s="10">
        <v>0</v>
      </c>
      <c r="S40" s="10">
        <v>0</v>
      </c>
      <c r="T40" s="10">
        <v>0</v>
      </c>
      <c r="U40" s="10">
        <v>0</v>
      </c>
      <c r="V40" s="10">
        <v>0</v>
      </c>
      <c r="W40" s="10">
        <v>0</v>
      </c>
      <c r="X40" s="10">
        <v>0</v>
      </c>
      <c r="Y40" s="1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 s="14">
        <v>0</v>
      </c>
      <c r="AU40" s="14">
        <v>0</v>
      </c>
      <c r="AV40" s="14">
        <v>0</v>
      </c>
      <c r="AW40" s="14">
        <v>0</v>
      </c>
      <c r="AX40" s="14">
        <v>0</v>
      </c>
      <c r="AY40" s="14">
        <v>0</v>
      </c>
      <c r="AZ40" s="14">
        <v>0</v>
      </c>
      <c r="BA40" s="14">
        <v>0</v>
      </c>
      <c r="BB40" s="14">
        <v>0</v>
      </c>
      <c r="BC40" s="14">
        <v>0</v>
      </c>
      <c r="BD40" s="14">
        <v>0</v>
      </c>
      <c r="BE40" s="14">
        <v>0</v>
      </c>
      <c r="BF40" s="14">
        <v>0</v>
      </c>
      <c r="BG40" s="14">
        <v>0</v>
      </c>
      <c r="BH40" s="14">
        <v>0</v>
      </c>
      <c r="BI40" s="14">
        <v>0</v>
      </c>
      <c r="BJ40" s="14">
        <v>0</v>
      </c>
      <c r="BK40" s="14">
        <v>0</v>
      </c>
      <c r="BL40" s="14">
        <v>0</v>
      </c>
      <c r="BM40" s="14">
        <v>0</v>
      </c>
      <c r="BN40" s="14">
        <v>0</v>
      </c>
      <c r="BO40" s="14">
        <v>0</v>
      </c>
      <c r="BP40" s="14">
        <v>0</v>
      </c>
      <c r="BQ40" s="14">
        <v>0</v>
      </c>
      <c r="BR40" s="14">
        <v>0</v>
      </c>
      <c r="BS40" s="14">
        <v>0</v>
      </c>
      <c r="BT40" s="14">
        <v>0</v>
      </c>
      <c r="BU40" s="14">
        <v>0</v>
      </c>
      <c r="BV40" s="14">
        <v>0</v>
      </c>
      <c r="BW40" s="14">
        <v>0</v>
      </c>
      <c r="BX40" s="10">
        <v>0</v>
      </c>
      <c r="BY40" s="10">
        <v>0</v>
      </c>
      <c r="BZ40" s="10">
        <v>0</v>
      </c>
      <c r="CA40" s="10">
        <v>0</v>
      </c>
      <c r="CB40" s="10">
        <v>0</v>
      </c>
      <c r="CC40" s="10">
        <v>0</v>
      </c>
      <c r="CD40" s="10">
        <v>0</v>
      </c>
      <c r="CE40" s="10">
        <v>0</v>
      </c>
      <c r="CF40" s="10">
        <v>0</v>
      </c>
      <c r="CG40" s="10">
        <v>0</v>
      </c>
      <c r="CH40" s="10">
        <v>0</v>
      </c>
      <c r="CI40" s="10">
        <v>0</v>
      </c>
      <c r="CJ40" s="10">
        <v>0</v>
      </c>
      <c r="CK40">
        <v>0</v>
      </c>
      <c r="CL40" s="10">
        <v>0</v>
      </c>
      <c r="CM40">
        <v>0</v>
      </c>
      <c r="CN40" s="10">
        <v>0</v>
      </c>
      <c r="CO40">
        <v>0</v>
      </c>
      <c r="CP40" s="10">
        <v>0</v>
      </c>
      <c r="CQ40">
        <v>0</v>
      </c>
      <c r="CR40" s="10">
        <v>0</v>
      </c>
      <c r="CS40" s="10">
        <v>0</v>
      </c>
      <c r="CT40" s="10">
        <v>0</v>
      </c>
      <c r="CU40">
        <v>0</v>
      </c>
      <c r="CV40" s="10">
        <v>0</v>
      </c>
      <c r="CW40">
        <v>0</v>
      </c>
      <c r="CX40" s="10">
        <v>0</v>
      </c>
      <c r="CY40">
        <v>0</v>
      </c>
      <c r="CZ40" s="10">
        <v>0</v>
      </c>
      <c r="DA40">
        <v>0</v>
      </c>
      <c r="DB40" s="10">
        <v>0</v>
      </c>
      <c r="DC40" s="10">
        <v>0</v>
      </c>
      <c r="DD40" s="10">
        <v>0</v>
      </c>
      <c r="DE40">
        <v>0</v>
      </c>
      <c r="DF40" s="10">
        <v>0</v>
      </c>
      <c r="DG40">
        <v>0</v>
      </c>
      <c r="DH40" s="10">
        <v>0</v>
      </c>
      <c r="DI40">
        <v>0</v>
      </c>
      <c r="DJ40" s="10">
        <v>0</v>
      </c>
      <c r="DK40">
        <v>0</v>
      </c>
      <c r="DL40" s="10">
        <v>0</v>
      </c>
      <c r="DM40" s="10">
        <v>0</v>
      </c>
      <c r="DN40" s="10">
        <v>0</v>
      </c>
      <c r="DO40">
        <v>0</v>
      </c>
      <c r="DP40" s="10">
        <v>0</v>
      </c>
      <c r="DQ40">
        <v>0</v>
      </c>
      <c r="DR40" s="10">
        <v>0</v>
      </c>
      <c r="DS40">
        <v>0</v>
      </c>
      <c r="DT40" s="10">
        <v>0</v>
      </c>
      <c r="DU40">
        <v>0</v>
      </c>
      <c r="DV40" s="10">
        <v>0</v>
      </c>
      <c r="DW40" s="10">
        <v>0</v>
      </c>
      <c r="DX40" s="10">
        <v>0</v>
      </c>
      <c r="DY40">
        <v>0</v>
      </c>
      <c r="DZ40" s="10">
        <v>0</v>
      </c>
      <c r="EA40">
        <v>0</v>
      </c>
      <c r="EB40" s="10">
        <v>0</v>
      </c>
      <c r="EC40">
        <v>0</v>
      </c>
      <c r="ED40" s="10">
        <v>0</v>
      </c>
      <c r="EE40">
        <v>0</v>
      </c>
      <c r="EF40" s="10">
        <v>0</v>
      </c>
      <c r="EG40" s="10">
        <v>0</v>
      </c>
      <c r="EH40" s="10">
        <v>0</v>
      </c>
      <c r="EI40">
        <v>0</v>
      </c>
      <c r="EJ40">
        <v>0</v>
      </c>
      <c r="EK40">
        <v>0</v>
      </c>
      <c r="EL40">
        <v>0</v>
      </c>
      <c r="EM40">
        <v>0</v>
      </c>
      <c r="EN40">
        <v>0</v>
      </c>
      <c r="EO40">
        <v>0</v>
      </c>
      <c r="EP40" s="10">
        <v>0</v>
      </c>
      <c r="EQ40" s="10">
        <v>0</v>
      </c>
      <c r="ER40" s="1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0</v>
      </c>
      <c r="EY40">
        <v>0</v>
      </c>
      <c r="EZ40">
        <v>0</v>
      </c>
      <c r="FA40">
        <v>0</v>
      </c>
      <c r="FB40">
        <v>0</v>
      </c>
      <c r="FC40">
        <v>0</v>
      </c>
      <c r="FD40">
        <v>0</v>
      </c>
      <c r="FE40">
        <v>0</v>
      </c>
      <c r="FF40">
        <v>0</v>
      </c>
      <c r="FG40">
        <v>0</v>
      </c>
      <c r="FH40">
        <v>0</v>
      </c>
      <c r="FI40">
        <v>0</v>
      </c>
      <c r="FJ40" s="10">
        <v>0</v>
      </c>
      <c r="FK40" s="10">
        <v>0</v>
      </c>
      <c r="FL40" s="10">
        <v>0</v>
      </c>
      <c r="FM40">
        <v>0</v>
      </c>
      <c r="FN40" s="10">
        <v>0</v>
      </c>
      <c r="FO40">
        <v>0</v>
      </c>
      <c r="FP40" s="10">
        <v>0</v>
      </c>
      <c r="FQ40">
        <v>0</v>
      </c>
      <c r="FR40" s="10">
        <v>0</v>
      </c>
      <c r="FS40">
        <v>0</v>
      </c>
    </row>
    <row r="41" spans="1:175" x14ac:dyDescent="0.3">
      <c r="A41" s="112"/>
      <c r="B41" s="25" t="s">
        <v>416</v>
      </c>
      <c r="C41" s="11" t="s">
        <v>277</v>
      </c>
      <c r="D41" s="2" t="s">
        <v>36</v>
      </c>
      <c r="E41" s="9">
        <v>0</v>
      </c>
      <c r="F41" s="13">
        <v>0</v>
      </c>
      <c r="G41" s="13" t="s">
        <v>19</v>
      </c>
      <c r="H41" s="10">
        <v>0</v>
      </c>
      <c r="I41" t="s">
        <v>12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 s="10">
        <v>0</v>
      </c>
      <c r="Q41" s="10">
        <v>0</v>
      </c>
      <c r="R41" s="10">
        <v>0</v>
      </c>
      <c r="S41" s="10">
        <v>0</v>
      </c>
      <c r="T41" s="10">
        <v>0</v>
      </c>
      <c r="U41" s="10">
        <v>0</v>
      </c>
      <c r="V41" s="10">
        <v>0</v>
      </c>
      <c r="W41" s="10">
        <v>0</v>
      </c>
      <c r="X41" s="10">
        <v>0</v>
      </c>
      <c r="Y41" s="10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 s="14">
        <v>0</v>
      </c>
      <c r="AU41" s="14">
        <v>0</v>
      </c>
      <c r="AV41" s="14">
        <v>0</v>
      </c>
      <c r="AW41" s="14">
        <v>0</v>
      </c>
      <c r="AX41" s="14">
        <v>0</v>
      </c>
      <c r="AY41" s="14">
        <v>0</v>
      </c>
      <c r="AZ41" s="14">
        <v>0</v>
      </c>
      <c r="BA41" s="14">
        <v>0</v>
      </c>
      <c r="BB41" s="14">
        <v>0</v>
      </c>
      <c r="BC41" s="14">
        <v>0</v>
      </c>
      <c r="BD41" s="14">
        <v>0</v>
      </c>
      <c r="BE41" s="14">
        <v>0</v>
      </c>
      <c r="BF41" s="14">
        <v>0</v>
      </c>
      <c r="BG41" s="14">
        <v>0</v>
      </c>
      <c r="BH41" s="14">
        <v>0</v>
      </c>
      <c r="BI41" s="14">
        <v>0</v>
      </c>
      <c r="BJ41" s="14">
        <v>0</v>
      </c>
      <c r="BK41" s="14">
        <v>0</v>
      </c>
      <c r="BL41" s="14">
        <v>0</v>
      </c>
      <c r="BM41" s="14">
        <v>0</v>
      </c>
      <c r="BN41" s="14">
        <v>0</v>
      </c>
      <c r="BO41" s="14">
        <v>0</v>
      </c>
      <c r="BP41" s="14">
        <v>0</v>
      </c>
      <c r="BQ41" s="14">
        <v>0</v>
      </c>
      <c r="BR41" s="14">
        <v>0</v>
      </c>
      <c r="BS41" s="14">
        <v>0</v>
      </c>
      <c r="BT41" s="14">
        <v>0</v>
      </c>
      <c r="BU41" s="14">
        <v>0</v>
      </c>
      <c r="BV41" s="14">
        <v>0</v>
      </c>
      <c r="BW41" s="14">
        <v>0</v>
      </c>
      <c r="BX41" s="10">
        <v>0</v>
      </c>
      <c r="BY41" s="10">
        <v>0</v>
      </c>
      <c r="BZ41" s="10">
        <v>0</v>
      </c>
      <c r="CA41" s="10">
        <v>0</v>
      </c>
      <c r="CB41" s="10">
        <v>0</v>
      </c>
      <c r="CC41" s="10">
        <v>0</v>
      </c>
      <c r="CD41" s="10">
        <v>0</v>
      </c>
      <c r="CE41" s="10">
        <v>0</v>
      </c>
      <c r="CF41" s="10">
        <v>0</v>
      </c>
      <c r="CG41" s="10">
        <v>0</v>
      </c>
      <c r="CH41" s="10">
        <v>0</v>
      </c>
      <c r="CI41" s="10">
        <v>0</v>
      </c>
      <c r="CJ41" s="10">
        <v>0</v>
      </c>
      <c r="CK41">
        <v>0</v>
      </c>
      <c r="CL41" s="10">
        <v>0</v>
      </c>
      <c r="CM41">
        <v>0</v>
      </c>
      <c r="CN41" s="10">
        <v>0</v>
      </c>
      <c r="CO41">
        <v>0</v>
      </c>
      <c r="CP41" s="10">
        <v>0</v>
      </c>
      <c r="CQ41">
        <v>0</v>
      </c>
      <c r="CR41" s="10">
        <v>0</v>
      </c>
      <c r="CS41" s="10">
        <v>0</v>
      </c>
      <c r="CT41" s="10">
        <v>0</v>
      </c>
      <c r="CU41">
        <v>0</v>
      </c>
      <c r="CV41" s="10">
        <v>0</v>
      </c>
      <c r="CW41">
        <v>0</v>
      </c>
      <c r="CX41" s="10">
        <v>0</v>
      </c>
      <c r="CY41">
        <v>0</v>
      </c>
      <c r="CZ41" s="10">
        <v>0</v>
      </c>
      <c r="DA41">
        <v>0</v>
      </c>
      <c r="DB41" s="10">
        <v>0</v>
      </c>
      <c r="DC41" s="10">
        <v>0</v>
      </c>
      <c r="DD41" s="10">
        <v>0</v>
      </c>
      <c r="DE41">
        <v>0</v>
      </c>
      <c r="DF41" s="10">
        <v>0</v>
      </c>
      <c r="DG41">
        <v>0</v>
      </c>
      <c r="DH41" s="10">
        <v>0</v>
      </c>
      <c r="DI41">
        <v>0</v>
      </c>
      <c r="DJ41" s="10">
        <v>0</v>
      </c>
      <c r="DK41">
        <v>0</v>
      </c>
      <c r="DL41" s="10">
        <v>0</v>
      </c>
      <c r="DM41" s="10">
        <v>0</v>
      </c>
      <c r="DN41" s="10">
        <v>0</v>
      </c>
      <c r="DO41">
        <v>0</v>
      </c>
      <c r="DP41" s="10">
        <v>0</v>
      </c>
      <c r="DQ41">
        <v>0</v>
      </c>
      <c r="DR41" s="10">
        <v>0</v>
      </c>
      <c r="DS41">
        <v>0</v>
      </c>
      <c r="DT41" s="10">
        <v>0</v>
      </c>
      <c r="DU41">
        <v>0</v>
      </c>
      <c r="DV41" s="10">
        <v>0</v>
      </c>
      <c r="DW41" s="10">
        <v>0</v>
      </c>
      <c r="DX41" s="10">
        <v>0</v>
      </c>
      <c r="DY41">
        <v>0</v>
      </c>
      <c r="DZ41" s="10">
        <v>0</v>
      </c>
      <c r="EA41">
        <v>0</v>
      </c>
      <c r="EB41" s="10">
        <v>0</v>
      </c>
      <c r="EC41">
        <v>0</v>
      </c>
      <c r="ED41" s="10">
        <v>0</v>
      </c>
      <c r="EE41">
        <v>0</v>
      </c>
      <c r="EF41" s="10">
        <v>0</v>
      </c>
      <c r="EG41" s="10">
        <v>0</v>
      </c>
      <c r="EH41" s="10">
        <v>0</v>
      </c>
      <c r="EI41">
        <v>0</v>
      </c>
      <c r="EJ41">
        <v>0</v>
      </c>
      <c r="EK41">
        <v>0</v>
      </c>
      <c r="EL41">
        <v>0</v>
      </c>
      <c r="EM41">
        <v>0</v>
      </c>
      <c r="EN41">
        <v>0</v>
      </c>
      <c r="EO41">
        <v>0</v>
      </c>
      <c r="EP41" s="10">
        <v>0</v>
      </c>
      <c r="EQ41" s="10">
        <v>0</v>
      </c>
      <c r="ER41" s="10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0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 s="10">
        <v>0</v>
      </c>
      <c r="FK41" s="10">
        <v>0</v>
      </c>
      <c r="FL41" s="10">
        <v>0</v>
      </c>
      <c r="FM41">
        <v>0</v>
      </c>
      <c r="FN41" s="10">
        <v>0</v>
      </c>
      <c r="FO41">
        <v>0</v>
      </c>
      <c r="FP41" s="10">
        <v>0</v>
      </c>
      <c r="FQ41">
        <v>0</v>
      </c>
      <c r="FR41" s="10">
        <v>0</v>
      </c>
      <c r="FS41">
        <v>0</v>
      </c>
    </row>
    <row r="42" spans="1:175" x14ac:dyDescent="0.3">
      <c r="A42" s="112"/>
      <c r="B42" s="25" t="s">
        <v>417</v>
      </c>
      <c r="C42" s="11" t="s">
        <v>277</v>
      </c>
      <c r="D42" s="2" t="s">
        <v>253</v>
      </c>
      <c r="E42" s="9">
        <v>0</v>
      </c>
      <c r="F42" s="13">
        <v>0</v>
      </c>
      <c r="G42" s="13" t="s">
        <v>254</v>
      </c>
      <c r="H42" s="57">
        <v>0</v>
      </c>
      <c r="I42" t="s">
        <v>12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 s="57">
        <v>0</v>
      </c>
      <c r="Q42" s="57">
        <v>0</v>
      </c>
      <c r="R42" s="57">
        <v>0</v>
      </c>
      <c r="S42" s="57">
        <v>0</v>
      </c>
      <c r="T42" s="57">
        <v>0</v>
      </c>
      <c r="U42" s="57">
        <v>0</v>
      </c>
      <c r="V42" s="57">
        <v>0</v>
      </c>
      <c r="W42" s="57">
        <v>0</v>
      </c>
      <c r="X42" s="57">
        <v>0</v>
      </c>
      <c r="Y42" s="57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 s="60">
        <v>0</v>
      </c>
      <c r="AU42" s="60">
        <v>0</v>
      </c>
      <c r="AV42" s="60">
        <v>0</v>
      </c>
      <c r="AW42" s="60">
        <v>0</v>
      </c>
      <c r="AX42" s="60">
        <v>0</v>
      </c>
      <c r="AY42" s="60">
        <v>0</v>
      </c>
      <c r="AZ42" s="60">
        <v>0</v>
      </c>
      <c r="BA42" s="60">
        <v>0</v>
      </c>
      <c r="BB42" s="60">
        <v>0</v>
      </c>
      <c r="BC42" s="60">
        <v>0</v>
      </c>
      <c r="BD42" s="60">
        <v>0</v>
      </c>
      <c r="BE42" s="60">
        <v>0</v>
      </c>
      <c r="BF42" s="60">
        <v>0</v>
      </c>
      <c r="BG42" s="60">
        <v>0</v>
      </c>
      <c r="BH42" s="60">
        <v>0</v>
      </c>
      <c r="BI42" s="60">
        <v>0</v>
      </c>
      <c r="BJ42" s="60">
        <v>0</v>
      </c>
      <c r="BK42" s="60">
        <v>0</v>
      </c>
      <c r="BL42" s="60">
        <v>0</v>
      </c>
      <c r="BM42" s="60">
        <v>0</v>
      </c>
      <c r="BN42" s="60">
        <v>0</v>
      </c>
      <c r="BO42" s="60">
        <v>0</v>
      </c>
      <c r="BP42" s="60">
        <v>0</v>
      </c>
      <c r="BQ42" s="60">
        <v>0</v>
      </c>
      <c r="BR42" s="60">
        <v>0</v>
      </c>
      <c r="BS42" s="60">
        <v>0</v>
      </c>
      <c r="BT42" s="60">
        <v>0</v>
      </c>
      <c r="BU42" s="60">
        <v>0</v>
      </c>
      <c r="BV42" s="60">
        <v>0</v>
      </c>
      <c r="BW42" s="60">
        <v>0</v>
      </c>
      <c r="BX42" s="57">
        <v>0</v>
      </c>
      <c r="BY42" s="57">
        <v>0</v>
      </c>
      <c r="BZ42" s="57">
        <v>0</v>
      </c>
      <c r="CA42" s="57">
        <v>0</v>
      </c>
      <c r="CB42" s="57">
        <v>0</v>
      </c>
      <c r="CC42" s="57">
        <v>0</v>
      </c>
      <c r="CD42" s="57">
        <v>0</v>
      </c>
      <c r="CE42" s="57">
        <v>0</v>
      </c>
      <c r="CF42" s="57">
        <v>0</v>
      </c>
      <c r="CG42" s="57">
        <v>0</v>
      </c>
      <c r="CH42" s="57">
        <v>0</v>
      </c>
      <c r="CI42" s="57">
        <v>0</v>
      </c>
      <c r="CJ42" s="57">
        <v>0</v>
      </c>
      <c r="CK42">
        <v>0</v>
      </c>
      <c r="CL42" s="57">
        <v>0</v>
      </c>
      <c r="CM42">
        <v>0</v>
      </c>
      <c r="CN42" s="57">
        <v>0</v>
      </c>
      <c r="CO42">
        <v>0</v>
      </c>
      <c r="CP42" s="57">
        <v>0</v>
      </c>
      <c r="CQ42">
        <v>0</v>
      </c>
      <c r="CR42" s="57">
        <v>0</v>
      </c>
      <c r="CS42" s="57">
        <v>0</v>
      </c>
      <c r="CT42" s="57">
        <v>0</v>
      </c>
      <c r="CU42">
        <v>0</v>
      </c>
      <c r="CV42" s="57">
        <v>0</v>
      </c>
      <c r="CW42">
        <v>0</v>
      </c>
      <c r="CX42" s="57">
        <v>0</v>
      </c>
      <c r="CY42">
        <v>0</v>
      </c>
      <c r="CZ42" s="57">
        <v>0</v>
      </c>
      <c r="DA42">
        <v>0</v>
      </c>
      <c r="DB42" s="57">
        <v>0</v>
      </c>
      <c r="DC42" s="57">
        <v>0</v>
      </c>
      <c r="DD42" s="57">
        <v>0</v>
      </c>
      <c r="DE42">
        <v>0</v>
      </c>
      <c r="DF42" s="57">
        <v>0</v>
      </c>
      <c r="DG42">
        <v>0</v>
      </c>
      <c r="DH42" s="57">
        <v>0</v>
      </c>
      <c r="DI42">
        <v>0</v>
      </c>
      <c r="DJ42" s="57">
        <v>0</v>
      </c>
      <c r="DK42">
        <v>0</v>
      </c>
      <c r="DL42" s="57">
        <v>0</v>
      </c>
      <c r="DM42" s="57">
        <v>0</v>
      </c>
      <c r="DN42" s="57">
        <v>0</v>
      </c>
      <c r="DO42">
        <v>0</v>
      </c>
      <c r="DP42" s="57">
        <v>0</v>
      </c>
      <c r="DQ42">
        <v>0</v>
      </c>
      <c r="DR42" s="57">
        <v>0</v>
      </c>
      <c r="DS42">
        <v>0</v>
      </c>
      <c r="DT42" s="57">
        <v>0</v>
      </c>
      <c r="DU42">
        <v>0</v>
      </c>
      <c r="DV42" s="57">
        <v>0</v>
      </c>
      <c r="DW42" s="57">
        <v>0</v>
      </c>
      <c r="DX42" s="57">
        <v>0</v>
      </c>
      <c r="DY42">
        <v>0</v>
      </c>
      <c r="DZ42" s="57">
        <v>0</v>
      </c>
      <c r="EA42">
        <v>0</v>
      </c>
      <c r="EB42" s="57">
        <v>0</v>
      </c>
      <c r="EC42">
        <v>0</v>
      </c>
      <c r="ED42" s="57">
        <v>0</v>
      </c>
      <c r="EE42">
        <v>0</v>
      </c>
      <c r="EF42" s="57">
        <v>0</v>
      </c>
      <c r="EG42" s="57">
        <v>0</v>
      </c>
      <c r="EH42" s="57">
        <v>0</v>
      </c>
      <c r="EI42">
        <v>0</v>
      </c>
      <c r="EJ42" s="57">
        <v>0</v>
      </c>
      <c r="EK42">
        <v>0</v>
      </c>
      <c r="EL42" s="57">
        <v>0</v>
      </c>
      <c r="EM42">
        <v>0</v>
      </c>
      <c r="EN42" s="57">
        <v>0</v>
      </c>
      <c r="EO42">
        <v>0</v>
      </c>
      <c r="EP42" s="57">
        <v>0</v>
      </c>
      <c r="EQ42" s="57">
        <v>0</v>
      </c>
      <c r="ER42" s="57">
        <v>0</v>
      </c>
      <c r="ES42">
        <v>0</v>
      </c>
      <c r="ET42" s="57">
        <v>0</v>
      </c>
      <c r="EU42">
        <v>0</v>
      </c>
      <c r="EV42" s="57">
        <v>0</v>
      </c>
      <c r="EW42">
        <v>0</v>
      </c>
      <c r="EX42" s="57">
        <v>0</v>
      </c>
      <c r="EY42">
        <v>0</v>
      </c>
      <c r="EZ42" s="57">
        <v>0</v>
      </c>
      <c r="FA42" s="57">
        <v>0</v>
      </c>
      <c r="FB42" s="57">
        <v>0</v>
      </c>
      <c r="FC42">
        <v>0</v>
      </c>
      <c r="FD42" s="57">
        <v>0</v>
      </c>
      <c r="FE42">
        <v>0</v>
      </c>
      <c r="FF42" s="57">
        <v>0</v>
      </c>
      <c r="FG42">
        <v>0</v>
      </c>
      <c r="FH42" s="57">
        <v>0</v>
      </c>
      <c r="FI42">
        <v>0</v>
      </c>
      <c r="FJ42" s="57">
        <v>0</v>
      </c>
      <c r="FK42" s="57">
        <v>0</v>
      </c>
      <c r="FL42" s="57">
        <v>0</v>
      </c>
      <c r="FM42">
        <v>0</v>
      </c>
      <c r="FN42" s="57">
        <v>0</v>
      </c>
      <c r="FO42">
        <v>0</v>
      </c>
      <c r="FP42" s="57">
        <v>0</v>
      </c>
      <c r="FQ42">
        <v>0</v>
      </c>
      <c r="FR42" s="57">
        <v>0</v>
      </c>
      <c r="FS42">
        <v>0</v>
      </c>
    </row>
    <row r="43" spans="1:175" x14ac:dyDescent="0.3">
      <c r="A43" s="112"/>
      <c r="B43" s="3" t="s">
        <v>29</v>
      </c>
      <c r="C43" s="4" t="s">
        <v>31</v>
      </c>
      <c r="D43" s="2" t="s">
        <v>37</v>
      </c>
      <c r="E43" s="9">
        <v>0</v>
      </c>
      <c r="F43" s="13">
        <v>0</v>
      </c>
      <c r="G43" s="13" t="s">
        <v>20</v>
      </c>
      <c r="H43" s="10">
        <v>0</v>
      </c>
      <c r="I43" t="s">
        <v>12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 s="10">
        <v>0</v>
      </c>
      <c r="Q43" s="10">
        <v>0</v>
      </c>
      <c r="R43" s="10">
        <v>0</v>
      </c>
      <c r="S43" s="10">
        <v>0</v>
      </c>
      <c r="T43" s="10">
        <v>0</v>
      </c>
      <c r="U43" s="10">
        <v>0</v>
      </c>
      <c r="V43" s="10">
        <v>0</v>
      </c>
      <c r="W43" s="10">
        <v>0</v>
      </c>
      <c r="X43" s="10">
        <v>0</v>
      </c>
      <c r="Y43" s="10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 s="14">
        <v>0</v>
      </c>
      <c r="AU43" s="14">
        <v>0</v>
      </c>
      <c r="AV43" s="14">
        <v>0</v>
      </c>
      <c r="AW43" s="14">
        <v>0</v>
      </c>
      <c r="AX43" s="14">
        <v>0</v>
      </c>
      <c r="AY43" s="14">
        <v>0</v>
      </c>
      <c r="AZ43" s="14">
        <v>0</v>
      </c>
      <c r="BA43" s="14">
        <v>0</v>
      </c>
      <c r="BB43" s="14">
        <v>0</v>
      </c>
      <c r="BC43" s="14">
        <v>0</v>
      </c>
      <c r="BD43" s="14">
        <v>0</v>
      </c>
      <c r="BE43" s="14">
        <v>0</v>
      </c>
      <c r="BF43" s="14">
        <v>0</v>
      </c>
      <c r="BG43" s="14">
        <v>0</v>
      </c>
      <c r="BH43" s="14">
        <v>0</v>
      </c>
      <c r="BI43" s="14">
        <v>0</v>
      </c>
      <c r="BJ43" s="14">
        <v>0</v>
      </c>
      <c r="BK43" s="14">
        <v>0</v>
      </c>
      <c r="BL43" s="14">
        <v>0</v>
      </c>
      <c r="BM43" s="14">
        <v>0</v>
      </c>
      <c r="BN43" s="14">
        <v>0</v>
      </c>
      <c r="BO43" s="14">
        <v>0</v>
      </c>
      <c r="BP43" s="14">
        <v>0</v>
      </c>
      <c r="BQ43" s="14">
        <v>0</v>
      </c>
      <c r="BR43" s="14">
        <v>0</v>
      </c>
      <c r="BS43" s="14">
        <v>0</v>
      </c>
      <c r="BT43" s="14">
        <v>0</v>
      </c>
      <c r="BU43" s="14">
        <v>0</v>
      </c>
      <c r="BV43" s="14">
        <v>0</v>
      </c>
      <c r="BW43" s="14">
        <v>0</v>
      </c>
      <c r="BX43" s="10">
        <v>0</v>
      </c>
      <c r="BY43" s="10">
        <v>0</v>
      </c>
      <c r="BZ43" s="10">
        <v>0</v>
      </c>
      <c r="CA43" s="10">
        <v>0</v>
      </c>
      <c r="CB43" s="10">
        <v>0</v>
      </c>
      <c r="CC43" s="10">
        <v>0</v>
      </c>
      <c r="CD43" s="10">
        <v>0</v>
      </c>
      <c r="CE43" s="10">
        <v>0</v>
      </c>
      <c r="CF43" s="10">
        <v>0</v>
      </c>
      <c r="CG43" s="10">
        <v>0</v>
      </c>
      <c r="CH43" s="10">
        <v>0</v>
      </c>
      <c r="CI43" s="10">
        <v>0</v>
      </c>
      <c r="CJ43" s="10">
        <v>0</v>
      </c>
      <c r="CK43">
        <v>0</v>
      </c>
      <c r="CL43" s="10">
        <v>0</v>
      </c>
      <c r="CM43">
        <v>0</v>
      </c>
      <c r="CN43" s="10">
        <v>0</v>
      </c>
      <c r="CO43">
        <v>0</v>
      </c>
      <c r="CP43" s="10">
        <v>0</v>
      </c>
      <c r="CQ43">
        <v>0</v>
      </c>
      <c r="CR43" s="10">
        <v>0</v>
      </c>
      <c r="CS43" s="10">
        <v>0</v>
      </c>
      <c r="CT43" s="10">
        <v>0</v>
      </c>
      <c r="CU43">
        <v>0</v>
      </c>
      <c r="CV43" s="10">
        <v>0</v>
      </c>
      <c r="CW43">
        <v>0</v>
      </c>
      <c r="CX43" s="10">
        <v>0</v>
      </c>
      <c r="CY43">
        <v>0</v>
      </c>
      <c r="CZ43" s="10">
        <v>0</v>
      </c>
      <c r="DA43">
        <v>0</v>
      </c>
      <c r="DB43" s="10">
        <v>0</v>
      </c>
      <c r="DC43" s="10">
        <v>0</v>
      </c>
      <c r="DD43" s="10">
        <v>0</v>
      </c>
      <c r="DE43">
        <v>0</v>
      </c>
      <c r="DF43" s="10">
        <v>0</v>
      </c>
      <c r="DG43">
        <v>0</v>
      </c>
      <c r="DH43" s="10">
        <v>0</v>
      </c>
      <c r="DI43">
        <v>0</v>
      </c>
      <c r="DJ43" s="10">
        <v>0</v>
      </c>
      <c r="DK43">
        <v>0</v>
      </c>
      <c r="DL43" s="10">
        <v>0</v>
      </c>
      <c r="DM43" s="10">
        <v>0</v>
      </c>
      <c r="DN43" s="10">
        <v>0</v>
      </c>
      <c r="DO43">
        <v>0</v>
      </c>
      <c r="DP43" s="10">
        <v>0</v>
      </c>
      <c r="DQ43">
        <v>0</v>
      </c>
      <c r="DR43" s="10">
        <v>0</v>
      </c>
      <c r="DS43">
        <v>0</v>
      </c>
      <c r="DT43" s="10">
        <v>0</v>
      </c>
      <c r="DU43">
        <v>0</v>
      </c>
      <c r="DV43" s="10">
        <v>0</v>
      </c>
      <c r="DW43" s="10">
        <v>0</v>
      </c>
      <c r="DX43" s="10">
        <v>0</v>
      </c>
      <c r="DY43">
        <v>0</v>
      </c>
      <c r="DZ43" s="10">
        <v>0</v>
      </c>
      <c r="EA43">
        <v>0</v>
      </c>
      <c r="EB43" s="10">
        <v>0</v>
      </c>
      <c r="EC43">
        <v>0</v>
      </c>
      <c r="ED43" s="10">
        <v>0</v>
      </c>
      <c r="EE43">
        <v>0</v>
      </c>
      <c r="EF43" s="10">
        <v>0</v>
      </c>
      <c r="EG43" s="10">
        <v>0</v>
      </c>
      <c r="EH43" s="10">
        <v>0</v>
      </c>
      <c r="EI43">
        <v>0</v>
      </c>
      <c r="EJ43">
        <v>0</v>
      </c>
      <c r="EK43">
        <v>0</v>
      </c>
      <c r="EL43">
        <v>0</v>
      </c>
      <c r="EM43">
        <v>0</v>
      </c>
      <c r="EN43">
        <v>0</v>
      </c>
      <c r="EO43">
        <v>0</v>
      </c>
      <c r="EP43" s="10">
        <v>0</v>
      </c>
      <c r="EQ43" s="10">
        <v>0</v>
      </c>
      <c r="ER43" s="10">
        <v>0</v>
      </c>
      <c r="ES43">
        <v>0</v>
      </c>
      <c r="ET43">
        <v>0</v>
      </c>
      <c r="EU43">
        <v>0</v>
      </c>
      <c r="EV43">
        <v>0</v>
      </c>
      <c r="EW43">
        <v>0</v>
      </c>
      <c r="EX43">
        <v>0</v>
      </c>
      <c r="EY43">
        <v>0</v>
      </c>
      <c r="EZ43">
        <v>0</v>
      </c>
      <c r="FA43">
        <v>0</v>
      </c>
      <c r="FB43">
        <v>0</v>
      </c>
      <c r="FC43">
        <v>0</v>
      </c>
      <c r="FD43">
        <v>0</v>
      </c>
      <c r="FE43">
        <v>0</v>
      </c>
      <c r="FF43">
        <v>0</v>
      </c>
      <c r="FG43">
        <v>0</v>
      </c>
      <c r="FH43">
        <v>0</v>
      </c>
      <c r="FI43">
        <v>0</v>
      </c>
      <c r="FJ43" s="10">
        <v>0</v>
      </c>
      <c r="FK43" s="10">
        <v>0</v>
      </c>
      <c r="FL43" s="10">
        <v>0</v>
      </c>
      <c r="FM43">
        <v>0</v>
      </c>
      <c r="FN43" s="10">
        <v>0</v>
      </c>
      <c r="FO43">
        <v>0</v>
      </c>
      <c r="FP43" s="10">
        <v>0</v>
      </c>
      <c r="FQ43">
        <v>0</v>
      </c>
      <c r="FR43" s="10">
        <v>0</v>
      </c>
      <c r="FS43">
        <v>0</v>
      </c>
    </row>
    <row r="44" spans="1:175" x14ac:dyDescent="0.3">
      <c r="A44" s="112"/>
      <c r="B44" s="3" t="s">
        <v>30</v>
      </c>
      <c r="C44" s="4" t="s">
        <v>32</v>
      </c>
      <c r="D44" s="2" t="s">
        <v>38</v>
      </c>
      <c r="E44" s="9">
        <v>0</v>
      </c>
      <c r="F44" s="13">
        <v>0</v>
      </c>
      <c r="G44" s="13" t="s">
        <v>21</v>
      </c>
      <c r="H44" s="10">
        <v>0</v>
      </c>
      <c r="I44" t="s">
        <v>12</v>
      </c>
      <c r="J44" s="10">
        <v>0</v>
      </c>
      <c r="K44">
        <v>0</v>
      </c>
      <c r="L44">
        <v>0</v>
      </c>
      <c r="M44" s="10">
        <v>0</v>
      </c>
      <c r="N44">
        <v>0</v>
      </c>
      <c r="O44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 s="14">
        <v>0</v>
      </c>
      <c r="AU44" s="14">
        <v>0</v>
      </c>
      <c r="AV44" s="14">
        <v>0</v>
      </c>
      <c r="AW44" s="14">
        <v>0</v>
      </c>
      <c r="AX44" s="14">
        <v>0</v>
      </c>
      <c r="AY44" s="14">
        <v>0</v>
      </c>
      <c r="AZ44" s="14">
        <v>0</v>
      </c>
      <c r="BA44" s="14">
        <v>0</v>
      </c>
      <c r="BB44" s="14">
        <v>0</v>
      </c>
      <c r="BC44" s="14">
        <v>0</v>
      </c>
      <c r="BD44" s="14">
        <v>0</v>
      </c>
      <c r="BE44" s="14">
        <v>0</v>
      </c>
      <c r="BF44" s="14">
        <v>0</v>
      </c>
      <c r="BG44" s="14">
        <v>0</v>
      </c>
      <c r="BH44" s="14">
        <v>0</v>
      </c>
      <c r="BI44" s="14">
        <v>0</v>
      </c>
      <c r="BJ44" s="14">
        <v>0</v>
      </c>
      <c r="BK44" s="14">
        <v>0</v>
      </c>
      <c r="BL44" s="14">
        <v>0</v>
      </c>
      <c r="BM44" s="14">
        <v>0</v>
      </c>
      <c r="BN44" s="14">
        <v>0</v>
      </c>
      <c r="BO44" s="14">
        <v>0</v>
      </c>
      <c r="BP44" s="14">
        <v>0</v>
      </c>
      <c r="BQ44" s="14">
        <v>0</v>
      </c>
      <c r="BR44" s="14">
        <v>0</v>
      </c>
      <c r="BS44" s="14">
        <v>0</v>
      </c>
      <c r="BT44" s="14">
        <v>0</v>
      </c>
      <c r="BU44" s="14">
        <v>0</v>
      </c>
      <c r="BV44" s="14">
        <v>0</v>
      </c>
      <c r="BW44" s="14">
        <v>0</v>
      </c>
      <c r="BX44" s="10">
        <v>0</v>
      </c>
      <c r="BY44" s="10">
        <v>0</v>
      </c>
      <c r="BZ44" s="10">
        <v>0</v>
      </c>
      <c r="CA44" s="10">
        <v>0</v>
      </c>
      <c r="CB44" s="10">
        <v>0</v>
      </c>
      <c r="CC44" s="10">
        <v>0</v>
      </c>
      <c r="CD44" s="10">
        <v>0</v>
      </c>
      <c r="CE44" s="10">
        <v>0</v>
      </c>
      <c r="CF44" s="10">
        <v>0</v>
      </c>
      <c r="CG44" s="10">
        <v>0</v>
      </c>
      <c r="CH44" s="10">
        <v>0</v>
      </c>
      <c r="CI44" s="10">
        <v>0</v>
      </c>
      <c r="CJ44" s="10">
        <v>0</v>
      </c>
      <c r="CK44">
        <v>0</v>
      </c>
      <c r="CL44" s="10">
        <v>0</v>
      </c>
      <c r="CM44">
        <v>0</v>
      </c>
      <c r="CN44" s="10">
        <v>0</v>
      </c>
      <c r="CO44">
        <v>0</v>
      </c>
      <c r="CP44" s="10">
        <v>0</v>
      </c>
      <c r="CQ44">
        <v>0</v>
      </c>
      <c r="CR44" s="10">
        <v>0</v>
      </c>
      <c r="CS44" s="10">
        <v>0</v>
      </c>
      <c r="CT44" s="10">
        <v>0</v>
      </c>
      <c r="CU44">
        <v>0</v>
      </c>
      <c r="CV44" s="10">
        <v>0</v>
      </c>
      <c r="CW44">
        <v>0</v>
      </c>
      <c r="CX44" s="10">
        <v>0</v>
      </c>
      <c r="CY44">
        <v>0</v>
      </c>
      <c r="CZ44" s="10">
        <v>0</v>
      </c>
      <c r="DA44">
        <v>0</v>
      </c>
      <c r="DB44" s="10">
        <v>0</v>
      </c>
      <c r="DC44" s="10">
        <v>0</v>
      </c>
      <c r="DD44" s="10">
        <v>0</v>
      </c>
      <c r="DE44">
        <v>0</v>
      </c>
      <c r="DF44" s="10">
        <v>0</v>
      </c>
      <c r="DG44">
        <v>0</v>
      </c>
      <c r="DH44" s="10">
        <v>0</v>
      </c>
      <c r="DI44">
        <v>0</v>
      </c>
      <c r="DJ44" s="10">
        <v>0</v>
      </c>
      <c r="DK44">
        <v>0</v>
      </c>
      <c r="DL44" s="28">
        <v>0</v>
      </c>
      <c r="DM44" s="28">
        <v>0</v>
      </c>
      <c r="DN44" s="10">
        <v>0</v>
      </c>
      <c r="DO44" s="28">
        <v>0</v>
      </c>
      <c r="DP44" s="28">
        <v>0</v>
      </c>
      <c r="DQ44" s="10">
        <v>0</v>
      </c>
      <c r="DR44" s="10">
        <v>0</v>
      </c>
      <c r="DS44" s="28">
        <v>0</v>
      </c>
      <c r="DT44" s="28">
        <v>0</v>
      </c>
      <c r="DU44" s="10">
        <v>0</v>
      </c>
      <c r="DV44" s="10">
        <v>0</v>
      </c>
      <c r="DW44" s="10">
        <v>0</v>
      </c>
      <c r="DX44" s="10">
        <v>0</v>
      </c>
      <c r="DY44">
        <v>0</v>
      </c>
      <c r="DZ44" s="10">
        <v>0</v>
      </c>
      <c r="EA44">
        <v>0</v>
      </c>
      <c r="EB44" s="10">
        <v>0</v>
      </c>
      <c r="EC44">
        <v>0</v>
      </c>
      <c r="ED44" s="10">
        <v>0</v>
      </c>
      <c r="EE44">
        <v>0</v>
      </c>
      <c r="EF44" s="10">
        <v>0</v>
      </c>
      <c r="EG44" s="10">
        <v>0</v>
      </c>
      <c r="EH44" s="10">
        <v>0</v>
      </c>
      <c r="EI44">
        <v>0</v>
      </c>
      <c r="EJ44">
        <v>0</v>
      </c>
      <c r="EK44">
        <v>0</v>
      </c>
      <c r="EL44">
        <v>0</v>
      </c>
      <c r="EM44">
        <v>0</v>
      </c>
      <c r="EN44">
        <v>0</v>
      </c>
      <c r="EO44">
        <v>0</v>
      </c>
      <c r="EP44" s="10">
        <v>0</v>
      </c>
      <c r="EQ44" s="10">
        <v>0</v>
      </c>
      <c r="ER44" s="10">
        <v>0</v>
      </c>
      <c r="ES44">
        <v>0</v>
      </c>
      <c r="ET44">
        <v>0</v>
      </c>
      <c r="EU44">
        <v>0</v>
      </c>
      <c r="EV44">
        <v>0</v>
      </c>
      <c r="EW44">
        <v>0</v>
      </c>
      <c r="EX44">
        <v>0</v>
      </c>
      <c r="EY44">
        <v>0</v>
      </c>
      <c r="EZ44">
        <v>0</v>
      </c>
      <c r="FA44">
        <v>0</v>
      </c>
      <c r="FB44">
        <v>0</v>
      </c>
      <c r="FC44">
        <v>0</v>
      </c>
      <c r="FD44">
        <v>0</v>
      </c>
      <c r="FE44">
        <v>0</v>
      </c>
      <c r="FF44">
        <v>0</v>
      </c>
      <c r="FG44">
        <v>0</v>
      </c>
      <c r="FH44">
        <v>0</v>
      </c>
      <c r="FI44">
        <v>0</v>
      </c>
      <c r="FJ44" s="10">
        <v>0</v>
      </c>
      <c r="FK44" s="10">
        <v>0</v>
      </c>
      <c r="FL44" s="10">
        <v>0</v>
      </c>
      <c r="FM44">
        <v>0</v>
      </c>
      <c r="FN44" s="10">
        <v>0</v>
      </c>
      <c r="FO44">
        <v>0</v>
      </c>
      <c r="FP44" s="10">
        <v>0</v>
      </c>
      <c r="FQ44">
        <v>0</v>
      </c>
      <c r="FR44" s="10">
        <v>0</v>
      </c>
      <c r="FS44">
        <v>0</v>
      </c>
    </row>
    <row r="45" spans="1:175" x14ac:dyDescent="0.3">
      <c r="A45" s="112"/>
      <c r="B45" t="s">
        <v>277</v>
      </c>
      <c r="C45" s="4" t="s">
        <v>434</v>
      </c>
      <c r="D45" s="2" t="s">
        <v>426</v>
      </c>
      <c r="E45" s="9">
        <v>0</v>
      </c>
      <c r="F45" s="13">
        <v>0</v>
      </c>
      <c r="G45" s="13" t="s">
        <v>427</v>
      </c>
      <c r="H45" s="10">
        <v>0</v>
      </c>
      <c r="I45" t="s">
        <v>12</v>
      </c>
      <c r="J45" s="10">
        <v>0</v>
      </c>
      <c r="K45" s="10">
        <v>0</v>
      </c>
      <c r="L45" s="10">
        <v>0</v>
      </c>
      <c r="M45" s="10">
        <v>0</v>
      </c>
      <c r="N45" s="10">
        <v>0</v>
      </c>
      <c r="O45">
        <v>0</v>
      </c>
      <c r="P45" s="10">
        <v>0</v>
      </c>
      <c r="Q45" s="10">
        <v>0</v>
      </c>
      <c r="R45" s="10">
        <v>0</v>
      </c>
      <c r="S45" s="10">
        <v>0</v>
      </c>
      <c r="T45" s="10">
        <v>0</v>
      </c>
      <c r="U45" s="10">
        <v>0</v>
      </c>
      <c r="V45" s="10">
        <v>0</v>
      </c>
      <c r="W45" s="10">
        <v>0</v>
      </c>
      <c r="X45" s="10">
        <v>0</v>
      </c>
      <c r="Y45" s="10">
        <v>0</v>
      </c>
      <c r="Z45" s="10">
        <v>0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0</v>
      </c>
      <c r="AH45" s="10">
        <v>0</v>
      </c>
      <c r="AI45" s="10">
        <v>0</v>
      </c>
      <c r="AJ45" s="10">
        <v>0</v>
      </c>
      <c r="AK45" s="10">
        <v>0</v>
      </c>
      <c r="AL45" s="10">
        <v>0</v>
      </c>
      <c r="AM45" s="10">
        <v>0</v>
      </c>
      <c r="AN45" s="10">
        <v>0</v>
      </c>
      <c r="AO45" s="10">
        <v>0</v>
      </c>
      <c r="AP45" s="10">
        <v>0</v>
      </c>
      <c r="AQ45" s="10">
        <v>0</v>
      </c>
      <c r="AR45" s="10">
        <v>0</v>
      </c>
      <c r="AS45" s="10">
        <v>0</v>
      </c>
      <c r="AT45" s="14">
        <v>0</v>
      </c>
      <c r="AU45" s="14">
        <v>0</v>
      </c>
      <c r="AV45" s="14">
        <v>0</v>
      </c>
      <c r="AW45" s="14">
        <v>0</v>
      </c>
      <c r="AX45" s="14">
        <v>0</v>
      </c>
      <c r="AY45" s="14">
        <v>0</v>
      </c>
      <c r="AZ45" s="14">
        <v>0</v>
      </c>
      <c r="BA45" s="14">
        <v>0</v>
      </c>
      <c r="BB45" s="14">
        <v>0</v>
      </c>
      <c r="BC45" s="14">
        <v>0</v>
      </c>
      <c r="BD45" s="14">
        <v>0</v>
      </c>
      <c r="BE45" s="14">
        <v>0</v>
      </c>
      <c r="BF45" s="14">
        <v>0</v>
      </c>
      <c r="BG45" s="14">
        <v>0</v>
      </c>
      <c r="BH45" s="14">
        <v>0</v>
      </c>
      <c r="BI45" s="14">
        <v>0</v>
      </c>
      <c r="BJ45" s="14">
        <v>0</v>
      </c>
      <c r="BK45" s="14">
        <v>0</v>
      </c>
      <c r="BL45" s="14">
        <v>0</v>
      </c>
      <c r="BM45" s="14">
        <v>0</v>
      </c>
      <c r="BN45" s="14">
        <v>0</v>
      </c>
      <c r="BO45" s="14">
        <v>0</v>
      </c>
      <c r="BP45" s="14">
        <v>0</v>
      </c>
      <c r="BQ45" s="14">
        <v>0</v>
      </c>
      <c r="BR45" s="14">
        <v>0</v>
      </c>
      <c r="BS45" s="14">
        <v>0</v>
      </c>
      <c r="BT45" s="14">
        <v>0</v>
      </c>
      <c r="BU45" s="14">
        <v>0</v>
      </c>
      <c r="BV45" s="14">
        <v>0</v>
      </c>
      <c r="BW45" s="14">
        <v>0</v>
      </c>
      <c r="BX45" s="10">
        <v>0</v>
      </c>
      <c r="BY45" s="10">
        <v>0</v>
      </c>
      <c r="BZ45" s="10">
        <v>0</v>
      </c>
      <c r="CA45" s="10">
        <v>0</v>
      </c>
      <c r="CB45" s="10">
        <v>0</v>
      </c>
      <c r="CC45" s="10">
        <v>0</v>
      </c>
      <c r="CD45" s="10">
        <v>0</v>
      </c>
      <c r="CE45" s="10">
        <v>0</v>
      </c>
      <c r="CF45" s="10">
        <v>0</v>
      </c>
      <c r="CG45" s="10">
        <v>0</v>
      </c>
      <c r="CH45" s="10">
        <v>0</v>
      </c>
      <c r="CI45" s="10">
        <v>0</v>
      </c>
      <c r="CJ45" s="10">
        <v>0</v>
      </c>
      <c r="CK45">
        <v>0</v>
      </c>
      <c r="CL45" s="10">
        <v>0</v>
      </c>
      <c r="CM45">
        <v>0</v>
      </c>
      <c r="CN45" s="10">
        <v>0</v>
      </c>
      <c r="CO45">
        <v>0</v>
      </c>
      <c r="CP45" s="10">
        <v>0</v>
      </c>
      <c r="CQ45">
        <v>0</v>
      </c>
      <c r="CR45" s="10">
        <v>0</v>
      </c>
      <c r="CS45" s="10">
        <v>0</v>
      </c>
      <c r="CT45" s="10">
        <v>0</v>
      </c>
      <c r="CU45">
        <v>0</v>
      </c>
      <c r="CV45" s="10">
        <v>0</v>
      </c>
      <c r="CW45">
        <v>0</v>
      </c>
      <c r="CX45" s="10">
        <v>0</v>
      </c>
      <c r="CY45">
        <v>0</v>
      </c>
      <c r="CZ45" s="10">
        <v>0</v>
      </c>
      <c r="DA45">
        <v>0</v>
      </c>
      <c r="DB45" s="10">
        <v>0</v>
      </c>
      <c r="DC45" s="10">
        <v>0</v>
      </c>
      <c r="DD45" s="10">
        <v>0</v>
      </c>
      <c r="DE45">
        <v>0</v>
      </c>
      <c r="DF45" s="10">
        <v>0</v>
      </c>
      <c r="DG45">
        <v>0</v>
      </c>
      <c r="DH45" s="10">
        <v>0</v>
      </c>
      <c r="DI45">
        <v>0</v>
      </c>
      <c r="DJ45" s="10">
        <v>0</v>
      </c>
      <c r="DK45">
        <v>0</v>
      </c>
      <c r="DL45" s="28">
        <v>0</v>
      </c>
      <c r="DM45" s="28">
        <v>0</v>
      </c>
      <c r="DN45" s="28">
        <v>0</v>
      </c>
      <c r="DO45" s="28">
        <v>0</v>
      </c>
      <c r="DP45" s="28">
        <v>0</v>
      </c>
      <c r="DQ45" s="28">
        <v>0</v>
      </c>
      <c r="DR45" s="28">
        <v>0</v>
      </c>
      <c r="DS45" s="28">
        <v>0</v>
      </c>
      <c r="DT45" s="28">
        <v>0</v>
      </c>
      <c r="DU45" s="28">
        <v>0</v>
      </c>
      <c r="DV45" s="10">
        <v>0</v>
      </c>
      <c r="DW45" s="10">
        <v>0</v>
      </c>
      <c r="DX45" s="10">
        <v>0</v>
      </c>
      <c r="DY45">
        <v>0</v>
      </c>
      <c r="DZ45" s="10">
        <v>0</v>
      </c>
      <c r="EA45">
        <v>0</v>
      </c>
      <c r="EB45" s="10">
        <v>0</v>
      </c>
      <c r="EC45">
        <v>0</v>
      </c>
      <c r="ED45" s="10">
        <v>0</v>
      </c>
      <c r="EE45">
        <v>0</v>
      </c>
      <c r="EF45" s="10">
        <v>0</v>
      </c>
      <c r="EG45" s="10">
        <v>0</v>
      </c>
      <c r="EH45" s="10">
        <v>0</v>
      </c>
      <c r="EI45">
        <v>0</v>
      </c>
      <c r="EJ45">
        <v>0</v>
      </c>
      <c r="EK45">
        <v>0</v>
      </c>
      <c r="EL45">
        <v>0</v>
      </c>
      <c r="EM45">
        <v>0</v>
      </c>
      <c r="EN45">
        <v>0</v>
      </c>
      <c r="EO45">
        <v>0</v>
      </c>
      <c r="EP45" s="10">
        <v>0</v>
      </c>
      <c r="EQ45" s="10">
        <v>0</v>
      </c>
      <c r="ER45" s="10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0</v>
      </c>
      <c r="EY45">
        <v>0</v>
      </c>
      <c r="EZ45">
        <v>0</v>
      </c>
      <c r="FA45">
        <v>0</v>
      </c>
      <c r="FB45">
        <v>0</v>
      </c>
      <c r="FC45">
        <v>0</v>
      </c>
      <c r="FD45">
        <v>0</v>
      </c>
      <c r="FE45">
        <v>0</v>
      </c>
      <c r="FF45">
        <v>0</v>
      </c>
      <c r="FG45">
        <v>0</v>
      </c>
      <c r="FH45">
        <v>0</v>
      </c>
      <c r="FI45">
        <v>0</v>
      </c>
      <c r="FJ45" s="10">
        <v>0</v>
      </c>
      <c r="FK45" s="10">
        <v>0</v>
      </c>
      <c r="FL45" s="10">
        <v>0</v>
      </c>
      <c r="FM45">
        <v>0</v>
      </c>
      <c r="FN45" s="10">
        <v>0</v>
      </c>
      <c r="FO45">
        <v>0</v>
      </c>
      <c r="FP45" s="10">
        <v>0</v>
      </c>
      <c r="FQ45">
        <v>0</v>
      </c>
      <c r="FR45" s="10">
        <v>0</v>
      </c>
      <c r="FS45">
        <v>0</v>
      </c>
    </row>
    <row r="46" spans="1:175" x14ac:dyDescent="0.3">
      <c r="A46" s="112"/>
      <c r="B46" s="3" t="s">
        <v>135</v>
      </c>
      <c r="C46" s="4" t="s">
        <v>130</v>
      </c>
      <c r="D46" s="2" t="s">
        <v>39</v>
      </c>
      <c r="E46" s="9">
        <v>0</v>
      </c>
      <c r="F46" s="13">
        <v>0</v>
      </c>
      <c r="G46" s="13" t="s">
        <v>14</v>
      </c>
      <c r="H46">
        <v>0</v>
      </c>
      <c r="I46" s="24" t="str">
        <f>B31</f>
        <v>Product/Reactant3</v>
      </c>
      <c r="J46">
        <v>0</v>
      </c>
      <c r="K46">
        <v>0</v>
      </c>
      <c r="L46" s="10">
        <v>0</v>
      </c>
      <c r="M46">
        <v>0</v>
      </c>
      <c r="N46">
        <v>0</v>
      </c>
      <c r="O46">
        <v>0</v>
      </c>
      <c r="P46" t="s">
        <v>312</v>
      </c>
      <c r="Q46" t="s">
        <v>312</v>
      </c>
      <c r="R46" t="s">
        <v>312</v>
      </c>
      <c r="S46" t="s">
        <v>312</v>
      </c>
      <c r="T46" t="s">
        <v>312</v>
      </c>
      <c r="U46" t="s">
        <v>312</v>
      </c>
      <c r="V46" t="s">
        <v>312</v>
      </c>
      <c r="W46" t="s">
        <v>312</v>
      </c>
      <c r="X46" t="s">
        <v>312</v>
      </c>
      <c r="Y46" t="s">
        <v>312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 s="14">
        <v>0</v>
      </c>
      <c r="AU46" s="14">
        <v>0</v>
      </c>
      <c r="AV46" s="14">
        <v>0</v>
      </c>
      <c r="AW46" s="14">
        <v>0</v>
      </c>
      <c r="AX46" s="14">
        <v>0</v>
      </c>
      <c r="AY46" s="14">
        <v>0</v>
      </c>
      <c r="AZ46" s="14">
        <v>0</v>
      </c>
      <c r="BA46" s="14">
        <v>0</v>
      </c>
      <c r="BB46" s="14">
        <v>0</v>
      </c>
      <c r="BC46" s="14">
        <v>0</v>
      </c>
      <c r="BD46" s="14">
        <v>0</v>
      </c>
      <c r="BE46" s="14">
        <v>0</v>
      </c>
      <c r="BF46" s="14">
        <v>0</v>
      </c>
      <c r="BG46" s="14">
        <v>0</v>
      </c>
      <c r="BH46" s="14">
        <v>0</v>
      </c>
      <c r="BI46" s="14">
        <v>0</v>
      </c>
      <c r="BJ46" s="14">
        <v>0</v>
      </c>
      <c r="BK46" s="14">
        <v>0</v>
      </c>
      <c r="BL46" s="14">
        <v>0</v>
      </c>
      <c r="BM46" s="14">
        <v>0</v>
      </c>
      <c r="BN46" s="14">
        <v>0</v>
      </c>
      <c r="BO46" s="14">
        <v>0</v>
      </c>
      <c r="BP46" s="14">
        <v>0</v>
      </c>
      <c r="BQ46" s="14">
        <v>0</v>
      </c>
      <c r="BR46" s="14">
        <v>0</v>
      </c>
      <c r="BS46" s="14">
        <v>0</v>
      </c>
      <c r="BT46" s="14">
        <v>0</v>
      </c>
      <c r="BU46" s="14">
        <v>0</v>
      </c>
      <c r="BV46" s="14">
        <v>0</v>
      </c>
      <c r="BW46" s="14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0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>
        <v>0</v>
      </c>
      <c r="DL46">
        <v>0</v>
      </c>
      <c r="DM46">
        <v>0</v>
      </c>
      <c r="DN46">
        <v>0</v>
      </c>
      <c r="DO46">
        <v>0</v>
      </c>
      <c r="DP46">
        <v>0</v>
      </c>
      <c r="DQ46">
        <v>0</v>
      </c>
      <c r="DR46">
        <v>0</v>
      </c>
      <c r="DS46">
        <v>0</v>
      </c>
      <c r="DT46">
        <v>0</v>
      </c>
      <c r="DU46">
        <v>0</v>
      </c>
      <c r="DV46">
        <v>0</v>
      </c>
      <c r="DW46">
        <v>0</v>
      </c>
      <c r="DX46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 s="10">
        <v>0</v>
      </c>
      <c r="EG46" s="10">
        <v>0</v>
      </c>
      <c r="EH46" s="10">
        <v>0</v>
      </c>
      <c r="EI46">
        <v>0</v>
      </c>
      <c r="EJ46">
        <v>0</v>
      </c>
      <c r="EK46">
        <v>0</v>
      </c>
      <c r="EL46">
        <v>0</v>
      </c>
      <c r="EM46">
        <v>0</v>
      </c>
      <c r="EN46">
        <v>0</v>
      </c>
      <c r="EO46">
        <v>0</v>
      </c>
      <c r="EP46" s="10">
        <v>0</v>
      </c>
      <c r="EQ46" s="10">
        <v>0</v>
      </c>
      <c r="ER46" s="10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0</v>
      </c>
      <c r="EY46">
        <v>0</v>
      </c>
      <c r="EZ46">
        <v>0</v>
      </c>
      <c r="FA46">
        <v>0</v>
      </c>
      <c r="FB46">
        <v>0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0</v>
      </c>
      <c r="FP46">
        <v>0</v>
      </c>
      <c r="FQ46">
        <v>0</v>
      </c>
      <c r="FR46">
        <v>0</v>
      </c>
      <c r="FS46">
        <v>0</v>
      </c>
    </row>
    <row r="47" spans="1:175" x14ac:dyDescent="0.3">
      <c r="A47" s="112"/>
      <c r="B47" s="3" t="s">
        <v>15</v>
      </c>
      <c r="C47" s="11" t="s">
        <v>277</v>
      </c>
      <c r="D47" s="2" t="s">
        <v>40</v>
      </c>
      <c r="E47" s="9">
        <v>0</v>
      </c>
      <c r="F47" s="13">
        <v>0</v>
      </c>
      <c r="G47" s="13" t="s">
        <v>22</v>
      </c>
      <c r="H47">
        <v>0</v>
      </c>
      <c r="I47" t="s">
        <v>12</v>
      </c>
      <c r="J47">
        <v>0</v>
      </c>
      <c r="K47">
        <v>0</v>
      </c>
      <c r="L47" s="10">
        <v>0</v>
      </c>
      <c r="M47" s="10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 s="14">
        <v>0</v>
      </c>
      <c r="AU47" s="14">
        <v>0</v>
      </c>
      <c r="AV47" s="14">
        <v>0</v>
      </c>
      <c r="AW47" s="14">
        <v>0</v>
      </c>
      <c r="AX47" s="14">
        <v>0</v>
      </c>
      <c r="AY47" s="14">
        <v>0</v>
      </c>
      <c r="AZ47" s="14">
        <v>0</v>
      </c>
      <c r="BA47" s="14">
        <v>0</v>
      </c>
      <c r="BB47" s="14">
        <v>0</v>
      </c>
      <c r="BC47" s="14">
        <v>0</v>
      </c>
      <c r="BD47" s="14">
        <v>0</v>
      </c>
      <c r="BE47" s="14">
        <v>0</v>
      </c>
      <c r="BF47" s="14">
        <v>0</v>
      </c>
      <c r="BG47" s="14">
        <v>0</v>
      </c>
      <c r="BH47" s="14">
        <v>0</v>
      </c>
      <c r="BI47" s="14">
        <v>0</v>
      </c>
      <c r="BJ47" s="14">
        <v>0</v>
      </c>
      <c r="BK47" s="14">
        <v>0</v>
      </c>
      <c r="BL47" s="14">
        <v>0</v>
      </c>
      <c r="BM47" s="14">
        <v>0</v>
      </c>
      <c r="BN47" s="14">
        <v>0</v>
      </c>
      <c r="BO47" s="14">
        <v>0</v>
      </c>
      <c r="BP47" s="14">
        <v>0</v>
      </c>
      <c r="BQ47" s="14">
        <v>0</v>
      </c>
      <c r="BR47" s="14">
        <v>0</v>
      </c>
      <c r="BS47" s="14">
        <v>0</v>
      </c>
      <c r="BT47" s="14">
        <v>0</v>
      </c>
      <c r="BU47" s="14">
        <v>0</v>
      </c>
      <c r="BV47" s="14">
        <v>0</v>
      </c>
      <c r="BW47" s="14">
        <v>0</v>
      </c>
      <c r="BX47" t="s">
        <v>380</v>
      </c>
      <c r="BY47" t="s">
        <v>380</v>
      </c>
      <c r="BZ47" t="s">
        <v>380</v>
      </c>
      <c r="CA47" t="s">
        <v>380</v>
      </c>
      <c r="CB47" t="s">
        <v>380</v>
      </c>
      <c r="CC47" t="s">
        <v>380</v>
      </c>
      <c r="CD47" t="s">
        <v>380</v>
      </c>
      <c r="CE47" t="s">
        <v>380</v>
      </c>
      <c r="CF47" t="s">
        <v>380</v>
      </c>
      <c r="CG47" t="s">
        <v>380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0</v>
      </c>
      <c r="DX47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</v>
      </c>
      <c r="EK47">
        <v>0</v>
      </c>
      <c r="EL47">
        <v>0</v>
      </c>
      <c r="EM47">
        <v>0</v>
      </c>
      <c r="EN47">
        <v>0</v>
      </c>
      <c r="EO47">
        <v>0</v>
      </c>
      <c r="EP47">
        <v>0</v>
      </c>
      <c r="EQ47">
        <v>0</v>
      </c>
      <c r="ER47">
        <v>0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0</v>
      </c>
      <c r="EY47">
        <v>0</v>
      </c>
      <c r="EZ47">
        <v>0</v>
      </c>
      <c r="FA47">
        <v>0</v>
      </c>
      <c r="FB47">
        <v>0</v>
      </c>
      <c r="FC47">
        <v>0</v>
      </c>
      <c r="FD47">
        <v>0</v>
      </c>
      <c r="FE47">
        <v>0</v>
      </c>
      <c r="FF47">
        <v>0</v>
      </c>
      <c r="FG47">
        <v>0</v>
      </c>
      <c r="FH47">
        <v>0</v>
      </c>
      <c r="FI47">
        <v>0</v>
      </c>
      <c r="FJ47">
        <v>0</v>
      </c>
      <c r="FK47">
        <v>0</v>
      </c>
      <c r="FL47">
        <v>0</v>
      </c>
      <c r="FM47">
        <v>0</v>
      </c>
      <c r="FN47">
        <v>0</v>
      </c>
      <c r="FO47">
        <v>0</v>
      </c>
      <c r="FP47">
        <v>0</v>
      </c>
      <c r="FQ47">
        <v>0</v>
      </c>
      <c r="FR47">
        <v>0</v>
      </c>
      <c r="FS47">
        <v>0</v>
      </c>
    </row>
    <row r="48" spans="1:175" x14ac:dyDescent="0.3">
      <c r="A48" s="112"/>
      <c r="B48" s="3" t="s">
        <v>16</v>
      </c>
      <c r="C48" s="11" t="s">
        <v>277</v>
      </c>
      <c r="D48" s="2" t="s">
        <v>41</v>
      </c>
      <c r="E48" s="9">
        <v>0</v>
      </c>
      <c r="F48" s="13">
        <v>0</v>
      </c>
      <c r="G48" s="13" t="s">
        <v>23</v>
      </c>
      <c r="H48">
        <v>0</v>
      </c>
      <c r="I48" t="s">
        <v>12</v>
      </c>
      <c r="J48">
        <v>0</v>
      </c>
      <c r="K48">
        <v>0</v>
      </c>
      <c r="L48" s="10">
        <v>0</v>
      </c>
      <c r="M48">
        <v>0</v>
      </c>
      <c r="N48">
        <v>0</v>
      </c>
      <c r="O48">
        <v>0</v>
      </c>
      <c r="P48" s="10">
        <v>0</v>
      </c>
      <c r="Q48" s="10">
        <v>0</v>
      </c>
      <c r="R48" s="10">
        <v>0</v>
      </c>
      <c r="S48" s="10">
        <v>0</v>
      </c>
      <c r="T48" s="10">
        <v>0</v>
      </c>
      <c r="U48" s="10">
        <v>0</v>
      </c>
      <c r="V48" s="10">
        <v>0</v>
      </c>
      <c r="W48" s="10">
        <v>0</v>
      </c>
      <c r="X48" s="10">
        <v>0</v>
      </c>
      <c r="Y48" s="10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 s="14">
        <v>0</v>
      </c>
      <c r="AU48" s="14">
        <v>0</v>
      </c>
      <c r="AV48" s="14">
        <v>0</v>
      </c>
      <c r="AW48" s="14">
        <v>0</v>
      </c>
      <c r="AX48" s="14">
        <v>0</v>
      </c>
      <c r="AY48" s="14">
        <v>0</v>
      </c>
      <c r="AZ48" s="14">
        <v>0</v>
      </c>
      <c r="BA48" s="14">
        <v>0</v>
      </c>
      <c r="BB48" s="14">
        <v>0</v>
      </c>
      <c r="BC48" s="14">
        <v>0</v>
      </c>
      <c r="BD48" s="14">
        <v>0</v>
      </c>
      <c r="BE48" s="14">
        <v>0</v>
      </c>
      <c r="BF48" s="14">
        <v>0</v>
      </c>
      <c r="BG48" s="14">
        <v>0</v>
      </c>
      <c r="BH48" s="14">
        <v>0</v>
      </c>
      <c r="BI48" s="14">
        <v>0</v>
      </c>
      <c r="BJ48" s="14">
        <v>0</v>
      </c>
      <c r="BK48" s="14">
        <v>0</v>
      </c>
      <c r="BL48" s="14">
        <v>0</v>
      </c>
      <c r="BM48" s="14">
        <v>0</v>
      </c>
      <c r="BN48" s="14">
        <v>0</v>
      </c>
      <c r="BO48" s="14">
        <v>0</v>
      </c>
      <c r="BP48" s="14">
        <v>0</v>
      </c>
      <c r="BQ48" s="14">
        <v>0</v>
      </c>
      <c r="BR48" s="14">
        <v>0</v>
      </c>
      <c r="BS48" s="14">
        <v>0</v>
      </c>
      <c r="BT48" s="14">
        <v>0</v>
      </c>
      <c r="BU48" s="14">
        <v>0</v>
      </c>
      <c r="BV48" s="14">
        <v>0</v>
      </c>
      <c r="BW48" s="14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0</v>
      </c>
      <c r="DF48">
        <v>0</v>
      </c>
      <c r="DG48">
        <v>0</v>
      </c>
      <c r="DH48">
        <v>0</v>
      </c>
      <c r="DI48">
        <v>0</v>
      </c>
      <c r="DJ48">
        <v>0</v>
      </c>
      <c r="DK48">
        <v>0</v>
      </c>
      <c r="DL48">
        <v>0</v>
      </c>
      <c r="DM48">
        <v>0</v>
      </c>
      <c r="DN48">
        <v>0</v>
      </c>
      <c r="DO48">
        <v>0</v>
      </c>
      <c r="DP48">
        <v>0</v>
      </c>
      <c r="DQ48">
        <v>0</v>
      </c>
      <c r="DR48">
        <v>0</v>
      </c>
      <c r="DS48">
        <v>0</v>
      </c>
      <c r="DT48">
        <v>0</v>
      </c>
      <c r="DU48">
        <v>0</v>
      </c>
      <c r="DV48">
        <v>0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</v>
      </c>
      <c r="EK48">
        <v>0</v>
      </c>
      <c r="EL48">
        <v>0</v>
      </c>
      <c r="EM48">
        <v>0</v>
      </c>
      <c r="EN48">
        <v>0</v>
      </c>
      <c r="EO48">
        <v>0</v>
      </c>
      <c r="EP48">
        <v>0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0</v>
      </c>
      <c r="FB48">
        <v>0</v>
      </c>
      <c r="FC48">
        <v>0</v>
      </c>
      <c r="FD48">
        <v>0</v>
      </c>
      <c r="FE48">
        <v>0</v>
      </c>
      <c r="FF48">
        <v>0</v>
      </c>
      <c r="FG48">
        <v>0</v>
      </c>
      <c r="FH48">
        <v>0</v>
      </c>
      <c r="FI48">
        <v>0</v>
      </c>
      <c r="FJ48">
        <v>0</v>
      </c>
      <c r="FK48">
        <v>0</v>
      </c>
      <c r="FL48">
        <v>0</v>
      </c>
      <c r="FM48">
        <v>0</v>
      </c>
      <c r="FN48">
        <v>0</v>
      </c>
      <c r="FO48">
        <v>0</v>
      </c>
      <c r="FP48">
        <v>0</v>
      </c>
      <c r="FQ48">
        <v>0</v>
      </c>
      <c r="FR48">
        <v>0</v>
      </c>
      <c r="FS48">
        <v>0</v>
      </c>
    </row>
    <row r="49" spans="1:175" x14ac:dyDescent="0.3">
      <c r="A49" s="112"/>
      <c r="B49" s="3" t="s">
        <v>17</v>
      </c>
      <c r="C49" s="11" t="s">
        <v>277</v>
      </c>
      <c r="D49" s="6" t="s">
        <v>42</v>
      </c>
      <c r="E49" s="9">
        <v>0</v>
      </c>
      <c r="F49" s="13">
        <v>0</v>
      </c>
      <c r="G49" s="13" t="s">
        <v>157</v>
      </c>
      <c r="H49">
        <v>0</v>
      </c>
      <c r="I49" t="s">
        <v>12</v>
      </c>
      <c r="J49">
        <v>0</v>
      </c>
      <c r="K49">
        <v>0</v>
      </c>
      <c r="L49" s="10">
        <v>0</v>
      </c>
      <c r="M49">
        <v>0</v>
      </c>
      <c r="N49">
        <v>0</v>
      </c>
      <c r="O49">
        <v>0</v>
      </c>
      <c r="P49" s="10">
        <v>0</v>
      </c>
      <c r="Q49" s="10">
        <v>0</v>
      </c>
      <c r="R49" s="10">
        <v>0</v>
      </c>
      <c r="S49" s="10">
        <v>0</v>
      </c>
      <c r="T49" s="10">
        <v>0</v>
      </c>
      <c r="U49" s="10">
        <v>0</v>
      </c>
      <c r="V49" s="10">
        <v>0</v>
      </c>
      <c r="W49" s="10">
        <v>0</v>
      </c>
      <c r="X49" s="10">
        <v>0</v>
      </c>
      <c r="Y49" s="10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 s="14" t="s">
        <v>313</v>
      </c>
      <c r="AU49" s="14" t="s">
        <v>313</v>
      </c>
      <c r="AV49" s="14" t="s">
        <v>313</v>
      </c>
      <c r="AW49" s="14" t="s">
        <v>313</v>
      </c>
      <c r="AX49" s="14" t="s">
        <v>313</v>
      </c>
      <c r="AY49" s="14" t="s">
        <v>313</v>
      </c>
      <c r="AZ49" s="14" t="s">
        <v>313</v>
      </c>
      <c r="BA49" s="14" t="s">
        <v>313</v>
      </c>
      <c r="BB49" s="14" t="s">
        <v>313</v>
      </c>
      <c r="BC49" s="14" t="s">
        <v>313</v>
      </c>
      <c r="BD49" s="14">
        <v>0</v>
      </c>
      <c r="BE49" s="14">
        <v>0</v>
      </c>
      <c r="BF49" s="14">
        <v>0</v>
      </c>
      <c r="BG49" s="14">
        <v>0</v>
      </c>
      <c r="BH49" s="14">
        <v>0</v>
      </c>
      <c r="BI49" s="14">
        <v>0</v>
      </c>
      <c r="BJ49" s="14">
        <v>0</v>
      </c>
      <c r="BK49" s="14">
        <v>0</v>
      </c>
      <c r="BL49" s="14">
        <v>0</v>
      </c>
      <c r="BM49" s="14">
        <v>0</v>
      </c>
      <c r="BN49" s="14">
        <v>0</v>
      </c>
      <c r="BO49" s="14">
        <v>0</v>
      </c>
      <c r="BP49" s="14">
        <v>0</v>
      </c>
      <c r="BQ49" s="14">
        <v>0</v>
      </c>
      <c r="BR49" s="14">
        <v>0</v>
      </c>
      <c r="BS49" s="14">
        <v>0</v>
      </c>
      <c r="BT49" s="14">
        <v>0</v>
      </c>
      <c r="BU49" s="14">
        <v>0</v>
      </c>
      <c r="BV49" s="14">
        <v>0</v>
      </c>
      <c r="BW49" s="14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 t="s">
        <v>381</v>
      </c>
      <c r="CI49" t="s">
        <v>381</v>
      </c>
      <c r="CJ49" t="s">
        <v>381</v>
      </c>
      <c r="CK49" t="s">
        <v>381</v>
      </c>
      <c r="CL49" t="s">
        <v>381</v>
      </c>
      <c r="CM49" t="s">
        <v>381</v>
      </c>
      <c r="CN49">
        <v>0</v>
      </c>
      <c r="CO49" t="s">
        <v>382</v>
      </c>
      <c r="CP49" t="s">
        <v>382</v>
      </c>
      <c r="CQ49" t="s">
        <v>382</v>
      </c>
      <c r="CR49" t="s">
        <v>383</v>
      </c>
      <c r="CS49" t="s">
        <v>384</v>
      </c>
      <c r="CT49" t="s">
        <v>384</v>
      </c>
      <c r="CU49" t="s">
        <v>384</v>
      </c>
      <c r="CV49" t="s">
        <v>384</v>
      </c>
      <c r="CW49" t="s">
        <v>384</v>
      </c>
      <c r="CX49" t="s">
        <v>384</v>
      </c>
      <c r="CY49" t="s">
        <v>384</v>
      </c>
      <c r="CZ49" t="s">
        <v>384</v>
      </c>
      <c r="DA49" t="s">
        <v>384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0</v>
      </c>
      <c r="DH49">
        <v>0</v>
      </c>
      <c r="DI49">
        <v>0</v>
      </c>
      <c r="DJ49">
        <v>0</v>
      </c>
      <c r="DK49">
        <v>0</v>
      </c>
      <c r="DL49">
        <v>0</v>
      </c>
      <c r="DM49">
        <v>0</v>
      </c>
      <c r="DN49">
        <v>0</v>
      </c>
      <c r="DO49">
        <v>0</v>
      </c>
      <c r="DP49">
        <v>0</v>
      </c>
      <c r="DQ49">
        <v>0</v>
      </c>
      <c r="DR49">
        <v>0</v>
      </c>
      <c r="DS49">
        <v>0</v>
      </c>
      <c r="DT49">
        <v>0</v>
      </c>
      <c r="DU49">
        <v>0</v>
      </c>
      <c r="DV49">
        <v>0</v>
      </c>
      <c r="DW49">
        <v>0</v>
      </c>
      <c r="DX49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</v>
      </c>
      <c r="EK49">
        <v>0</v>
      </c>
      <c r="EL49">
        <v>0</v>
      </c>
      <c r="EM49">
        <v>0</v>
      </c>
      <c r="EN49">
        <v>0</v>
      </c>
      <c r="EO49">
        <v>0</v>
      </c>
      <c r="EP49">
        <v>0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0</v>
      </c>
      <c r="EY49">
        <v>0</v>
      </c>
      <c r="EZ49">
        <v>0</v>
      </c>
      <c r="FA49">
        <v>0</v>
      </c>
      <c r="FB49">
        <v>0</v>
      </c>
      <c r="FC49">
        <v>0</v>
      </c>
      <c r="FD49">
        <v>0</v>
      </c>
      <c r="FE49">
        <v>0</v>
      </c>
      <c r="FF49">
        <v>0</v>
      </c>
      <c r="FG49">
        <v>0</v>
      </c>
      <c r="FH49">
        <v>0</v>
      </c>
      <c r="FI49">
        <v>0</v>
      </c>
      <c r="FJ49">
        <v>0</v>
      </c>
      <c r="FK49">
        <v>0</v>
      </c>
      <c r="FL49">
        <v>0</v>
      </c>
      <c r="FM49">
        <v>0</v>
      </c>
      <c r="FN49">
        <v>0</v>
      </c>
      <c r="FO49">
        <v>0</v>
      </c>
      <c r="FP49">
        <v>0</v>
      </c>
      <c r="FQ49">
        <v>0</v>
      </c>
      <c r="FR49">
        <v>0</v>
      </c>
      <c r="FS49">
        <v>0</v>
      </c>
    </row>
    <row r="50" spans="1:175" x14ac:dyDescent="0.3">
      <c r="A50" s="112"/>
      <c r="B50" s="3" t="s">
        <v>15</v>
      </c>
      <c r="C50" s="11" t="s">
        <v>277</v>
      </c>
      <c r="D50" s="6" t="s">
        <v>158</v>
      </c>
      <c r="E50" s="9">
        <v>0</v>
      </c>
      <c r="F50" s="13">
        <v>0</v>
      </c>
      <c r="G50" s="13" t="s">
        <v>159</v>
      </c>
      <c r="H50">
        <v>0</v>
      </c>
      <c r="I50" t="s">
        <v>12</v>
      </c>
      <c r="J50">
        <v>0</v>
      </c>
      <c r="K50">
        <v>0</v>
      </c>
      <c r="L50" s="10">
        <v>0</v>
      </c>
      <c r="M50">
        <v>0</v>
      </c>
      <c r="N50">
        <v>0</v>
      </c>
      <c r="O50">
        <v>0</v>
      </c>
      <c r="P50" s="10">
        <v>0</v>
      </c>
      <c r="Q50" s="10">
        <v>0</v>
      </c>
      <c r="R50" s="10">
        <v>0</v>
      </c>
      <c r="S50" s="10">
        <v>0</v>
      </c>
      <c r="T50" s="10">
        <v>0</v>
      </c>
      <c r="U50" s="10">
        <v>0</v>
      </c>
      <c r="V50" s="10">
        <v>0</v>
      </c>
      <c r="W50" s="10">
        <v>0</v>
      </c>
      <c r="X50" s="10">
        <v>0</v>
      </c>
      <c r="Y50" s="1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 s="14">
        <v>0</v>
      </c>
      <c r="AU50" s="14">
        <v>0</v>
      </c>
      <c r="AV50" s="14">
        <v>0</v>
      </c>
      <c r="AW50" s="14">
        <v>0</v>
      </c>
      <c r="AX50" s="14">
        <v>0</v>
      </c>
      <c r="AY50" s="14">
        <v>0</v>
      </c>
      <c r="AZ50" s="14">
        <v>0</v>
      </c>
      <c r="BA50" s="14">
        <v>0</v>
      </c>
      <c r="BB50" s="14">
        <v>0</v>
      </c>
      <c r="BC50" s="14">
        <v>0</v>
      </c>
      <c r="BD50" s="14">
        <v>0</v>
      </c>
      <c r="BE50" s="14">
        <v>0</v>
      </c>
      <c r="BF50" s="14">
        <v>0</v>
      </c>
      <c r="BG50" s="14">
        <v>0</v>
      </c>
      <c r="BH50" s="14">
        <v>0</v>
      </c>
      <c r="BI50" s="14">
        <v>0</v>
      </c>
      <c r="BJ50" s="14">
        <v>0</v>
      </c>
      <c r="BK50" s="14">
        <v>0</v>
      </c>
      <c r="BL50" s="14">
        <v>0</v>
      </c>
      <c r="BM50" s="14">
        <v>0</v>
      </c>
      <c r="BN50" s="14">
        <v>0</v>
      </c>
      <c r="BO50" s="14">
        <v>0</v>
      </c>
      <c r="BP50" s="14">
        <v>0</v>
      </c>
      <c r="BQ50" s="14">
        <v>0</v>
      </c>
      <c r="BR50" s="14">
        <v>0</v>
      </c>
      <c r="BS50" s="14">
        <v>0</v>
      </c>
      <c r="BT50" s="14">
        <v>0</v>
      </c>
      <c r="BU50" s="14">
        <v>0</v>
      </c>
      <c r="BV50" s="14">
        <v>0</v>
      </c>
      <c r="BW50" s="14">
        <v>0</v>
      </c>
      <c r="BX50" t="s">
        <v>385</v>
      </c>
      <c r="BY50" t="s">
        <v>385</v>
      </c>
      <c r="BZ50" t="s">
        <v>385</v>
      </c>
      <c r="CA50" t="s">
        <v>385</v>
      </c>
      <c r="CB50" t="s">
        <v>385</v>
      </c>
      <c r="CC50" t="s">
        <v>385</v>
      </c>
      <c r="CD50" t="s">
        <v>385</v>
      </c>
      <c r="CE50" t="s">
        <v>385</v>
      </c>
      <c r="CF50" t="s">
        <v>385</v>
      </c>
      <c r="CG50" t="s">
        <v>385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0</v>
      </c>
      <c r="DJ50">
        <v>0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0</v>
      </c>
      <c r="DX50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</v>
      </c>
      <c r="EK50">
        <v>0</v>
      </c>
      <c r="EL50">
        <v>0</v>
      </c>
      <c r="EM50">
        <v>0</v>
      </c>
      <c r="EN50">
        <v>0</v>
      </c>
      <c r="EO50">
        <v>0</v>
      </c>
      <c r="EP50">
        <v>0</v>
      </c>
      <c r="EQ50">
        <v>0</v>
      </c>
      <c r="ER50">
        <v>0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0</v>
      </c>
      <c r="EY50">
        <v>0</v>
      </c>
      <c r="EZ50">
        <v>0</v>
      </c>
      <c r="FA50">
        <v>0</v>
      </c>
      <c r="FB50">
        <v>0</v>
      </c>
      <c r="FC50">
        <v>0</v>
      </c>
      <c r="FD50">
        <v>0</v>
      </c>
      <c r="FE50">
        <v>0</v>
      </c>
      <c r="FF50">
        <v>0</v>
      </c>
      <c r="FG50">
        <v>0</v>
      </c>
      <c r="FH50">
        <v>0</v>
      </c>
      <c r="FI50">
        <v>0</v>
      </c>
      <c r="FJ50">
        <v>0</v>
      </c>
      <c r="FK50">
        <v>0</v>
      </c>
      <c r="FL50">
        <v>0</v>
      </c>
      <c r="FM50">
        <v>0</v>
      </c>
      <c r="FN50">
        <v>0</v>
      </c>
      <c r="FO50">
        <v>0</v>
      </c>
      <c r="FP50">
        <v>0</v>
      </c>
      <c r="FQ50">
        <v>0</v>
      </c>
      <c r="FR50">
        <v>0</v>
      </c>
      <c r="FS50">
        <v>0</v>
      </c>
    </row>
    <row r="51" spans="1:175" x14ac:dyDescent="0.3">
      <c r="A51" s="112"/>
      <c r="B51" s="3" t="s">
        <v>16</v>
      </c>
      <c r="C51" s="11" t="s">
        <v>277</v>
      </c>
      <c r="D51" s="6" t="s">
        <v>160</v>
      </c>
      <c r="E51" s="9">
        <v>0</v>
      </c>
      <c r="F51" s="13">
        <v>0</v>
      </c>
      <c r="G51" s="13" t="s">
        <v>161</v>
      </c>
      <c r="H51">
        <v>0</v>
      </c>
      <c r="I51" t="s">
        <v>12</v>
      </c>
      <c r="J51">
        <v>0</v>
      </c>
      <c r="K51">
        <v>0</v>
      </c>
      <c r="L51" s="10">
        <v>0</v>
      </c>
      <c r="M51">
        <v>0</v>
      </c>
      <c r="N51">
        <v>0</v>
      </c>
      <c r="O51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 s="14">
        <v>0</v>
      </c>
      <c r="AU51" s="14">
        <v>0</v>
      </c>
      <c r="AV51" s="14">
        <v>0</v>
      </c>
      <c r="AW51" s="14">
        <v>0</v>
      </c>
      <c r="AX51" s="14">
        <v>0</v>
      </c>
      <c r="AY51" s="14">
        <v>0</v>
      </c>
      <c r="AZ51" s="14">
        <v>0</v>
      </c>
      <c r="BA51" s="14">
        <v>0</v>
      </c>
      <c r="BB51" s="14">
        <v>0</v>
      </c>
      <c r="BC51" s="14">
        <v>0</v>
      </c>
      <c r="BD51" s="14">
        <v>0</v>
      </c>
      <c r="BE51" s="14">
        <v>0</v>
      </c>
      <c r="BF51" s="14">
        <v>0</v>
      </c>
      <c r="BG51" s="14">
        <v>0</v>
      </c>
      <c r="BH51" s="14">
        <v>0</v>
      </c>
      <c r="BI51" s="14">
        <v>0</v>
      </c>
      <c r="BJ51" s="14">
        <v>0</v>
      </c>
      <c r="BK51" s="14">
        <v>0</v>
      </c>
      <c r="BL51" s="14">
        <v>0</v>
      </c>
      <c r="BM51" s="14">
        <v>0</v>
      </c>
      <c r="BN51" s="14">
        <v>0</v>
      </c>
      <c r="BO51" s="14">
        <v>0</v>
      </c>
      <c r="BP51" s="14">
        <v>0</v>
      </c>
      <c r="BQ51" s="14">
        <v>0</v>
      </c>
      <c r="BR51" s="14">
        <v>0</v>
      </c>
      <c r="BS51" s="14">
        <v>0</v>
      </c>
      <c r="BT51" s="14">
        <v>0</v>
      </c>
      <c r="BU51" s="14">
        <v>0</v>
      </c>
      <c r="BV51" s="14">
        <v>0</v>
      </c>
      <c r="BW51" s="14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>
        <v>0</v>
      </c>
      <c r="DL51">
        <v>0</v>
      </c>
      <c r="DM51">
        <v>0</v>
      </c>
      <c r="DN51">
        <v>0</v>
      </c>
      <c r="DO51">
        <v>0</v>
      </c>
      <c r="DP51">
        <v>0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0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</v>
      </c>
      <c r="EK51">
        <v>0</v>
      </c>
      <c r="EL51">
        <v>0</v>
      </c>
      <c r="EM51">
        <v>0</v>
      </c>
      <c r="EN51">
        <v>0</v>
      </c>
      <c r="EO51">
        <v>0</v>
      </c>
      <c r="EP51">
        <v>0</v>
      </c>
      <c r="EQ51">
        <v>0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0</v>
      </c>
      <c r="EY51">
        <v>0</v>
      </c>
      <c r="EZ51">
        <v>0</v>
      </c>
      <c r="FA51">
        <v>0</v>
      </c>
      <c r="FB51">
        <v>0</v>
      </c>
      <c r="FC51">
        <v>0</v>
      </c>
      <c r="FD51">
        <v>0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</row>
    <row r="52" spans="1:175" x14ac:dyDescent="0.3">
      <c r="A52" s="112"/>
      <c r="B52" s="3" t="s">
        <v>17</v>
      </c>
      <c r="C52" s="11" t="s">
        <v>277</v>
      </c>
      <c r="D52" s="6" t="s">
        <v>162</v>
      </c>
      <c r="E52" s="9">
        <v>0</v>
      </c>
      <c r="F52" s="13">
        <v>0</v>
      </c>
      <c r="G52" s="13" t="s">
        <v>163</v>
      </c>
      <c r="H52">
        <v>0</v>
      </c>
      <c r="I52" t="s">
        <v>12</v>
      </c>
      <c r="J52">
        <v>0</v>
      </c>
      <c r="K52">
        <v>0</v>
      </c>
      <c r="L52" s="10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 s="14" t="s">
        <v>314</v>
      </c>
      <c r="AU52" s="14" t="s">
        <v>314</v>
      </c>
      <c r="AV52" s="14" t="s">
        <v>314</v>
      </c>
      <c r="AW52" s="14" t="s">
        <v>315</v>
      </c>
      <c r="AX52" s="14" t="s">
        <v>315</v>
      </c>
      <c r="AY52" s="14" t="s">
        <v>315</v>
      </c>
      <c r="AZ52" s="14" t="s">
        <v>315</v>
      </c>
      <c r="BA52" s="14" t="s">
        <v>315</v>
      </c>
      <c r="BB52" s="14" t="s">
        <v>315</v>
      </c>
      <c r="BC52" s="14" t="s">
        <v>315</v>
      </c>
      <c r="BD52" s="14">
        <v>0</v>
      </c>
      <c r="BE52" s="14">
        <v>0</v>
      </c>
      <c r="BF52" s="14">
        <v>0</v>
      </c>
      <c r="BG52" s="14">
        <v>0</v>
      </c>
      <c r="BH52" s="14">
        <v>0</v>
      </c>
      <c r="BI52" s="14">
        <v>0</v>
      </c>
      <c r="BJ52" s="14">
        <v>0</v>
      </c>
      <c r="BK52" s="14">
        <v>0</v>
      </c>
      <c r="BL52" s="14">
        <v>0</v>
      </c>
      <c r="BM52" s="14">
        <v>0</v>
      </c>
      <c r="BN52" s="14">
        <v>0</v>
      </c>
      <c r="BO52" s="14">
        <v>0</v>
      </c>
      <c r="BP52" s="14">
        <v>0</v>
      </c>
      <c r="BQ52" s="14">
        <v>0</v>
      </c>
      <c r="BR52" s="14">
        <v>0</v>
      </c>
      <c r="BS52" s="14">
        <v>0</v>
      </c>
      <c r="BT52" s="14">
        <v>0</v>
      </c>
      <c r="BU52" s="14">
        <v>0</v>
      </c>
      <c r="BV52" s="14">
        <v>0</v>
      </c>
      <c r="BW52" s="14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 t="s">
        <v>314</v>
      </c>
      <c r="CI52" t="s">
        <v>386</v>
      </c>
      <c r="CJ52" t="s">
        <v>386</v>
      </c>
      <c r="CK52" t="s">
        <v>386</v>
      </c>
      <c r="CL52" t="s">
        <v>386</v>
      </c>
      <c r="CM52" t="s">
        <v>386</v>
      </c>
      <c r="CN52" t="s">
        <v>386</v>
      </c>
      <c r="CO52" t="s">
        <v>386</v>
      </c>
      <c r="CP52" t="s">
        <v>386</v>
      </c>
      <c r="CQ52" t="s">
        <v>386</v>
      </c>
      <c r="CR52" t="s">
        <v>383</v>
      </c>
      <c r="CS52" t="s">
        <v>384</v>
      </c>
      <c r="CT52" t="s">
        <v>384</v>
      </c>
      <c r="CU52" t="s">
        <v>384</v>
      </c>
      <c r="CV52" t="s">
        <v>384</v>
      </c>
      <c r="CW52" t="s">
        <v>384</v>
      </c>
      <c r="CX52" t="s">
        <v>384</v>
      </c>
      <c r="CY52" t="s">
        <v>384</v>
      </c>
      <c r="CZ52" t="s">
        <v>384</v>
      </c>
      <c r="DA52" t="s">
        <v>384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0</v>
      </c>
      <c r="DX52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0</v>
      </c>
      <c r="EK52">
        <v>0</v>
      </c>
      <c r="EL52">
        <v>0</v>
      </c>
      <c r="EM52">
        <v>0</v>
      </c>
      <c r="EN52">
        <v>0</v>
      </c>
      <c r="EO52">
        <v>0</v>
      </c>
      <c r="EP52">
        <v>0</v>
      </c>
      <c r="EQ52">
        <v>0</v>
      </c>
      <c r="ER52">
        <v>0</v>
      </c>
      <c r="ES52">
        <v>0</v>
      </c>
      <c r="ET52">
        <v>0</v>
      </c>
      <c r="EU52">
        <v>0</v>
      </c>
      <c r="EV52">
        <v>0</v>
      </c>
      <c r="EW52">
        <v>0</v>
      </c>
      <c r="EX52">
        <v>0</v>
      </c>
      <c r="EY52">
        <v>0</v>
      </c>
      <c r="EZ52" s="51">
        <v>0</v>
      </c>
      <c r="FA52" s="51">
        <v>0</v>
      </c>
      <c r="FB52" s="51">
        <v>0</v>
      </c>
      <c r="FC52">
        <v>0</v>
      </c>
      <c r="FD52" s="51">
        <v>0</v>
      </c>
      <c r="FE52">
        <v>0</v>
      </c>
      <c r="FF52" s="51">
        <v>0</v>
      </c>
      <c r="FG52">
        <v>0</v>
      </c>
      <c r="FH52" s="51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</row>
    <row r="53" spans="1:175" ht="14.55" customHeight="1" x14ac:dyDescent="0.3">
      <c r="A53" s="112" t="s">
        <v>18</v>
      </c>
      <c r="B53" s="12" t="s">
        <v>52</v>
      </c>
      <c r="C53" s="11" t="s">
        <v>277</v>
      </c>
      <c r="D53" s="6" t="s">
        <v>47</v>
      </c>
      <c r="E53" s="9">
        <v>0</v>
      </c>
      <c r="F53" s="13">
        <v>0</v>
      </c>
      <c r="G53" s="13" t="s">
        <v>48</v>
      </c>
      <c r="H53">
        <v>0</v>
      </c>
      <c r="I53" t="s">
        <v>12</v>
      </c>
      <c r="J53">
        <v>0</v>
      </c>
      <c r="K53">
        <v>0</v>
      </c>
      <c r="L53" s="10">
        <v>0</v>
      </c>
      <c r="M53">
        <v>0</v>
      </c>
      <c r="N53">
        <v>0</v>
      </c>
      <c r="O53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0</v>
      </c>
      <c r="V53" s="10">
        <v>0</v>
      </c>
      <c r="W53" s="10">
        <v>0</v>
      </c>
      <c r="X53" s="10">
        <v>0</v>
      </c>
      <c r="Y53" s="10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 s="14">
        <v>0</v>
      </c>
      <c r="AU53" s="14">
        <v>0</v>
      </c>
      <c r="AV53" s="14">
        <v>0</v>
      </c>
      <c r="AW53" s="14">
        <v>0</v>
      </c>
      <c r="AX53" s="14">
        <v>0</v>
      </c>
      <c r="AY53" s="14">
        <v>0</v>
      </c>
      <c r="AZ53" s="14">
        <v>0</v>
      </c>
      <c r="BA53" s="14">
        <v>0</v>
      </c>
      <c r="BB53" s="14">
        <v>0</v>
      </c>
      <c r="BC53" s="14">
        <v>0</v>
      </c>
      <c r="BD53" s="14">
        <v>0</v>
      </c>
      <c r="BE53" s="14">
        <v>0</v>
      </c>
      <c r="BF53" s="14">
        <v>0</v>
      </c>
      <c r="BG53" s="14">
        <v>0</v>
      </c>
      <c r="BH53" s="14">
        <v>0</v>
      </c>
      <c r="BI53" s="14">
        <v>0</v>
      </c>
      <c r="BJ53" s="14">
        <v>0</v>
      </c>
      <c r="BK53" s="14">
        <v>0</v>
      </c>
      <c r="BL53" s="14">
        <v>0</v>
      </c>
      <c r="BM53" s="14">
        <v>0</v>
      </c>
      <c r="BN53" s="14">
        <v>0</v>
      </c>
      <c r="BO53" s="14">
        <v>0</v>
      </c>
      <c r="BP53" s="14">
        <v>0</v>
      </c>
      <c r="BQ53" s="14">
        <v>0</v>
      </c>
      <c r="BR53" s="14">
        <v>0</v>
      </c>
      <c r="BS53" s="14">
        <v>0</v>
      </c>
      <c r="BT53" s="14">
        <v>0</v>
      </c>
      <c r="BU53" s="14">
        <v>0</v>
      </c>
      <c r="BV53" s="14">
        <v>0</v>
      </c>
      <c r="BW53" s="14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 t="s">
        <v>387</v>
      </c>
      <c r="CI53" t="s">
        <v>387</v>
      </c>
      <c r="CJ53" t="s">
        <v>387</v>
      </c>
      <c r="CK53" t="s">
        <v>388</v>
      </c>
      <c r="CL53" t="s">
        <v>388</v>
      </c>
      <c r="CM53" t="s">
        <v>388</v>
      </c>
      <c r="CN53" t="s">
        <v>388</v>
      </c>
      <c r="CO53" t="s">
        <v>388</v>
      </c>
      <c r="CP53" t="s">
        <v>388</v>
      </c>
      <c r="CQ53" t="s">
        <v>388</v>
      </c>
      <c r="CR53" t="s">
        <v>387</v>
      </c>
      <c r="CS53" t="s">
        <v>387</v>
      </c>
      <c r="CT53" t="s">
        <v>387</v>
      </c>
      <c r="CU53" t="s">
        <v>388</v>
      </c>
      <c r="CV53" t="s">
        <v>388</v>
      </c>
      <c r="CW53" t="s">
        <v>388</v>
      </c>
      <c r="CX53" t="s">
        <v>388</v>
      </c>
      <c r="CY53" t="s">
        <v>388</v>
      </c>
      <c r="CZ53" t="s">
        <v>388</v>
      </c>
      <c r="DA53" t="s">
        <v>388</v>
      </c>
      <c r="DB53" t="s">
        <v>387</v>
      </c>
      <c r="DC53" t="s">
        <v>387</v>
      </c>
      <c r="DD53" t="s">
        <v>387</v>
      </c>
      <c r="DE53" t="s">
        <v>388</v>
      </c>
      <c r="DF53" t="s">
        <v>388</v>
      </c>
      <c r="DG53" t="s">
        <v>388</v>
      </c>
      <c r="DH53" t="s">
        <v>388</v>
      </c>
      <c r="DI53" t="s">
        <v>388</v>
      </c>
      <c r="DJ53" t="s">
        <v>388</v>
      </c>
      <c r="DK53" t="s">
        <v>388</v>
      </c>
      <c r="DL53">
        <v>0</v>
      </c>
      <c r="DM53">
        <v>0</v>
      </c>
      <c r="DN53">
        <v>0</v>
      </c>
      <c r="DO53">
        <v>0</v>
      </c>
      <c r="DP53">
        <v>0</v>
      </c>
      <c r="DQ53">
        <v>0</v>
      </c>
      <c r="DR53">
        <v>0</v>
      </c>
      <c r="DS53">
        <v>0</v>
      </c>
      <c r="DT53">
        <v>0</v>
      </c>
      <c r="DU53">
        <v>0</v>
      </c>
      <c r="DV53">
        <v>0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0</v>
      </c>
      <c r="EK53">
        <v>0</v>
      </c>
      <c r="EL53">
        <v>0</v>
      </c>
      <c r="EM53">
        <v>0</v>
      </c>
      <c r="EN53">
        <v>0</v>
      </c>
      <c r="EO53">
        <v>0</v>
      </c>
      <c r="EP53">
        <v>0</v>
      </c>
      <c r="EQ53">
        <v>0</v>
      </c>
      <c r="ER53">
        <v>0</v>
      </c>
      <c r="ES53">
        <v>0</v>
      </c>
      <c r="ET53">
        <v>0</v>
      </c>
      <c r="EU53">
        <v>0</v>
      </c>
      <c r="EV53">
        <v>0</v>
      </c>
      <c r="EW53">
        <v>0</v>
      </c>
      <c r="EX53">
        <v>0</v>
      </c>
      <c r="EY53">
        <v>0</v>
      </c>
      <c r="EZ53">
        <v>0</v>
      </c>
      <c r="FA53">
        <v>0</v>
      </c>
      <c r="FB53">
        <v>0</v>
      </c>
      <c r="FC53">
        <v>0</v>
      </c>
      <c r="FD53">
        <v>0</v>
      </c>
      <c r="FE53">
        <v>0</v>
      </c>
      <c r="FF53">
        <v>0</v>
      </c>
      <c r="FG53">
        <v>0</v>
      </c>
      <c r="FH53">
        <v>0</v>
      </c>
      <c r="FI53">
        <v>0</v>
      </c>
      <c r="FJ53">
        <v>0</v>
      </c>
      <c r="FK53">
        <v>0</v>
      </c>
      <c r="FL53">
        <v>0</v>
      </c>
      <c r="FM53">
        <v>0</v>
      </c>
      <c r="FN53">
        <v>0</v>
      </c>
      <c r="FO53">
        <v>0</v>
      </c>
      <c r="FP53">
        <v>0</v>
      </c>
      <c r="FQ53">
        <v>0</v>
      </c>
      <c r="FR53">
        <v>0</v>
      </c>
      <c r="FS53">
        <v>0</v>
      </c>
    </row>
    <row r="54" spans="1:175" ht="14.55" customHeight="1" x14ac:dyDescent="0.3">
      <c r="A54" s="112"/>
      <c r="B54" s="12" t="s">
        <v>51</v>
      </c>
      <c r="C54" s="11" t="s">
        <v>277</v>
      </c>
      <c r="D54" s="6" t="s">
        <v>49</v>
      </c>
      <c r="E54" s="9">
        <v>0</v>
      </c>
      <c r="F54" s="13">
        <v>0</v>
      </c>
      <c r="G54" s="13" t="s">
        <v>50</v>
      </c>
      <c r="H54">
        <v>0</v>
      </c>
      <c r="I54" t="s">
        <v>12</v>
      </c>
      <c r="J54">
        <v>0</v>
      </c>
      <c r="K54">
        <v>0</v>
      </c>
      <c r="L54" s="10">
        <v>0</v>
      </c>
      <c r="M54">
        <v>0</v>
      </c>
      <c r="N54">
        <v>0</v>
      </c>
      <c r="O54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0</v>
      </c>
      <c r="X54" s="10">
        <v>0</v>
      </c>
      <c r="Y54" s="10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 s="14">
        <v>0</v>
      </c>
      <c r="AU54" s="14">
        <v>0</v>
      </c>
      <c r="AV54" s="14">
        <v>0</v>
      </c>
      <c r="AW54" s="14">
        <v>0</v>
      </c>
      <c r="AX54" s="14">
        <v>0</v>
      </c>
      <c r="AY54" s="14">
        <v>0</v>
      </c>
      <c r="AZ54" s="14">
        <v>0</v>
      </c>
      <c r="BA54" s="14">
        <v>0</v>
      </c>
      <c r="BB54" s="14">
        <v>0</v>
      </c>
      <c r="BC54" s="14">
        <v>0</v>
      </c>
      <c r="BD54" s="14">
        <v>0</v>
      </c>
      <c r="BE54" s="14">
        <v>0</v>
      </c>
      <c r="BF54" s="14">
        <v>0</v>
      </c>
      <c r="BG54" s="14">
        <v>0</v>
      </c>
      <c r="BH54" s="14">
        <v>0</v>
      </c>
      <c r="BI54" s="14">
        <v>0</v>
      </c>
      <c r="BJ54" s="14">
        <v>0</v>
      </c>
      <c r="BK54" s="14">
        <v>0</v>
      </c>
      <c r="BL54" s="14">
        <v>0</v>
      </c>
      <c r="BM54" s="14">
        <v>0</v>
      </c>
      <c r="BN54" s="14">
        <v>0</v>
      </c>
      <c r="BO54" s="14">
        <v>0</v>
      </c>
      <c r="BP54" s="14">
        <v>0</v>
      </c>
      <c r="BQ54" s="14">
        <v>0</v>
      </c>
      <c r="BR54" s="14">
        <v>0</v>
      </c>
      <c r="BS54" s="14">
        <v>0</v>
      </c>
      <c r="BT54" s="14">
        <v>0</v>
      </c>
      <c r="BU54" s="14">
        <v>0</v>
      </c>
      <c r="BV54" s="14">
        <v>0</v>
      </c>
      <c r="BW54" s="1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 t="s">
        <v>387</v>
      </c>
      <c r="CI54" t="s">
        <v>387</v>
      </c>
      <c r="CJ54" t="s">
        <v>387</v>
      </c>
      <c r="CK54" t="s">
        <v>388</v>
      </c>
      <c r="CL54" t="s">
        <v>388</v>
      </c>
      <c r="CM54" t="s">
        <v>388</v>
      </c>
      <c r="CN54" t="s">
        <v>388</v>
      </c>
      <c r="CO54" t="s">
        <v>388</v>
      </c>
      <c r="CP54" t="s">
        <v>388</v>
      </c>
      <c r="CQ54" t="s">
        <v>388</v>
      </c>
      <c r="CR54" t="s">
        <v>387</v>
      </c>
      <c r="CS54" t="s">
        <v>387</v>
      </c>
      <c r="CT54" t="s">
        <v>387</v>
      </c>
      <c r="CU54" t="s">
        <v>388</v>
      </c>
      <c r="CV54" t="s">
        <v>388</v>
      </c>
      <c r="CW54" t="s">
        <v>388</v>
      </c>
      <c r="CX54" t="s">
        <v>388</v>
      </c>
      <c r="CY54" t="s">
        <v>388</v>
      </c>
      <c r="CZ54" t="s">
        <v>388</v>
      </c>
      <c r="DA54" t="s">
        <v>388</v>
      </c>
      <c r="DB54" t="s">
        <v>387</v>
      </c>
      <c r="DC54" t="s">
        <v>387</v>
      </c>
      <c r="DD54" t="s">
        <v>387</v>
      </c>
      <c r="DE54" t="s">
        <v>388</v>
      </c>
      <c r="DF54" t="s">
        <v>388</v>
      </c>
      <c r="DG54" t="s">
        <v>388</v>
      </c>
      <c r="DH54" t="s">
        <v>388</v>
      </c>
      <c r="DI54" t="s">
        <v>388</v>
      </c>
      <c r="DJ54" t="s">
        <v>388</v>
      </c>
      <c r="DK54" t="s">
        <v>388</v>
      </c>
      <c r="DL54">
        <v>0</v>
      </c>
      <c r="DM54">
        <v>0</v>
      </c>
      <c r="DN54">
        <v>0</v>
      </c>
      <c r="DO54">
        <v>0</v>
      </c>
      <c r="DP54">
        <v>0</v>
      </c>
      <c r="DQ54">
        <v>0</v>
      </c>
      <c r="DR54">
        <v>0</v>
      </c>
      <c r="DS54">
        <v>0</v>
      </c>
      <c r="DT54">
        <v>0</v>
      </c>
      <c r="DU54">
        <v>0</v>
      </c>
      <c r="DV54">
        <v>0</v>
      </c>
      <c r="DW54">
        <v>0</v>
      </c>
      <c r="DX5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</v>
      </c>
      <c r="EK54">
        <v>0</v>
      </c>
      <c r="EL54">
        <v>0</v>
      </c>
      <c r="EM54">
        <v>0</v>
      </c>
      <c r="EN54">
        <v>0</v>
      </c>
      <c r="EO54">
        <v>0</v>
      </c>
      <c r="EP54">
        <v>0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0</v>
      </c>
      <c r="EY54">
        <v>0</v>
      </c>
      <c r="EZ54">
        <v>0</v>
      </c>
      <c r="FA54">
        <v>0</v>
      </c>
      <c r="FB54">
        <v>0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0</v>
      </c>
      <c r="FN54">
        <v>0</v>
      </c>
      <c r="FO54">
        <v>0</v>
      </c>
      <c r="FP54">
        <v>0</v>
      </c>
      <c r="FQ54">
        <v>0</v>
      </c>
      <c r="FR54">
        <v>0</v>
      </c>
      <c r="FS54">
        <v>0</v>
      </c>
    </row>
    <row r="55" spans="1:175" x14ac:dyDescent="0.3">
      <c r="A55" s="112"/>
      <c r="B55" s="12" t="str">
        <f>CONCATENATE("RPU_"&amp;D55)</f>
        <v>RPU_ON_SP198-HH100</v>
      </c>
      <c r="C55" s="11" t="s">
        <v>277</v>
      </c>
      <c r="D55" s="2" t="s">
        <v>164</v>
      </c>
      <c r="E55" s="9">
        <v>0</v>
      </c>
      <c r="F55" s="13">
        <v>0</v>
      </c>
      <c r="G55" s="13" t="s">
        <v>53</v>
      </c>
      <c r="H55">
        <v>0</v>
      </c>
      <c r="I55" t="s">
        <v>12</v>
      </c>
      <c r="J55">
        <v>0</v>
      </c>
      <c r="K55">
        <v>0</v>
      </c>
      <c r="L55" s="10">
        <v>0</v>
      </c>
      <c r="M55">
        <v>0</v>
      </c>
      <c r="N55">
        <v>0</v>
      </c>
      <c r="O55">
        <v>0</v>
      </c>
      <c r="P55" s="10">
        <v>0</v>
      </c>
      <c r="Q55" s="10">
        <v>0</v>
      </c>
      <c r="R55" s="10">
        <v>0</v>
      </c>
      <c r="S55" s="10">
        <v>0</v>
      </c>
      <c r="T55" s="10">
        <v>0</v>
      </c>
      <c r="U55" s="10">
        <v>0</v>
      </c>
      <c r="V55" s="10">
        <v>0</v>
      </c>
      <c r="W55" s="10">
        <v>0</v>
      </c>
      <c r="X55" s="10">
        <v>0</v>
      </c>
      <c r="Y55" s="10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 s="14">
        <v>0</v>
      </c>
      <c r="AU55" s="14">
        <v>0</v>
      </c>
      <c r="AV55" s="14">
        <v>0</v>
      </c>
      <c r="AW55" s="14">
        <v>0</v>
      </c>
      <c r="AX55" s="14">
        <v>0</v>
      </c>
      <c r="AY55" s="14">
        <v>0</v>
      </c>
      <c r="AZ55" s="14">
        <v>0</v>
      </c>
      <c r="BA55" s="14">
        <v>0</v>
      </c>
      <c r="BB55" s="14">
        <v>0</v>
      </c>
      <c r="BC55" s="14">
        <v>0</v>
      </c>
      <c r="BD55" s="14">
        <v>0</v>
      </c>
      <c r="BE55" s="14">
        <v>0</v>
      </c>
      <c r="BF55" s="14">
        <v>0</v>
      </c>
      <c r="BG55" s="14">
        <v>0</v>
      </c>
      <c r="BH55" s="14">
        <v>0</v>
      </c>
      <c r="BI55" s="14">
        <v>0</v>
      </c>
      <c r="BJ55" s="14">
        <v>0</v>
      </c>
      <c r="BK55" s="14">
        <v>0</v>
      </c>
      <c r="BL55" s="14">
        <v>0</v>
      </c>
      <c r="BM55" s="14">
        <v>0</v>
      </c>
      <c r="BN55" s="14">
        <v>0</v>
      </c>
      <c r="BO55" s="14">
        <v>0</v>
      </c>
      <c r="BP55" s="14">
        <v>0</v>
      </c>
      <c r="BQ55" s="14">
        <v>0</v>
      </c>
      <c r="BR55" s="14">
        <v>0</v>
      </c>
      <c r="BS55" s="14">
        <v>0</v>
      </c>
      <c r="BT55" s="14">
        <v>0</v>
      </c>
      <c r="BU55" s="14">
        <v>0</v>
      </c>
      <c r="BV55" s="14">
        <v>0</v>
      </c>
      <c r="BW55" s="14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 t="s">
        <v>387</v>
      </c>
      <c r="CI55" t="s">
        <v>387</v>
      </c>
      <c r="CJ55" t="s">
        <v>387</v>
      </c>
      <c r="CK55" t="s">
        <v>388</v>
      </c>
      <c r="CL55" t="s">
        <v>388</v>
      </c>
      <c r="CM55" t="s">
        <v>388</v>
      </c>
      <c r="CN55" t="s">
        <v>388</v>
      </c>
      <c r="CO55" t="s">
        <v>388</v>
      </c>
      <c r="CP55" t="s">
        <v>388</v>
      </c>
      <c r="CQ55" t="s">
        <v>388</v>
      </c>
      <c r="CR55" t="s">
        <v>387</v>
      </c>
      <c r="CS55" t="s">
        <v>387</v>
      </c>
      <c r="CT55" t="s">
        <v>387</v>
      </c>
      <c r="CU55" t="s">
        <v>388</v>
      </c>
      <c r="CV55" t="s">
        <v>388</v>
      </c>
      <c r="CW55" t="s">
        <v>388</v>
      </c>
      <c r="CX55" t="s">
        <v>388</v>
      </c>
      <c r="CY55" t="s">
        <v>388</v>
      </c>
      <c r="CZ55" t="s">
        <v>388</v>
      </c>
      <c r="DA55" t="s">
        <v>388</v>
      </c>
      <c r="DB55" t="s">
        <v>387</v>
      </c>
      <c r="DC55" t="s">
        <v>387</v>
      </c>
      <c r="DD55" t="s">
        <v>387</v>
      </c>
      <c r="DE55" t="s">
        <v>388</v>
      </c>
      <c r="DF55" t="s">
        <v>388</v>
      </c>
      <c r="DG55" t="s">
        <v>388</v>
      </c>
      <c r="DH55" t="s">
        <v>388</v>
      </c>
      <c r="DI55" t="s">
        <v>388</v>
      </c>
      <c r="DJ55" t="s">
        <v>388</v>
      </c>
      <c r="DK55" t="s">
        <v>388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 s="16">
        <v>0</v>
      </c>
      <c r="EG55" s="16">
        <v>0</v>
      </c>
      <c r="EH55" s="16">
        <v>0</v>
      </c>
      <c r="EI55">
        <v>0</v>
      </c>
      <c r="EJ55">
        <v>0</v>
      </c>
      <c r="EK55">
        <v>0</v>
      </c>
      <c r="EL55">
        <v>0</v>
      </c>
      <c r="EM55">
        <v>0</v>
      </c>
      <c r="EN55">
        <v>0</v>
      </c>
      <c r="EO55">
        <v>0</v>
      </c>
      <c r="EP55">
        <v>0</v>
      </c>
      <c r="EQ55">
        <v>0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0</v>
      </c>
      <c r="EY55">
        <v>0</v>
      </c>
      <c r="EZ55">
        <v>0</v>
      </c>
      <c r="FA55">
        <v>0</v>
      </c>
      <c r="FB55">
        <v>0</v>
      </c>
      <c r="FC55">
        <v>0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</row>
    <row r="56" spans="1:175" x14ac:dyDescent="0.3">
      <c r="A56" s="112"/>
      <c r="B56" s="12" t="str">
        <f t="shared" ref="B56:B66" si="4">CONCATENATE("RPU_"&amp;D56)</f>
        <v>RPU_ON_SP198-HH150</v>
      </c>
      <c r="C56" s="11" t="s">
        <v>277</v>
      </c>
      <c r="D56" s="2" t="s">
        <v>54</v>
      </c>
      <c r="E56" s="9">
        <v>0</v>
      </c>
      <c r="F56" s="13">
        <v>0</v>
      </c>
      <c r="G56" s="13" t="s">
        <v>55</v>
      </c>
      <c r="H56">
        <v>0</v>
      </c>
      <c r="I56" t="s">
        <v>12</v>
      </c>
      <c r="J56">
        <v>0</v>
      </c>
      <c r="K56">
        <v>0</v>
      </c>
      <c r="L56" s="10">
        <v>0</v>
      </c>
      <c r="M56">
        <v>0</v>
      </c>
      <c r="N56">
        <v>0</v>
      </c>
      <c r="O56">
        <v>0</v>
      </c>
      <c r="P56" s="10">
        <v>0</v>
      </c>
      <c r="Q56" s="10">
        <v>0</v>
      </c>
      <c r="R56" s="10">
        <v>0</v>
      </c>
      <c r="S56" s="10">
        <v>0</v>
      </c>
      <c r="T56" s="10">
        <v>0</v>
      </c>
      <c r="U56" s="10">
        <v>0</v>
      </c>
      <c r="V56" s="10">
        <v>0</v>
      </c>
      <c r="W56" s="10">
        <v>0</v>
      </c>
      <c r="X56" s="10">
        <v>0</v>
      </c>
      <c r="Y56" s="10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 s="14">
        <v>0</v>
      </c>
      <c r="AU56" s="14">
        <v>0</v>
      </c>
      <c r="AV56" s="14">
        <v>0</v>
      </c>
      <c r="AW56" s="14">
        <v>0</v>
      </c>
      <c r="AX56" s="14">
        <v>0</v>
      </c>
      <c r="AY56" s="14">
        <v>0</v>
      </c>
      <c r="AZ56" s="14">
        <v>0</v>
      </c>
      <c r="BA56" s="14">
        <v>0</v>
      </c>
      <c r="BB56" s="14">
        <v>0</v>
      </c>
      <c r="BC56" s="14">
        <v>0</v>
      </c>
      <c r="BD56" s="14">
        <v>0</v>
      </c>
      <c r="BE56" s="14">
        <v>0</v>
      </c>
      <c r="BF56" s="14">
        <v>0</v>
      </c>
      <c r="BG56" s="14">
        <v>0</v>
      </c>
      <c r="BH56" s="14">
        <v>0</v>
      </c>
      <c r="BI56" s="14">
        <v>0</v>
      </c>
      <c r="BJ56" s="14">
        <v>0</v>
      </c>
      <c r="BK56" s="14">
        <v>0</v>
      </c>
      <c r="BL56" s="14">
        <v>0</v>
      </c>
      <c r="BM56" s="14">
        <v>0</v>
      </c>
      <c r="BN56" s="14">
        <v>0</v>
      </c>
      <c r="BO56" s="14">
        <v>0</v>
      </c>
      <c r="BP56" s="14">
        <v>0</v>
      </c>
      <c r="BQ56" s="14">
        <v>0</v>
      </c>
      <c r="BR56" s="14">
        <v>0</v>
      </c>
      <c r="BS56" s="14">
        <v>0</v>
      </c>
      <c r="BT56" s="14">
        <v>0</v>
      </c>
      <c r="BU56" s="14">
        <v>0</v>
      </c>
      <c r="BV56" s="14">
        <v>0</v>
      </c>
      <c r="BW56" s="14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 t="s">
        <v>387</v>
      </c>
      <c r="CI56" t="s">
        <v>387</v>
      </c>
      <c r="CJ56" t="s">
        <v>387</v>
      </c>
      <c r="CK56" t="s">
        <v>388</v>
      </c>
      <c r="CL56" t="s">
        <v>388</v>
      </c>
      <c r="CM56" t="s">
        <v>388</v>
      </c>
      <c r="CN56" t="s">
        <v>388</v>
      </c>
      <c r="CO56" t="s">
        <v>388</v>
      </c>
      <c r="CP56" t="s">
        <v>388</v>
      </c>
      <c r="CQ56" t="s">
        <v>388</v>
      </c>
      <c r="CR56" t="s">
        <v>387</v>
      </c>
      <c r="CS56" t="s">
        <v>387</v>
      </c>
      <c r="CT56" t="s">
        <v>387</v>
      </c>
      <c r="CU56" t="s">
        <v>388</v>
      </c>
      <c r="CV56" t="s">
        <v>388</v>
      </c>
      <c r="CW56" t="s">
        <v>388</v>
      </c>
      <c r="CX56" t="s">
        <v>388</v>
      </c>
      <c r="CY56" t="s">
        <v>388</v>
      </c>
      <c r="CZ56" t="s">
        <v>388</v>
      </c>
      <c r="DA56" t="s">
        <v>388</v>
      </c>
      <c r="DB56" t="s">
        <v>387</v>
      </c>
      <c r="DC56" t="s">
        <v>387</v>
      </c>
      <c r="DD56" t="s">
        <v>387</v>
      </c>
      <c r="DE56" t="s">
        <v>388</v>
      </c>
      <c r="DF56" t="s">
        <v>388</v>
      </c>
      <c r="DG56" t="s">
        <v>388</v>
      </c>
      <c r="DH56" t="s">
        <v>388</v>
      </c>
      <c r="DI56" t="s">
        <v>388</v>
      </c>
      <c r="DJ56" t="s">
        <v>388</v>
      </c>
      <c r="DK56" t="s">
        <v>388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0</v>
      </c>
      <c r="DX56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 s="16">
        <v>0</v>
      </c>
      <c r="EG56" s="16">
        <v>0</v>
      </c>
      <c r="EH56" s="16">
        <v>0</v>
      </c>
      <c r="EI56">
        <v>0</v>
      </c>
      <c r="EJ56">
        <v>0</v>
      </c>
      <c r="EK56">
        <v>0</v>
      </c>
      <c r="EL56">
        <v>0</v>
      </c>
      <c r="EM56">
        <v>0</v>
      </c>
      <c r="EN56">
        <v>0</v>
      </c>
      <c r="EO56">
        <v>0</v>
      </c>
      <c r="EP56">
        <v>0</v>
      </c>
      <c r="EQ56">
        <v>0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0</v>
      </c>
      <c r="EY56">
        <v>0</v>
      </c>
      <c r="EZ56">
        <v>0</v>
      </c>
      <c r="FA56">
        <v>0</v>
      </c>
      <c r="FB56">
        <v>0</v>
      </c>
      <c r="FC56">
        <v>0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</row>
    <row r="57" spans="1:175" x14ac:dyDescent="0.3">
      <c r="A57" s="112"/>
      <c r="B57" s="12" t="str">
        <f t="shared" si="4"/>
        <v>RPU_ON_SP237-HH100</v>
      </c>
      <c r="C57" s="11" t="s">
        <v>277</v>
      </c>
      <c r="D57" s="2" t="s">
        <v>56</v>
      </c>
      <c r="E57" s="9">
        <v>0</v>
      </c>
      <c r="F57" s="13">
        <v>0</v>
      </c>
      <c r="G57" s="13" t="s">
        <v>57</v>
      </c>
      <c r="H57">
        <v>0</v>
      </c>
      <c r="I57" t="s">
        <v>12</v>
      </c>
      <c r="J57">
        <v>0</v>
      </c>
      <c r="K57">
        <v>0</v>
      </c>
      <c r="L57" s="10">
        <v>0</v>
      </c>
      <c r="M57">
        <v>0</v>
      </c>
      <c r="N57">
        <v>0</v>
      </c>
      <c r="O57">
        <v>0</v>
      </c>
      <c r="P57" s="10">
        <v>0</v>
      </c>
      <c r="Q57" s="10">
        <v>0</v>
      </c>
      <c r="R57" s="10">
        <v>0</v>
      </c>
      <c r="S57" s="10">
        <v>0</v>
      </c>
      <c r="T57" s="10">
        <v>0</v>
      </c>
      <c r="U57" s="10">
        <v>0</v>
      </c>
      <c r="V57" s="10">
        <v>0</v>
      </c>
      <c r="W57" s="10">
        <v>0</v>
      </c>
      <c r="X57" s="10">
        <v>0</v>
      </c>
      <c r="Y57" s="10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 s="14">
        <v>0</v>
      </c>
      <c r="AU57" s="14">
        <v>0</v>
      </c>
      <c r="AV57" s="14">
        <v>0</v>
      </c>
      <c r="AW57" s="14">
        <v>0</v>
      </c>
      <c r="AX57" s="14">
        <v>0</v>
      </c>
      <c r="AY57" s="14">
        <v>0</v>
      </c>
      <c r="AZ57" s="14">
        <v>0</v>
      </c>
      <c r="BA57" s="14">
        <v>0</v>
      </c>
      <c r="BB57" s="14">
        <v>0</v>
      </c>
      <c r="BC57" s="14">
        <v>0</v>
      </c>
      <c r="BD57" s="14">
        <v>0</v>
      </c>
      <c r="BE57" s="14">
        <v>0</v>
      </c>
      <c r="BF57" s="14">
        <v>0</v>
      </c>
      <c r="BG57" s="14">
        <v>0</v>
      </c>
      <c r="BH57" s="14">
        <v>0</v>
      </c>
      <c r="BI57" s="14">
        <v>0</v>
      </c>
      <c r="BJ57" s="14">
        <v>0</v>
      </c>
      <c r="BK57" s="14">
        <v>0</v>
      </c>
      <c r="BL57" s="14">
        <v>0</v>
      </c>
      <c r="BM57" s="14">
        <v>0</v>
      </c>
      <c r="BN57" s="14">
        <v>0</v>
      </c>
      <c r="BO57" s="14">
        <v>0</v>
      </c>
      <c r="BP57" s="14">
        <v>0</v>
      </c>
      <c r="BQ57" s="14">
        <v>0</v>
      </c>
      <c r="BR57" s="14">
        <v>0</v>
      </c>
      <c r="BS57" s="14">
        <v>0</v>
      </c>
      <c r="BT57" s="14">
        <v>0</v>
      </c>
      <c r="BU57" s="14">
        <v>0</v>
      </c>
      <c r="BV57" s="14">
        <v>0</v>
      </c>
      <c r="BW57" s="14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 t="s">
        <v>387</v>
      </c>
      <c r="CI57" t="s">
        <v>387</v>
      </c>
      <c r="CJ57" t="s">
        <v>387</v>
      </c>
      <c r="CK57" t="s">
        <v>388</v>
      </c>
      <c r="CL57" t="s">
        <v>388</v>
      </c>
      <c r="CM57" t="s">
        <v>388</v>
      </c>
      <c r="CN57" t="s">
        <v>388</v>
      </c>
      <c r="CO57" t="s">
        <v>388</v>
      </c>
      <c r="CP57" t="s">
        <v>388</v>
      </c>
      <c r="CQ57" t="s">
        <v>388</v>
      </c>
      <c r="CR57" t="s">
        <v>387</v>
      </c>
      <c r="CS57" t="s">
        <v>387</v>
      </c>
      <c r="CT57" t="s">
        <v>387</v>
      </c>
      <c r="CU57" t="s">
        <v>388</v>
      </c>
      <c r="CV57" t="s">
        <v>388</v>
      </c>
      <c r="CW57" t="s">
        <v>388</v>
      </c>
      <c r="CX57" t="s">
        <v>388</v>
      </c>
      <c r="CY57" t="s">
        <v>388</v>
      </c>
      <c r="CZ57" t="s">
        <v>388</v>
      </c>
      <c r="DA57" t="s">
        <v>388</v>
      </c>
      <c r="DB57" t="s">
        <v>387</v>
      </c>
      <c r="DC57" t="s">
        <v>387</v>
      </c>
      <c r="DD57" t="s">
        <v>387</v>
      </c>
      <c r="DE57" t="s">
        <v>388</v>
      </c>
      <c r="DF57" t="s">
        <v>388</v>
      </c>
      <c r="DG57" t="s">
        <v>388</v>
      </c>
      <c r="DH57" t="s">
        <v>388</v>
      </c>
      <c r="DI57" t="s">
        <v>388</v>
      </c>
      <c r="DJ57" t="s">
        <v>388</v>
      </c>
      <c r="DK57" t="s">
        <v>388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0</v>
      </c>
      <c r="DX57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 s="16">
        <v>0</v>
      </c>
      <c r="EG57" s="16">
        <v>0</v>
      </c>
      <c r="EH57" s="16">
        <v>0</v>
      </c>
      <c r="EI57">
        <v>0</v>
      </c>
      <c r="EJ57">
        <v>0</v>
      </c>
      <c r="EK57">
        <v>0</v>
      </c>
      <c r="EL57">
        <v>0</v>
      </c>
      <c r="EM57">
        <v>0</v>
      </c>
      <c r="EN57">
        <v>0</v>
      </c>
      <c r="EO57">
        <v>0</v>
      </c>
      <c r="EP57">
        <v>0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0</v>
      </c>
      <c r="EY57">
        <v>0</v>
      </c>
      <c r="EZ57">
        <v>0</v>
      </c>
      <c r="FA57">
        <v>0</v>
      </c>
      <c r="FB57">
        <v>0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0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</row>
    <row r="58" spans="1:175" x14ac:dyDescent="0.3">
      <c r="A58" s="112"/>
      <c r="B58" s="12" t="str">
        <f t="shared" si="4"/>
        <v>RPU_ON_SP237-HH150</v>
      </c>
      <c r="C58" s="11" t="s">
        <v>277</v>
      </c>
      <c r="D58" s="2" t="s">
        <v>58</v>
      </c>
      <c r="E58" s="9">
        <v>0</v>
      </c>
      <c r="F58" s="13">
        <v>0</v>
      </c>
      <c r="G58" s="13" t="s">
        <v>59</v>
      </c>
      <c r="H58">
        <v>0</v>
      </c>
      <c r="I58" t="s">
        <v>12</v>
      </c>
      <c r="J58">
        <v>0</v>
      </c>
      <c r="K58">
        <v>0</v>
      </c>
      <c r="L58" s="10">
        <v>0</v>
      </c>
      <c r="M58">
        <v>0</v>
      </c>
      <c r="N58">
        <v>0</v>
      </c>
      <c r="O58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0</v>
      </c>
      <c r="V58" s="10">
        <v>0</v>
      </c>
      <c r="W58" s="10">
        <v>0</v>
      </c>
      <c r="X58" s="10">
        <v>0</v>
      </c>
      <c r="Y58" s="10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 s="14">
        <v>0</v>
      </c>
      <c r="AU58" s="14">
        <v>0</v>
      </c>
      <c r="AV58" s="14">
        <v>0</v>
      </c>
      <c r="AW58" s="14">
        <v>0</v>
      </c>
      <c r="AX58" s="14">
        <v>0</v>
      </c>
      <c r="AY58" s="14">
        <v>0</v>
      </c>
      <c r="AZ58" s="14">
        <v>0</v>
      </c>
      <c r="BA58" s="14">
        <v>0</v>
      </c>
      <c r="BB58" s="14">
        <v>0</v>
      </c>
      <c r="BC58" s="14">
        <v>0</v>
      </c>
      <c r="BD58" s="14">
        <v>0</v>
      </c>
      <c r="BE58" s="14">
        <v>0</v>
      </c>
      <c r="BF58" s="14">
        <v>0</v>
      </c>
      <c r="BG58" s="14">
        <v>0</v>
      </c>
      <c r="BH58" s="14">
        <v>0</v>
      </c>
      <c r="BI58" s="14">
        <v>0</v>
      </c>
      <c r="BJ58" s="14">
        <v>0</v>
      </c>
      <c r="BK58" s="14">
        <v>0</v>
      </c>
      <c r="BL58" s="14">
        <v>0</v>
      </c>
      <c r="BM58" s="14">
        <v>0</v>
      </c>
      <c r="BN58" s="14">
        <v>0</v>
      </c>
      <c r="BO58" s="14">
        <v>0</v>
      </c>
      <c r="BP58" s="14">
        <v>0</v>
      </c>
      <c r="BQ58" s="14">
        <v>0</v>
      </c>
      <c r="BR58" s="14">
        <v>0</v>
      </c>
      <c r="BS58" s="14">
        <v>0</v>
      </c>
      <c r="BT58" s="14">
        <v>0</v>
      </c>
      <c r="BU58" s="14">
        <v>0</v>
      </c>
      <c r="BV58" s="14">
        <v>0</v>
      </c>
      <c r="BW58" s="14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 t="s">
        <v>387</v>
      </c>
      <c r="CI58" t="s">
        <v>387</v>
      </c>
      <c r="CJ58" t="s">
        <v>387</v>
      </c>
      <c r="CK58" t="s">
        <v>388</v>
      </c>
      <c r="CL58" t="s">
        <v>388</v>
      </c>
      <c r="CM58" t="s">
        <v>388</v>
      </c>
      <c r="CN58" t="s">
        <v>388</v>
      </c>
      <c r="CO58" t="s">
        <v>388</v>
      </c>
      <c r="CP58" t="s">
        <v>388</v>
      </c>
      <c r="CQ58" t="s">
        <v>388</v>
      </c>
      <c r="CR58" t="s">
        <v>387</v>
      </c>
      <c r="CS58" t="s">
        <v>387</v>
      </c>
      <c r="CT58" t="s">
        <v>387</v>
      </c>
      <c r="CU58" t="s">
        <v>388</v>
      </c>
      <c r="CV58" t="s">
        <v>388</v>
      </c>
      <c r="CW58" t="s">
        <v>388</v>
      </c>
      <c r="CX58" t="s">
        <v>388</v>
      </c>
      <c r="CY58" t="s">
        <v>388</v>
      </c>
      <c r="CZ58" t="s">
        <v>388</v>
      </c>
      <c r="DA58" t="s">
        <v>388</v>
      </c>
      <c r="DB58" t="s">
        <v>387</v>
      </c>
      <c r="DC58" t="s">
        <v>387</v>
      </c>
      <c r="DD58" t="s">
        <v>387</v>
      </c>
      <c r="DE58" t="s">
        <v>388</v>
      </c>
      <c r="DF58" t="s">
        <v>388</v>
      </c>
      <c r="DG58" t="s">
        <v>388</v>
      </c>
      <c r="DH58" t="s">
        <v>388</v>
      </c>
      <c r="DI58" t="s">
        <v>388</v>
      </c>
      <c r="DJ58" t="s">
        <v>388</v>
      </c>
      <c r="DK58" t="s">
        <v>388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 s="16">
        <v>0</v>
      </c>
      <c r="EG58" s="16">
        <v>0</v>
      </c>
      <c r="EH58" s="16">
        <v>0</v>
      </c>
      <c r="EI58">
        <v>0</v>
      </c>
      <c r="EJ58">
        <v>0</v>
      </c>
      <c r="EK58">
        <v>0</v>
      </c>
      <c r="EL58">
        <v>0</v>
      </c>
      <c r="EM58">
        <v>0</v>
      </c>
      <c r="EN58">
        <v>0</v>
      </c>
      <c r="EO58">
        <v>0</v>
      </c>
      <c r="EP58">
        <v>0</v>
      </c>
      <c r="EQ58">
        <v>0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0</v>
      </c>
      <c r="EY58">
        <v>0</v>
      </c>
      <c r="EZ58">
        <v>0</v>
      </c>
      <c r="FA58">
        <v>0</v>
      </c>
      <c r="FB58">
        <v>0</v>
      </c>
      <c r="FC58">
        <v>0</v>
      </c>
      <c r="FD58">
        <v>0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</row>
    <row r="59" spans="1:175" x14ac:dyDescent="0.3">
      <c r="A59" s="112"/>
      <c r="B59" s="12" t="str">
        <f t="shared" si="4"/>
        <v>RPU_ON_SP277-HH100</v>
      </c>
      <c r="C59" s="11" t="s">
        <v>277</v>
      </c>
      <c r="D59" s="2" t="s">
        <v>60</v>
      </c>
      <c r="E59" s="9">
        <v>0</v>
      </c>
      <c r="F59" s="13">
        <v>0</v>
      </c>
      <c r="G59" s="13" t="s">
        <v>61</v>
      </c>
      <c r="H59">
        <v>0</v>
      </c>
      <c r="I59" t="s">
        <v>12</v>
      </c>
      <c r="J59">
        <v>0</v>
      </c>
      <c r="K59">
        <v>0</v>
      </c>
      <c r="L59" s="10">
        <v>0</v>
      </c>
      <c r="M59">
        <v>0</v>
      </c>
      <c r="N59">
        <v>0</v>
      </c>
      <c r="O59">
        <v>0</v>
      </c>
      <c r="P59" s="10">
        <v>0</v>
      </c>
      <c r="Q59" s="10">
        <v>0</v>
      </c>
      <c r="R59" s="10">
        <v>0</v>
      </c>
      <c r="S59" s="10">
        <v>0</v>
      </c>
      <c r="T59" s="10">
        <v>0</v>
      </c>
      <c r="U59" s="10">
        <v>0</v>
      </c>
      <c r="V59" s="10">
        <v>0</v>
      </c>
      <c r="W59" s="10">
        <v>0</v>
      </c>
      <c r="X59" s="10">
        <v>0</v>
      </c>
      <c r="Y59" s="10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 s="14">
        <v>0</v>
      </c>
      <c r="AU59" s="14">
        <v>0</v>
      </c>
      <c r="AV59" s="14">
        <v>0</v>
      </c>
      <c r="AW59" s="14">
        <v>0</v>
      </c>
      <c r="AX59" s="14">
        <v>0</v>
      </c>
      <c r="AY59" s="14">
        <v>0</v>
      </c>
      <c r="AZ59" s="14">
        <v>0</v>
      </c>
      <c r="BA59" s="14">
        <v>0</v>
      </c>
      <c r="BB59" s="14">
        <v>0</v>
      </c>
      <c r="BC59" s="14">
        <v>0</v>
      </c>
      <c r="BD59" s="14">
        <v>0</v>
      </c>
      <c r="BE59" s="14">
        <v>0</v>
      </c>
      <c r="BF59" s="14">
        <v>0</v>
      </c>
      <c r="BG59" s="14">
        <v>0</v>
      </c>
      <c r="BH59" s="14">
        <v>0</v>
      </c>
      <c r="BI59" s="14">
        <v>0</v>
      </c>
      <c r="BJ59" s="14">
        <v>0</v>
      </c>
      <c r="BK59" s="14">
        <v>0</v>
      </c>
      <c r="BL59" s="14">
        <v>0</v>
      </c>
      <c r="BM59" s="14">
        <v>0</v>
      </c>
      <c r="BN59" s="14">
        <v>0</v>
      </c>
      <c r="BO59" s="14">
        <v>0</v>
      </c>
      <c r="BP59" s="14">
        <v>0</v>
      </c>
      <c r="BQ59" s="14">
        <v>0</v>
      </c>
      <c r="BR59" s="14">
        <v>0</v>
      </c>
      <c r="BS59" s="14">
        <v>0</v>
      </c>
      <c r="BT59" s="14">
        <v>0</v>
      </c>
      <c r="BU59" s="14">
        <v>0</v>
      </c>
      <c r="BV59" s="14">
        <v>0</v>
      </c>
      <c r="BW59" s="14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 t="s">
        <v>387</v>
      </c>
      <c r="CI59" t="s">
        <v>387</v>
      </c>
      <c r="CJ59" t="s">
        <v>387</v>
      </c>
      <c r="CK59" t="s">
        <v>388</v>
      </c>
      <c r="CL59" t="s">
        <v>388</v>
      </c>
      <c r="CM59" t="s">
        <v>388</v>
      </c>
      <c r="CN59" t="s">
        <v>388</v>
      </c>
      <c r="CO59" t="s">
        <v>388</v>
      </c>
      <c r="CP59" t="s">
        <v>388</v>
      </c>
      <c r="CQ59" t="s">
        <v>388</v>
      </c>
      <c r="CR59" t="s">
        <v>387</v>
      </c>
      <c r="CS59" t="s">
        <v>387</v>
      </c>
      <c r="CT59" t="s">
        <v>387</v>
      </c>
      <c r="CU59" t="s">
        <v>388</v>
      </c>
      <c r="CV59" t="s">
        <v>388</v>
      </c>
      <c r="CW59" t="s">
        <v>388</v>
      </c>
      <c r="CX59" t="s">
        <v>388</v>
      </c>
      <c r="CY59" t="s">
        <v>388</v>
      </c>
      <c r="CZ59" t="s">
        <v>388</v>
      </c>
      <c r="DA59" t="s">
        <v>388</v>
      </c>
      <c r="DB59" t="s">
        <v>387</v>
      </c>
      <c r="DC59" t="s">
        <v>387</v>
      </c>
      <c r="DD59" t="s">
        <v>387</v>
      </c>
      <c r="DE59" t="s">
        <v>388</v>
      </c>
      <c r="DF59" t="s">
        <v>388</v>
      </c>
      <c r="DG59" t="s">
        <v>388</v>
      </c>
      <c r="DH59" t="s">
        <v>388</v>
      </c>
      <c r="DI59" t="s">
        <v>388</v>
      </c>
      <c r="DJ59" t="s">
        <v>388</v>
      </c>
      <c r="DK59" t="s">
        <v>388</v>
      </c>
      <c r="DL59">
        <v>0</v>
      </c>
      <c r="DM59">
        <v>0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 s="16">
        <v>0</v>
      </c>
      <c r="EG59" s="16">
        <v>0</v>
      </c>
      <c r="EH59" s="16">
        <v>0</v>
      </c>
      <c r="EI59">
        <v>0</v>
      </c>
      <c r="EJ59">
        <v>0</v>
      </c>
      <c r="EK59">
        <v>0</v>
      </c>
      <c r="EL59">
        <v>0</v>
      </c>
      <c r="EM59">
        <v>0</v>
      </c>
      <c r="EN59">
        <v>0</v>
      </c>
      <c r="EO59">
        <v>0</v>
      </c>
      <c r="EP59">
        <v>0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0</v>
      </c>
      <c r="EY59">
        <v>0</v>
      </c>
      <c r="EZ59">
        <v>0</v>
      </c>
      <c r="FA59">
        <v>0</v>
      </c>
      <c r="FB59">
        <v>0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0</v>
      </c>
      <c r="FJ59">
        <v>0</v>
      </c>
      <c r="FK59">
        <v>0</v>
      </c>
      <c r="FL59">
        <v>0</v>
      </c>
      <c r="FM59">
        <v>0</v>
      </c>
      <c r="FN59">
        <v>0</v>
      </c>
      <c r="FO59">
        <v>0</v>
      </c>
      <c r="FP59">
        <v>0</v>
      </c>
      <c r="FQ59">
        <v>0</v>
      </c>
      <c r="FR59">
        <v>0</v>
      </c>
      <c r="FS59">
        <v>0</v>
      </c>
    </row>
    <row r="60" spans="1:175" x14ac:dyDescent="0.3">
      <c r="A60" s="112"/>
      <c r="B60" s="12" t="str">
        <f t="shared" si="4"/>
        <v>RPU_ON_SP277-HH150</v>
      </c>
      <c r="C60" s="11" t="s">
        <v>277</v>
      </c>
      <c r="D60" s="2" t="s">
        <v>62</v>
      </c>
      <c r="E60" s="9">
        <v>0</v>
      </c>
      <c r="F60" s="13">
        <v>0</v>
      </c>
      <c r="G60" s="13" t="s">
        <v>63</v>
      </c>
      <c r="H60">
        <v>0</v>
      </c>
      <c r="I60" t="s">
        <v>12</v>
      </c>
      <c r="J60">
        <v>0</v>
      </c>
      <c r="K60">
        <v>0</v>
      </c>
      <c r="L60" s="10">
        <v>0</v>
      </c>
      <c r="M60">
        <v>0</v>
      </c>
      <c r="N60">
        <v>0</v>
      </c>
      <c r="O6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 s="14">
        <v>0</v>
      </c>
      <c r="AU60" s="14">
        <v>0</v>
      </c>
      <c r="AV60" s="14">
        <v>0</v>
      </c>
      <c r="AW60" s="14">
        <v>0</v>
      </c>
      <c r="AX60" s="14">
        <v>0</v>
      </c>
      <c r="AY60" s="14">
        <v>0</v>
      </c>
      <c r="AZ60" s="14">
        <v>0</v>
      </c>
      <c r="BA60" s="14">
        <v>0</v>
      </c>
      <c r="BB60" s="14">
        <v>0</v>
      </c>
      <c r="BC60" s="14">
        <v>0</v>
      </c>
      <c r="BD60" s="14">
        <v>0</v>
      </c>
      <c r="BE60" s="14">
        <v>0</v>
      </c>
      <c r="BF60" s="14">
        <v>0</v>
      </c>
      <c r="BG60" s="14">
        <v>0</v>
      </c>
      <c r="BH60" s="14">
        <v>0</v>
      </c>
      <c r="BI60" s="14">
        <v>0</v>
      </c>
      <c r="BJ60" s="14">
        <v>0</v>
      </c>
      <c r="BK60" s="14">
        <v>0</v>
      </c>
      <c r="BL60" s="14">
        <v>0</v>
      </c>
      <c r="BM60" s="14">
        <v>0</v>
      </c>
      <c r="BN60" s="14">
        <v>0</v>
      </c>
      <c r="BO60" s="14">
        <v>0</v>
      </c>
      <c r="BP60" s="14">
        <v>0</v>
      </c>
      <c r="BQ60" s="14">
        <v>0</v>
      </c>
      <c r="BR60" s="14">
        <v>0</v>
      </c>
      <c r="BS60" s="14">
        <v>0</v>
      </c>
      <c r="BT60" s="14">
        <v>0</v>
      </c>
      <c r="BU60" s="14">
        <v>0</v>
      </c>
      <c r="BV60" s="14">
        <v>0</v>
      </c>
      <c r="BW60" s="14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 t="s">
        <v>387</v>
      </c>
      <c r="CI60" t="s">
        <v>387</v>
      </c>
      <c r="CJ60" t="s">
        <v>387</v>
      </c>
      <c r="CK60" t="s">
        <v>388</v>
      </c>
      <c r="CL60" t="s">
        <v>388</v>
      </c>
      <c r="CM60" t="s">
        <v>388</v>
      </c>
      <c r="CN60" t="s">
        <v>388</v>
      </c>
      <c r="CO60" t="s">
        <v>388</v>
      </c>
      <c r="CP60" t="s">
        <v>388</v>
      </c>
      <c r="CQ60" t="s">
        <v>388</v>
      </c>
      <c r="CR60" t="s">
        <v>387</v>
      </c>
      <c r="CS60" t="s">
        <v>387</v>
      </c>
      <c r="CT60" t="s">
        <v>387</v>
      </c>
      <c r="CU60" t="s">
        <v>388</v>
      </c>
      <c r="CV60" t="s">
        <v>388</v>
      </c>
      <c r="CW60" t="s">
        <v>388</v>
      </c>
      <c r="CX60" t="s">
        <v>388</v>
      </c>
      <c r="CY60" t="s">
        <v>388</v>
      </c>
      <c r="CZ60" t="s">
        <v>388</v>
      </c>
      <c r="DA60" t="s">
        <v>388</v>
      </c>
      <c r="DB60" t="s">
        <v>387</v>
      </c>
      <c r="DC60" t="s">
        <v>387</v>
      </c>
      <c r="DD60" t="s">
        <v>387</v>
      </c>
      <c r="DE60" t="s">
        <v>388</v>
      </c>
      <c r="DF60" t="s">
        <v>388</v>
      </c>
      <c r="DG60" t="s">
        <v>388</v>
      </c>
      <c r="DH60" t="s">
        <v>388</v>
      </c>
      <c r="DI60" t="s">
        <v>388</v>
      </c>
      <c r="DJ60" t="s">
        <v>388</v>
      </c>
      <c r="DK60" t="s">
        <v>388</v>
      </c>
      <c r="DL60">
        <v>0</v>
      </c>
      <c r="DM60">
        <v>0</v>
      </c>
      <c r="DN60">
        <v>0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 s="16">
        <v>0</v>
      </c>
      <c r="EG60" s="16">
        <v>0</v>
      </c>
      <c r="EH60" s="16">
        <v>0</v>
      </c>
      <c r="EI60">
        <v>0</v>
      </c>
      <c r="EJ60">
        <v>0</v>
      </c>
      <c r="EK60">
        <v>0</v>
      </c>
      <c r="EL60">
        <v>0</v>
      </c>
      <c r="EM60">
        <v>0</v>
      </c>
      <c r="EN60">
        <v>0</v>
      </c>
      <c r="EO60">
        <v>0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0</v>
      </c>
      <c r="EY60">
        <v>0</v>
      </c>
      <c r="EZ60">
        <v>0</v>
      </c>
      <c r="FA60">
        <v>0</v>
      </c>
      <c r="FB60">
        <v>0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0</v>
      </c>
      <c r="FP60">
        <v>0</v>
      </c>
      <c r="FQ60">
        <v>0</v>
      </c>
      <c r="FR60">
        <v>0</v>
      </c>
      <c r="FS60">
        <v>0</v>
      </c>
    </row>
    <row r="61" spans="1:175" x14ac:dyDescent="0.3">
      <c r="A61" s="112"/>
      <c r="B61" s="12" t="str">
        <f t="shared" si="4"/>
        <v>RPU_ON_SP321-HH100</v>
      </c>
      <c r="C61" s="11" t="s">
        <v>277</v>
      </c>
      <c r="D61" s="2" t="s">
        <v>64</v>
      </c>
      <c r="E61" s="9">
        <v>0</v>
      </c>
      <c r="F61" s="13">
        <v>0</v>
      </c>
      <c r="G61" s="13" t="s">
        <v>65</v>
      </c>
      <c r="H61">
        <v>0</v>
      </c>
      <c r="I61" t="s">
        <v>12</v>
      </c>
      <c r="J61">
        <v>0</v>
      </c>
      <c r="K61">
        <v>0</v>
      </c>
      <c r="L61" s="10">
        <v>0</v>
      </c>
      <c r="M61">
        <v>0</v>
      </c>
      <c r="N61">
        <v>0</v>
      </c>
      <c r="O61">
        <v>0</v>
      </c>
      <c r="P61" s="10">
        <v>0</v>
      </c>
      <c r="Q61" s="10">
        <v>0</v>
      </c>
      <c r="R61" s="10">
        <v>0</v>
      </c>
      <c r="S61" s="10">
        <v>0</v>
      </c>
      <c r="T61" s="10">
        <v>0</v>
      </c>
      <c r="U61" s="10">
        <v>0</v>
      </c>
      <c r="V61" s="10">
        <v>0</v>
      </c>
      <c r="W61" s="10">
        <v>0</v>
      </c>
      <c r="X61" s="10">
        <v>0</v>
      </c>
      <c r="Y61" s="10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 s="14">
        <v>0</v>
      </c>
      <c r="AU61" s="14">
        <v>0</v>
      </c>
      <c r="AV61" s="14">
        <v>0</v>
      </c>
      <c r="AW61" s="14">
        <v>0</v>
      </c>
      <c r="AX61" s="14">
        <v>0</v>
      </c>
      <c r="AY61" s="14">
        <v>0</v>
      </c>
      <c r="AZ61" s="14">
        <v>0</v>
      </c>
      <c r="BA61" s="14">
        <v>0</v>
      </c>
      <c r="BB61" s="14">
        <v>0</v>
      </c>
      <c r="BC61" s="14">
        <v>0</v>
      </c>
      <c r="BD61" s="14">
        <v>0</v>
      </c>
      <c r="BE61" s="14">
        <v>0</v>
      </c>
      <c r="BF61" s="14">
        <v>0</v>
      </c>
      <c r="BG61" s="14">
        <v>0</v>
      </c>
      <c r="BH61" s="14">
        <v>0</v>
      </c>
      <c r="BI61" s="14">
        <v>0</v>
      </c>
      <c r="BJ61" s="14">
        <v>0</v>
      </c>
      <c r="BK61" s="14">
        <v>0</v>
      </c>
      <c r="BL61" s="14">
        <v>0</v>
      </c>
      <c r="BM61" s="14">
        <v>0</v>
      </c>
      <c r="BN61" s="14">
        <v>0</v>
      </c>
      <c r="BO61" s="14">
        <v>0</v>
      </c>
      <c r="BP61" s="14">
        <v>0</v>
      </c>
      <c r="BQ61" s="14">
        <v>0</v>
      </c>
      <c r="BR61" s="14">
        <v>0</v>
      </c>
      <c r="BS61" s="14">
        <v>0</v>
      </c>
      <c r="BT61" s="14">
        <v>0</v>
      </c>
      <c r="BU61" s="14">
        <v>0</v>
      </c>
      <c r="BV61" s="14">
        <v>0</v>
      </c>
      <c r="BW61" s="14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 t="s">
        <v>387</v>
      </c>
      <c r="CI61" t="s">
        <v>387</v>
      </c>
      <c r="CJ61" t="s">
        <v>387</v>
      </c>
      <c r="CK61" t="s">
        <v>388</v>
      </c>
      <c r="CL61" t="s">
        <v>388</v>
      </c>
      <c r="CM61" t="s">
        <v>388</v>
      </c>
      <c r="CN61" t="s">
        <v>388</v>
      </c>
      <c r="CO61" t="s">
        <v>388</v>
      </c>
      <c r="CP61" t="s">
        <v>388</v>
      </c>
      <c r="CQ61" t="s">
        <v>388</v>
      </c>
      <c r="CR61" t="s">
        <v>387</v>
      </c>
      <c r="CS61" t="s">
        <v>387</v>
      </c>
      <c r="CT61" t="s">
        <v>387</v>
      </c>
      <c r="CU61" t="s">
        <v>388</v>
      </c>
      <c r="CV61" t="s">
        <v>388</v>
      </c>
      <c r="CW61" t="s">
        <v>388</v>
      </c>
      <c r="CX61" t="s">
        <v>388</v>
      </c>
      <c r="CY61" t="s">
        <v>388</v>
      </c>
      <c r="CZ61" t="s">
        <v>388</v>
      </c>
      <c r="DA61" t="s">
        <v>388</v>
      </c>
      <c r="DB61" t="s">
        <v>387</v>
      </c>
      <c r="DC61" t="s">
        <v>387</v>
      </c>
      <c r="DD61" t="s">
        <v>387</v>
      </c>
      <c r="DE61" t="s">
        <v>388</v>
      </c>
      <c r="DF61" t="s">
        <v>388</v>
      </c>
      <c r="DG61" t="s">
        <v>388</v>
      </c>
      <c r="DH61" t="s">
        <v>388</v>
      </c>
      <c r="DI61" t="s">
        <v>388</v>
      </c>
      <c r="DJ61" t="s">
        <v>388</v>
      </c>
      <c r="DK61" t="s">
        <v>388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0</v>
      </c>
      <c r="DR61">
        <v>0</v>
      </c>
      <c r="DS61">
        <v>0</v>
      </c>
      <c r="DT61">
        <v>0</v>
      </c>
      <c r="DU61">
        <v>0</v>
      </c>
      <c r="DV61">
        <v>0</v>
      </c>
      <c r="DW61">
        <v>0</v>
      </c>
      <c r="DX61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 s="16">
        <v>0</v>
      </c>
      <c r="EG61" s="16">
        <v>0</v>
      </c>
      <c r="EH61" s="16">
        <v>0</v>
      </c>
      <c r="EI61">
        <v>0</v>
      </c>
      <c r="EJ61">
        <v>0</v>
      </c>
      <c r="EK61">
        <v>0</v>
      </c>
      <c r="EL61">
        <v>0</v>
      </c>
      <c r="EM61">
        <v>0</v>
      </c>
      <c r="EN61">
        <v>0</v>
      </c>
      <c r="EO61">
        <v>0</v>
      </c>
      <c r="EP61">
        <v>0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0</v>
      </c>
      <c r="EY61">
        <v>0</v>
      </c>
      <c r="EZ61">
        <v>0</v>
      </c>
      <c r="FA61">
        <v>0</v>
      </c>
      <c r="FB61">
        <v>0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0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</row>
    <row r="62" spans="1:175" x14ac:dyDescent="0.3">
      <c r="A62" s="112"/>
      <c r="B62" s="12" t="str">
        <f t="shared" si="4"/>
        <v>RPU_ON_SP321-HH150</v>
      </c>
      <c r="C62" s="11" t="s">
        <v>277</v>
      </c>
      <c r="D62" s="2" t="s">
        <v>66</v>
      </c>
      <c r="E62" s="9">
        <v>0</v>
      </c>
      <c r="F62" s="13">
        <v>0</v>
      </c>
      <c r="G62" s="13" t="s">
        <v>67</v>
      </c>
      <c r="H62">
        <v>0</v>
      </c>
      <c r="I62" t="s">
        <v>12</v>
      </c>
      <c r="J62">
        <v>0</v>
      </c>
      <c r="K62">
        <v>0</v>
      </c>
      <c r="L62" s="10">
        <v>0</v>
      </c>
      <c r="M62">
        <v>0</v>
      </c>
      <c r="N62">
        <v>0</v>
      </c>
      <c r="O62">
        <v>0</v>
      </c>
      <c r="P62" s="10">
        <v>0</v>
      </c>
      <c r="Q62" s="10">
        <v>0</v>
      </c>
      <c r="R62" s="10">
        <v>0</v>
      </c>
      <c r="S62" s="10">
        <v>0</v>
      </c>
      <c r="T62" s="10">
        <v>0</v>
      </c>
      <c r="U62" s="10">
        <v>0</v>
      </c>
      <c r="V62" s="10">
        <v>0</v>
      </c>
      <c r="W62" s="10">
        <v>0</v>
      </c>
      <c r="X62" s="10">
        <v>0</v>
      </c>
      <c r="Y62" s="10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 s="14">
        <v>0</v>
      </c>
      <c r="AU62" s="14">
        <v>0</v>
      </c>
      <c r="AV62" s="14">
        <v>0</v>
      </c>
      <c r="AW62" s="14">
        <v>0</v>
      </c>
      <c r="AX62" s="14">
        <v>0</v>
      </c>
      <c r="AY62" s="14">
        <v>0</v>
      </c>
      <c r="AZ62" s="14">
        <v>0</v>
      </c>
      <c r="BA62" s="14">
        <v>0</v>
      </c>
      <c r="BB62" s="14">
        <v>0</v>
      </c>
      <c r="BC62" s="14">
        <v>0</v>
      </c>
      <c r="BD62" s="14">
        <v>0</v>
      </c>
      <c r="BE62" s="14">
        <v>0</v>
      </c>
      <c r="BF62" s="14">
        <v>0</v>
      </c>
      <c r="BG62" s="14">
        <v>0</v>
      </c>
      <c r="BH62" s="14">
        <v>0</v>
      </c>
      <c r="BI62" s="14">
        <v>0</v>
      </c>
      <c r="BJ62" s="14">
        <v>0</v>
      </c>
      <c r="BK62" s="14">
        <v>0</v>
      </c>
      <c r="BL62" s="14">
        <v>0</v>
      </c>
      <c r="BM62" s="14">
        <v>0</v>
      </c>
      <c r="BN62" s="14">
        <v>0</v>
      </c>
      <c r="BO62" s="14">
        <v>0</v>
      </c>
      <c r="BP62" s="14">
        <v>0</v>
      </c>
      <c r="BQ62" s="14">
        <v>0</v>
      </c>
      <c r="BR62" s="14">
        <v>0</v>
      </c>
      <c r="BS62" s="14">
        <v>0</v>
      </c>
      <c r="BT62" s="14">
        <v>0</v>
      </c>
      <c r="BU62" s="14">
        <v>0</v>
      </c>
      <c r="BV62" s="14">
        <v>0</v>
      </c>
      <c r="BW62" s="14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 t="s">
        <v>387</v>
      </c>
      <c r="CI62" t="s">
        <v>387</v>
      </c>
      <c r="CJ62" t="s">
        <v>387</v>
      </c>
      <c r="CK62" t="s">
        <v>388</v>
      </c>
      <c r="CL62" t="s">
        <v>388</v>
      </c>
      <c r="CM62" t="s">
        <v>388</v>
      </c>
      <c r="CN62" t="s">
        <v>388</v>
      </c>
      <c r="CO62" t="s">
        <v>388</v>
      </c>
      <c r="CP62" t="s">
        <v>388</v>
      </c>
      <c r="CQ62" t="s">
        <v>388</v>
      </c>
      <c r="CR62" t="s">
        <v>387</v>
      </c>
      <c r="CS62" t="s">
        <v>387</v>
      </c>
      <c r="CT62" t="s">
        <v>387</v>
      </c>
      <c r="CU62" t="s">
        <v>388</v>
      </c>
      <c r="CV62" t="s">
        <v>388</v>
      </c>
      <c r="CW62" t="s">
        <v>388</v>
      </c>
      <c r="CX62" t="s">
        <v>388</v>
      </c>
      <c r="CY62" t="s">
        <v>388</v>
      </c>
      <c r="CZ62" t="s">
        <v>388</v>
      </c>
      <c r="DA62" t="s">
        <v>388</v>
      </c>
      <c r="DB62" t="s">
        <v>387</v>
      </c>
      <c r="DC62" t="s">
        <v>387</v>
      </c>
      <c r="DD62" t="s">
        <v>387</v>
      </c>
      <c r="DE62" t="s">
        <v>388</v>
      </c>
      <c r="DF62" t="s">
        <v>388</v>
      </c>
      <c r="DG62" t="s">
        <v>388</v>
      </c>
      <c r="DH62" t="s">
        <v>388</v>
      </c>
      <c r="DI62" t="s">
        <v>388</v>
      </c>
      <c r="DJ62" t="s">
        <v>388</v>
      </c>
      <c r="DK62" t="s">
        <v>388</v>
      </c>
      <c r="DL62">
        <v>0</v>
      </c>
      <c r="DM62">
        <v>0</v>
      </c>
      <c r="DN62">
        <v>0</v>
      </c>
      <c r="DO62">
        <v>0</v>
      </c>
      <c r="DP62">
        <v>0</v>
      </c>
      <c r="DQ62">
        <v>0</v>
      </c>
      <c r="DR62">
        <v>0</v>
      </c>
      <c r="DS62">
        <v>0</v>
      </c>
      <c r="DT62">
        <v>0</v>
      </c>
      <c r="DU62">
        <v>0</v>
      </c>
      <c r="DV62">
        <v>0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 s="16">
        <v>0</v>
      </c>
      <c r="EG62" s="16">
        <v>0</v>
      </c>
      <c r="EH62" s="16">
        <v>0</v>
      </c>
      <c r="EI62">
        <v>0</v>
      </c>
      <c r="EJ62">
        <v>0</v>
      </c>
      <c r="EK62">
        <v>0</v>
      </c>
      <c r="EL62">
        <v>0</v>
      </c>
      <c r="EM62">
        <v>0</v>
      </c>
      <c r="EN62">
        <v>0</v>
      </c>
      <c r="EO62">
        <v>0</v>
      </c>
      <c r="EP62">
        <v>0</v>
      </c>
      <c r="EQ62">
        <v>0</v>
      </c>
      <c r="ER62">
        <v>0</v>
      </c>
      <c r="ES62">
        <v>0</v>
      </c>
      <c r="ET62">
        <v>0</v>
      </c>
      <c r="EU62">
        <v>0</v>
      </c>
      <c r="EV62">
        <v>0</v>
      </c>
      <c r="EW62">
        <v>0</v>
      </c>
      <c r="EX62">
        <v>0</v>
      </c>
      <c r="EY62">
        <v>0</v>
      </c>
      <c r="EZ62">
        <v>0</v>
      </c>
      <c r="FA62">
        <v>0</v>
      </c>
      <c r="FB62">
        <v>0</v>
      </c>
      <c r="FC62">
        <v>0</v>
      </c>
      <c r="FD62">
        <v>0</v>
      </c>
      <c r="FE62">
        <v>0</v>
      </c>
      <c r="FF62">
        <v>0</v>
      </c>
      <c r="FG62">
        <v>0</v>
      </c>
      <c r="FH62">
        <v>0</v>
      </c>
      <c r="FI62">
        <v>0</v>
      </c>
      <c r="FJ62">
        <v>0</v>
      </c>
      <c r="FK62">
        <v>0</v>
      </c>
      <c r="FL62">
        <v>0</v>
      </c>
      <c r="FM62">
        <v>0</v>
      </c>
      <c r="FN62">
        <v>0</v>
      </c>
      <c r="FO62">
        <v>0</v>
      </c>
      <c r="FP62">
        <v>0</v>
      </c>
      <c r="FQ62">
        <v>0</v>
      </c>
      <c r="FR62">
        <v>0</v>
      </c>
      <c r="FS62">
        <v>0</v>
      </c>
    </row>
    <row r="63" spans="1:175" x14ac:dyDescent="0.3">
      <c r="A63" s="112"/>
      <c r="B63" s="12" t="str">
        <f t="shared" si="4"/>
        <v>RPU_OFF_SP379-HH100</v>
      </c>
      <c r="C63" s="11" t="s">
        <v>277</v>
      </c>
      <c r="D63" s="2" t="s">
        <v>68</v>
      </c>
      <c r="E63" s="9">
        <v>0</v>
      </c>
      <c r="F63" s="13">
        <v>0</v>
      </c>
      <c r="G63" s="13" t="s">
        <v>69</v>
      </c>
      <c r="H63">
        <v>0</v>
      </c>
      <c r="I63" t="s">
        <v>12</v>
      </c>
      <c r="J63">
        <v>0</v>
      </c>
      <c r="K63">
        <v>0</v>
      </c>
      <c r="L63" s="10">
        <v>0</v>
      </c>
      <c r="M63">
        <v>0</v>
      </c>
      <c r="N63">
        <v>0</v>
      </c>
      <c r="O63">
        <v>0</v>
      </c>
      <c r="P63" s="10">
        <v>0</v>
      </c>
      <c r="Q63" s="10">
        <v>0</v>
      </c>
      <c r="R63" s="10">
        <v>0</v>
      </c>
      <c r="S63" s="10">
        <v>0</v>
      </c>
      <c r="T63" s="10">
        <v>0</v>
      </c>
      <c r="U63" s="10">
        <v>0</v>
      </c>
      <c r="V63" s="10">
        <v>0</v>
      </c>
      <c r="W63" s="10">
        <v>0</v>
      </c>
      <c r="X63" s="10">
        <v>0</v>
      </c>
      <c r="Y63" s="10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 s="14">
        <v>0</v>
      </c>
      <c r="AU63" s="14">
        <v>0</v>
      </c>
      <c r="AV63" s="14">
        <v>0</v>
      </c>
      <c r="AW63" s="14">
        <v>0</v>
      </c>
      <c r="AX63" s="14">
        <v>0</v>
      </c>
      <c r="AY63" s="14">
        <v>0</v>
      </c>
      <c r="AZ63" s="14">
        <v>0</v>
      </c>
      <c r="BA63" s="14">
        <v>0</v>
      </c>
      <c r="BB63" s="14">
        <v>0</v>
      </c>
      <c r="BC63" s="14">
        <v>0</v>
      </c>
      <c r="BD63" s="14">
        <v>0</v>
      </c>
      <c r="BE63" s="14">
        <v>0</v>
      </c>
      <c r="BF63" s="14">
        <v>0</v>
      </c>
      <c r="BG63" s="14">
        <v>0</v>
      </c>
      <c r="BH63" s="14">
        <v>0</v>
      </c>
      <c r="BI63" s="14">
        <v>0</v>
      </c>
      <c r="BJ63" s="14">
        <v>0</v>
      </c>
      <c r="BK63" s="14">
        <v>0</v>
      </c>
      <c r="BL63" s="14">
        <v>0</v>
      </c>
      <c r="BM63" s="14">
        <v>0</v>
      </c>
      <c r="BN63" s="14">
        <v>0</v>
      </c>
      <c r="BO63" s="14">
        <v>0</v>
      </c>
      <c r="BP63" s="14">
        <v>0</v>
      </c>
      <c r="BQ63" s="14">
        <v>0</v>
      </c>
      <c r="BR63" s="14">
        <v>0</v>
      </c>
      <c r="BS63" s="14">
        <v>0</v>
      </c>
      <c r="BT63" s="14">
        <v>0</v>
      </c>
      <c r="BU63" s="14">
        <v>0</v>
      </c>
      <c r="BV63" s="14">
        <v>0</v>
      </c>
      <c r="BW63" s="14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 t="s">
        <v>387</v>
      </c>
      <c r="CI63" t="s">
        <v>387</v>
      </c>
      <c r="CJ63" t="s">
        <v>387</v>
      </c>
      <c r="CK63" t="s">
        <v>388</v>
      </c>
      <c r="CL63" t="s">
        <v>388</v>
      </c>
      <c r="CM63" t="s">
        <v>388</v>
      </c>
      <c r="CN63" t="s">
        <v>388</v>
      </c>
      <c r="CO63" t="s">
        <v>388</v>
      </c>
      <c r="CP63" t="s">
        <v>388</v>
      </c>
      <c r="CQ63" t="s">
        <v>388</v>
      </c>
      <c r="CR63" t="s">
        <v>387</v>
      </c>
      <c r="CS63" t="s">
        <v>387</v>
      </c>
      <c r="CT63" t="s">
        <v>387</v>
      </c>
      <c r="CU63" t="s">
        <v>388</v>
      </c>
      <c r="CV63" t="s">
        <v>388</v>
      </c>
      <c r="CW63" t="s">
        <v>388</v>
      </c>
      <c r="CX63" t="s">
        <v>388</v>
      </c>
      <c r="CY63" t="s">
        <v>388</v>
      </c>
      <c r="CZ63" t="s">
        <v>388</v>
      </c>
      <c r="DA63" t="s">
        <v>388</v>
      </c>
      <c r="DB63" t="s">
        <v>387</v>
      </c>
      <c r="DC63" t="s">
        <v>387</v>
      </c>
      <c r="DD63" t="s">
        <v>387</v>
      </c>
      <c r="DE63" t="s">
        <v>388</v>
      </c>
      <c r="DF63" t="s">
        <v>388</v>
      </c>
      <c r="DG63" t="s">
        <v>388</v>
      </c>
      <c r="DH63" t="s">
        <v>388</v>
      </c>
      <c r="DI63" t="s">
        <v>388</v>
      </c>
      <c r="DJ63" t="s">
        <v>388</v>
      </c>
      <c r="DK63" t="s">
        <v>388</v>
      </c>
      <c r="DL63">
        <v>0</v>
      </c>
      <c r="DM63">
        <v>0</v>
      </c>
      <c r="DN63">
        <v>0</v>
      </c>
      <c r="DO63">
        <v>0</v>
      </c>
      <c r="DP63">
        <v>0</v>
      </c>
      <c r="DQ63">
        <v>0</v>
      </c>
      <c r="DR63">
        <v>0</v>
      </c>
      <c r="DS63">
        <v>0</v>
      </c>
      <c r="DT63">
        <v>0</v>
      </c>
      <c r="DU63">
        <v>0</v>
      </c>
      <c r="DV63">
        <v>0</v>
      </c>
      <c r="DW63">
        <v>0</v>
      </c>
      <c r="DX63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</v>
      </c>
      <c r="EK63">
        <v>0</v>
      </c>
      <c r="EL63">
        <v>0</v>
      </c>
      <c r="EM63">
        <v>0</v>
      </c>
      <c r="EN63">
        <v>0</v>
      </c>
      <c r="EO63">
        <v>0</v>
      </c>
      <c r="EP63">
        <v>0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0</v>
      </c>
      <c r="EY63">
        <v>0</v>
      </c>
      <c r="EZ63">
        <v>0</v>
      </c>
      <c r="FA63">
        <v>0</v>
      </c>
      <c r="FB63">
        <v>0</v>
      </c>
      <c r="FC63">
        <v>0</v>
      </c>
      <c r="FD63">
        <v>0</v>
      </c>
      <c r="FE63">
        <v>0</v>
      </c>
      <c r="FF63">
        <v>0</v>
      </c>
      <c r="FG63">
        <v>0</v>
      </c>
      <c r="FH63">
        <v>0</v>
      </c>
      <c r="FI63">
        <v>0</v>
      </c>
      <c r="FJ63">
        <v>0</v>
      </c>
      <c r="FK63">
        <v>0</v>
      </c>
      <c r="FL63">
        <v>0</v>
      </c>
      <c r="FM63">
        <v>0</v>
      </c>
      <c r="FN63">
        <v>0</v>
      </c>
      <c r="FO63">
        <v>0</v>
      </c>
      <c r="FP63">
        <v>0</v>
      </c>
      <c r="FQ63">
        <v>0</v>
      </c>
      <c r="FR63">
        <v>0</v>
      </c>
      <c r="FS63">
        <v>0</v>
      </c>
    </row>
    <row r="64" spans="1:175" x14ac:dyDescent="0.3">
      <c r="A64" s="112"/>
      <c r="B64" s="12" t="str">
        <f t="shared" si="4"/>
        <v>RPU_OFF_SP379-HH150</v>
      </c>
      <c r="C64" s="11" t="s">
        <v>277</v>
      </c>
      <c r="D64" s="2" t="s">
        <v>70</v>
      </c>
      <c r="E64" s="9">
        <v>0</v>
      </c>
      <c r="F64" s="13">
        <v>0</v>
      </c>
      <c r="G64" s="13" t="s">
        <v>71</v>
      </c>
      <c r="H64">
        <v>0</v>
      </c>
      <c r="I64" t="s">
        <v>12</v>
      </c>
      <c r="J64">
        <v>0</v>
      </c>
      <c r="K64">
        <v>0</v>
      </c>
      <c r="L64" s="10">
        <v>0</v>
      </c>
      <c r="M64">
        <v>0</v>
      </c>
      <c r="N64">
        <v>0</v>
      </c>
      <c r="O64">
        <v>0</v>
      </c>
      <c r="P64" s="10">
        <v>0</v>
      </c>
      <c r="Q64" s="10">
        <v>0</v>
      </c>
      <c r="R64" s="10">
        <v>0</v>
      </c>
      <c r="S64" s="10">
        <v>0</v>
      </c>
      <c r="T64" s="10">
        <v>0</v>
      </c>
      <c r="U64" s="10">
        <v>0</v>
      </c>
      <c r="V64" s="10">
        <v>0</v>
      </c>
      <c r="W64" s="10">
        <v>0</v>
      </c>
      <c r="X64" s="10">
        <v>0</v>
      </c>
      <c r="Y64" s="10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 s="14">
        <v>0</v>
      </c>
      <c r="AU64" s="14">
        <v>0</v>
      </c>
      <c r="AV64" s="14">
        <v>0</v>
      </c>
      <c r="AW64" s="14">
        <v>0</v>
      </c>
      <c r="AX64" s="14">
        <v>0</v>
      </c>
      <c r="AY64" s="14">
        <v>0</v>
      </c>
      <c r="AZ64" s="14">
        <v>0</v>
      </c>
      <c r="BA64" s="14">
        <v>0</v>
      </c>
      <c r="BB64" s="14">
        <v>0</v>
      </c>
      <c r="BC64" s="14">
        <v>0</v>
      </c>
      <c r="BD64" s="14">
        <v>0</v>
      </c>
      <c r="BE64" s="14">
        <v>0</v>
      </c>
      <c r="BF64" s="14">
        <v>0</v>
      </c>
      <c r="BG64" s="14">
        <v>0</v>
      </c>
      <c r="BH64" s="14">
        <v>0</v>
      </c>
      <c r="BI64" s="14">
        <v>0</v>
      </c>
      <c r="BJ64" s="14">
        <v>0</v>
      </c>
      <c r="BK64" s="14">
        <v>0</v>
      </c>
      <c r="BL64" s="14">
        <v>0</v>
      </c>
      <c r="BM64" s="14">
        <v>0</v>
      </c>
      <c r="BN64" s="14">
        <v>0</v>
      </c>
      <c r="BO64" s="14">
        <v>0</v>
      </c>
      <c r="BP64" s="14">
        <v>0</v>
      </c>
      <c r="BQ64" s="14">
        <v>0</v>
      </c>
      <c r="BR64" s="14">
        <v>0</v>
      </c>
      <c r="BS64" s="14">
        <v>0</v>
      </c>
      <c r="BT64" s="14">
        <v>0</v>
      </c>
      <c r="BU64" s="14">
        <v>0</v>
      </c>
      <c r="BV64" s="14">
        <v>0</v>
      </c>
      <c r="BW64" s="1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 t="s">
        <v>387</v>
      </c>
      <c r="CI64" t="s">
        <v>387</v>
      </c>
      <c r="CJ64" t="s">
        <v>387</v>
      </c>
      <c r="CK64" t="s">
        <v>388</v>
      </c>
      <c r="CL64" t="s">
        <v>388</v>
      </c>
      <c r="CM64" t="s">
        <v>388</v>
      </c>
      <c r="CN64" t="s">
        <v>388</v>
      </c>
      <c r="CO64" t="s">
        <v>388</v>
      </c>
      <c r="CP64" t="s">
        <v>388</v>
      </c>
      <c r="CQ64" t="s">
        <v>388</v>
      </c>
      <c r="CR64" t="s">
        <v>387</v>
      </c>
      <c r="CS64" t="s">
        <v>387</v>
      </c>
      <c r="CT64" t="s">
        <v>387</v>
      </c>
      <c r="CU64" t="s">
        <v>388</v>
      </c>
      <c r="CV64" t="s">
        <v>388</v>
      </c>
      <c r="CW64" t="s">
        <v>388</v>
      </c>
      <c r="CX64" t="s">
        <v>388</v>
      </c>
      <c r="CY64" t="s">
        <v>388</v>
      </c>
      <c r="CZ64" t="s">
        <v>388</v>
      </c>
      <c r="DA64" t="s">
        <v>388</v>
      </c>
      <c r="DB64" t="s">
        <v>387</v>
      </c>
      <c r="DC64" t="s">
        <v>387</v>
      </c>
      <c r="DD64" t="s">
        <v>387</v>
      </c>
      <c r="DE64" t="s">
        <v>388</v>
      </c>
      <c r="DF64" t="s">
        <v>388</v>
      </c>
      <c r="DG64" t="s">
        <v>388</v>
      </c>
      <c r="DH64" t="s">
        <v>388</v>
      </c>
      <c r="DI64" t="s">
        <v>388</v>
      </c>
      <c r="DJ64" t="s">
        <v>388</v>
      </c>
      <c r="DK64" t="s">
        <v>388</v>
      </c>
      <c r="DL64">
        <v>0</v>
      </c>
      <c r="DM64">
        <v>0</v>
      </c>
      <c r="DN64">
        <v>0</v>
      </c>
      <c r="DO64">
        <v>0</v>
      </c>
      <c r="DP64">
        <v>0</v>
      </c>
      <c r="DQ64">
        <v>0</v>
      </c>
      <c r="DR64">
        <v>0</v>
      </c>
      <c r="DS64">
        <v>0</v>
      </c>
      <c r="DT64">
        <v>0</v>
      </c>
      <c r="DU64">
        <v>0</v>
      </c>
      <c r="DV64">
        <v>0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</v>
      </c>
      <c r="EK64">
        <v>0</v>
      </c>
      <c r="EL64">
        <v>0</v>
      </c>
      <c r="EM64">
        <v>0</v>
      </c>
      <c r="EN64">
        <v>0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0</v>
      </c>
      <c r="FA64">
        <v>0</v>
      </c>
      <c r="FB64">
        <v>0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0</v>
      </c>
      <c r="FP64">
        <v>0</v>
      </c>
      <c r="FQ64">
        <v>0</v>
      </c>
      <c r="FR64">
        <v>0</v>
      </c>
      <c r="FS64">
        <v>0</v>
      </c>
    </row>
    <row r="65" spans="1:175" x14ac:dyDescent="0.3">
      <c r="A65" s="112"/>
      <c r="B65" s="12" t="str">
        <f t="shared" si="4"/>
        <v>RPU_OFF_SP450-HH100</v>
      </c>
      <c r="C65" s="11" t="s">
        <v>277</v>
      </c>
      <c r="D65" s="2" t="s">
        <v>72</v>
      </c>
      <c r="E65" s="9">
        <v>0</v>
      </c>
      <c r="F65" s="13">
        <v>0</v>
      </c>
      <c r="G65" s="13" t="s">
        <v>73</v>
      </c>
      <c r="H65">
        <v>0</v>
      </c>
      <c r="I65" t="s">
        <v>12</v>
      </c>
      <c r="J65">
        <v>0</v>
      </c>
      <c r="K65">
        <v>0</v>
      </c>
      <c r="L65" s="10">
        <v>0</v>
      </c>
      <c r="M65">
        <v>0</v>
      </c>
      <c r="N65">
        <v>0</v>
      </c>
      <c r="O65">
        <v>0</v>
      </c>
      <c r="P65" s="10">
        <v>0</v>
      </c>
      <c r="Q65" s="10">
        <v>0</v>
      </c>
      <c r="R65" s="10">
        <v>0</v>
      </c>
      <c r="S65" s="10">
        <v>0</v>
      </c>
      <c r="T65" s="10">
        <v>0</v>
      </c>
      <c r="U65" s="10">
        <v>0</v>
      </c>
      <c r="V65" s="10">
        <v>0</v>
      </c>
      <c r="W65" s="10">
        <v>0</v>
      </c>
      <c r="X65" s="10">
        <v>0</v>
      </c>
      <c r="Y65" s="10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 s="14">
        <v>0</v>
      </c>
      <c r="AU65" s="14">
        <v>0</v>
      </c>
      <c r="AV65" s="14">
        <v>0</v>
      </c>
      <c r="AW65" s="14">
        <v>0</v>
      </c>
      <c r="AX65" s="14">
        <v>0</v>
      </c>
      <c r="AY65" s="14">
        <v>0</v>
      </c>
      <c r="AZ65" s="14">
        <v>0</v>
      </c>
      <c r="BA65" s="14">
        <v>0</v>
      </c>
      <c r="BB65" s="14">
        <v>0</v>
      </c>
      <c r="BC65" s="14">
        <v>0</v>
      </c>
      <c r="BD65" s="14">
        <v>0</v>
      </c>
      <c r="BE65" s="14">
        <v>0</v>
      </c>
      <c r="BF65" s="14">
        <v>0</v>
      </c>
      <c r="BG65" s="14">
        <v>0</v>
      </c>
      <c r="BH65" s="14">
        <v>0</v>
      </c>
      <c r="BI65" s="14">
        <v>0</v>
      </c>
      <c r="BJ65" s="14">
        <v>0</v>
      </c>
      <c r="BK65" s="14">
        <v>0</v>
      </c>
      <c r="BL65" s="14">
        <v>0</v>
      </c>
      <c r="BM65" s="14">
        <v>0</v>
      </c>
      <c r="BN65" s="14">
        <v>0</v>
      </c>
      <c r="BO65" s="14">
        <v>0</v>
      </c>
      <c r="BP65" s="14">
        <v>0</v>
      </c>
      <c r="BQ65" s="14">
        <v>0</v>
      </c>
      <c r="BR65" s="14">
        <v>0</v>
      </c>
      <c r="BS65" s="14">
        <v>0</v>
      </c>
      <c r="BT65" s="14">
        <v>0</v>
      </c>
      <c r="BU65" s="14">
        <v>0</v>
      </c>
      <c r="BV65" s="14">
        <v>0</v>
      </c>
      <c r="BW65" s="14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 t="s">
        <v>387</v>
      </c>
      <c r="CI65" t="s">
        <v>387</v>
      </c>
      <c r="CJ65" t="s">
        <v>387</v>
      </c>
      <c r="CK65" t="s">
        <v>388</v>
      </c>
      <c r="CL65" t="s">
        <v>388</v>
      </c>
      <c r="CM65" t="s">
        <v>388</v>
      </c>
      <c r="CN65" t="s">
        <v>388</v>
      </c>
      <c r="CO65" t="s">
        <v>388</v>
      </c>
      <c r="CP65" t="s">
        <v>388</v>
      </c>
      <c r="CQ65" t="s">
        <v>388</v>
      </c>
      <c r="CR65" t="s">
        <v>387</v>
      </c>
      <c r="CS65" t="s">
        <v>387</v>
      </c>
      <c r="CT65" t="s">
        <v>387</v>
      </c>
      <c r="CU65" t="s">
        <v>388</v>
      </c>
      <c r="CV65" t="s">
        <v>388</v>
      </c>
      <c r="CW65" t="s">
        <v>388</v>
      </c>
      <c r="CX65" t="s">
        <v>388</v>
      </c>
      <c r="CY65" t="s">
        <v>388</v>
      </c>
      <c r="CZ65" t="s">
        <v>388</v>
      </c>
      <c r="DA65" t="s">
        <v>388</v>
      </c>
      <c r="DB65" t="s">
        <v>387</v>
      </c>
      <c r="DC65" t="s">
        <v>387</v>
      </c>
      <c r="DD65" t="s">
        <v>387</v>
      </c>
      <c r="DE65" t="s">
        <v>388</v>
      </c>
      <c r="DF65" t="s">
        <v>388</v>
      </c>
      <c r="DG65" t="s">
        <v>388</v>
      </c>
      <c r="DH65" t="s">
        <v>388</v>
      </c>
      <c r="DI65" t="s">
        <v>388</v>
      </c>
      <c r="DJ65" t="s">
        <v>388</v>
      </c>
      <c r="DK65" t="s">
        <v>388</v>
      </c>
      <c r="DL65">
        <v>0</v>
      </c>
      <c r="DM65">
        <v>0</v>
      </c>
      <c r="DN65">
        <v>0</v>
      </c>
      <c r="DO65">
        <v>0</v>
      </c>
      <c r="DP65">
        <v>0</v>
      </c>
      <c r="DQ65">
        <v>0</v>
      </c>
      <c r="DR65">
        <v>0</v>
      </c>
      <c r="DS65">
        <v>0</v>
      </c>
      <c r="DT65">
        <v>0</v>
      </c>
      <c r="DU65">
        <v>0</v>
      </c>
      <c r="DV65">
        <v>0</v>
      </c>
      <c r="DW65">
        <v>0</v>
      </c>
      <c r="DX65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</v>
      </c>
      <c r="EK65">
        <v>0</v>
      </c>
      <c r="EL65">
        <v>0</v>
      </c>
      <c r="EM65">
        <v>0</v>
      </c>
      <c r="EN65">
        <v>0</v>
      </c>
      <c r="EO65">
        <v>0</v>
      </c>
      <c r="EP65">
        <v>0</v>
      </c>
      <c r="EQ65">
        <v>0</v>
      </c>
      <c r="ER65">
        <v>0</v>
      </c>
      <c r="ES65">
        <v>0</v>
      </c>
      <c r="ET65">
        <v>0</v>
      </c>
      <c r="EU65">
        <v>0</v>
      </c>
      <c r="EV65">
        <v>0</v>
      </c>
      <c r="EW65">
        <v>0</v>
      </c>
      <c r="EX65">
        <v>0</v>
      </c>
      <c r="EY65">
        <v>0</v>
      </c>
      <c r="EZ65">
        <v>0</v>
      </c>
      <c r="FA65">
        <v>0</v>
      </c>
      <c r="FB65">
        <v>0</v>
      </c>
      <c r="FC65">
        <v>0</v>
      </c>
      <c r="FD65">
        <v>0</v>
      </c>
      <c r="FE65">
        <v>0</v>
      </c>
      <c r="FF65">
        <v>0</v>
      </c>
      <c r="FG65">
        <v>0</v>
      </c>
      <c r="FH65">
        <v>0</v>
      </c>
      <c r="FI65">
        <v>0</v>
      </c>
      <c r="FJ65">
        <v>0</v>
      </c>
      <c r="FK65">
        <v>0</v>
      </c>
      <c r="FL65">
        <v>0</v>
      </c>
      <c r="FM65">
        <v>0</v>
      </c>
      <c r="FN65">
        <v>0</v>
      </c>
      <c r="FO65">
        <v>0</v>
      </c>
      <c r="FP65">
        <v>0</v>
      </c>
      <c r="FQ65">
        <v>0</v>
      </c>
      <c r="FR65">
        <v>0</v>
      </c>
      <c r="FS65">
        <v>0</v>
      </c>
    </row>
    <row r="66" spans="1:175" x14ac:dyDescent="0.3">
      <c r="A66" s="112"/>
      <c r="B66" s="12" t="str">
        <f t="shared" si="4"/>
        <v>RPU_OFF_SP450-HH150</v>
      </c>
      <c r="C66" s="11" t="s">
        <v>277</v>
      </c>
      <c r="D66" s="2" t="s">
        <v>165</v>
      </c>
      <c r="E66" s="9">
        <v>0</v>
      </c>
      <c r="F66" s="13">
        <v>0</v>
      </c>
      <c r="G66" s="13" t="s">
        <v>74</v>
      </c>
      <c r="H66">
        <v>0</v>
      </c>
      <c r="I66" t="s">
        <v>12</v>
      </c>
      <c r="J66">
        <v>0</v>
      </c>
      <c r="K66">
        <v>0</v>
      </c>
      <c r="L66" s="10">
        <v>0</v>
      </c>
      <c r="M66">
        <v>0</v>
      </c>
      <c r="N66">
        <v>0</v>
      </c>
      <c r="O66">
        <v>0</v>
      </c>
      <c r="P66" s="10">
        <v>0</v>
      </c>
      <c r="Q66" s="10">
        <v>0</v>
      </c>
      <c r="R66" s="10">
        <v>0</v>
      </c>
      <c r="S66" s="10">
        <v>0</v>
      </c>
      <c r="T66" s="10">
        <v>0</v>
      </c>
      <c r="U66" s="10">
        <v>0</v>
      </c>
      <c r="V66" s="10">
        <v>0</v>
      </c>
      <c r="W66" s="10">
        <v>0</v>
      </c>
      <c r="X66" s="10">
        <v>0</v>
      </c>
      <c r="Y66" s="10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 s="14">
        <v>0</v>
      </c>
      <c r="AU66" s="14">
        <v>0</v>
      </c>
      <c r="AV66" s="14">
        <v>0</v>
      </c>
      <c r="AW66" s="14">
        <v>0</v>
      </c>
      <c r="AX66" s="14">
        <v>0</v>
      </c>
      <c r="AY66" s="14">
        <v>0</v>
      </c>
      <c r="AZ66" s="14">
        <v>0</v>
      </c>
      <c r="BA66" s="14">
        <v>0</v>
      </c>
      <c r="BB66" s="14">
        <v>0</v>
      </c>
      <c r="BC66" s="14">
        <v>0</v>
      </c>
      <c r="BD66" s="14">
        <v>0</v>
      </c>
      <c r="BE66" s="14">
        <v>0</v>
      </c>
      <c r="BF66" s="14">
        <v>0</v>
      </c>
      <c r="BG66" s="14">
        <v>0</v>
      </c>
      <c r="BH66" s="14">
        <v>0</v>
      </c>
      <c r="BI66" s="14">
        <v>0</v>
      </c>
      <c r="BJ66" s="14">
        <v>0</v>
      </c>
      <c r="BK66" s="14">
        <v>0</v>
      </c>
      <c r="BL66" s="14">
        <v>0</v>
      </c>
      <c r="BM66" s="14">
        <v>0</v>
      </c>
      <c r="BN66" s="14">
        <v>0</v>
      </c>
      <c r="BO66" s="14">
        <v>0</v>
      </c>
      <c r="BP66" s="14">
        <v>0</v>
      </c>
      <c r="BQ66" s="14">
        <v>0</v>
      </c>
      <c r="BR66" s="14">
        <v>0</v>
      </c>
      <c r="BS66" s="14">
        <v>0</v>
      </c>
      <c r="BT66" s="14">
        <v>0</v>
      </c>
      <c r="BU66" s="14">
        <v>0</v>
      </c>
      <c r="BV66" s="14">
        <v>0</v>
      </c>
      <c r="BW66" s="14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 t="s">
        <v>387</v>
      </c>
      <c r="CI66" t="s">
        <v>387</v>
      </c>
      <c r="CJ66" t="s">
        <v>387</v>
      </c>
      <c r="CK66" t="s">
        <v>388</v>
      </c>
      <c r="CL66" t="s">
        <v>388</v>
      </c>
      <c r="CM66" t="s">
        <v>388</v>
      </c>
      <c r="CN66" t="s">
        <v>388</v>
      </c>
      <c r="CO66" t="s">
        <v>388</v>
      </c>
      <c r="CP66" t="s">
        <v>388</v>
      </c>
      <c r="CQ66" t="s">
        <v>388</v>
      </c>
      <c r="CR66" t="s">
        <v>387</v>
      </c>
      <c r="CS66" t="s">
        <v>387</v>
      </c>
      <c r="CT66" t="s">
        <v>387</v>
      </c>
      <c r="CU66" t="s">
        <v>388</v>
      </c>
      <c r="CV66" t="s">
        <v>388</v>
      </c>
      <c r="CW66" t="s">
        <v>388</v>
      </c>
      <c r="CX66" t="s">
        <v>388</v>
      </c>
      <c r="CY66" t="s">
        <v>388</v>
      </c>
      <c r="CZ66" t="s">
        <v>388</v>
      </c>
      <c r="DA66" t="s">
        <v>388</v>
      </c>
      <c r="DB66" t="s">
        <v>387</v>
      </c>
      <c r="DC66" t="s">
        <v>387</v>
      </c>
      <c r="DD66" t="s">
        <v>387</v>
      </c>
      <c r="DE66" t="s">
        <v>388</v>
      </c>
      <c r="DF66" t="s">
        <v>388</v>
      </c>
      <c r="DG66" t="s">
        <v>388</v>
      </c>
      <c r="DH66" t="s">
        <v>388</v>
      </c>
      <c r="DI66" t="s">
        <v>388</v>
      </c>
      <c r="DJ66" t="s">
        <v>388</v>
      </c>
      <c r="DK66" t="s">
        <v>388</v>
      </c>
      <c r="DL66">
        <v>0</v>
      </c>
      <c r="DM66">
        <v>0</v>
      </c>
      <c r="DN66">
        <v>0</v>
      </c>
      <c r="DO66">
        <v>0</v>
      </c>
      <c r="DP66">
        <v>0</v>
      </c>
      <c r="DQ66">
        <v>0</v>
      </c>
      <c r="DR66">
        <v>0</v>
      </c>
      <c r="DS66">
        <v>0</v>
      </c>
      <c r="DT66">
        <v>0</v>
      </c>
      <c r="DU66">
        <v>0</v>
      </c>
      <c r="DV66">
        <v>0</v>
      </c>
      <c r="DW66">
        <v>0</v>
      </c>
      <c r="DX66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0</v>
      </c>
      <c r="EK66">
        <v>0</v>
      </c>
      <c r="EL66">
        <v>0</v>
      </c>
      <c r="EM66">
        <v>0</v>
      </c>
      <c r="EN66">
        <v>0</v>
      </c>
      <c r="EO66">
        <v>0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0</v>
      </c>
      <c r="EY66">
        <v>0</v>
      </c>
      <c r="EZ66">
        <v>0</v>
      </c>
      <c r="FA66">
        <v>0</v>
      </c>
      <c r="FB66">
        <v>0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0</v>
      </c>
      <c r="FP66">
        <v>0</v>
      </c>
      <c r="FQ66">
        <v>0</v>
      </c>
      <c r="FR66">
        <v>0</v>
      </c>
      <c r="FS66">
        <v>0</v>
      </c>
    </row>
    <row r="67" spans="1:175" x14ac:dyDescent="0.3">
      <c r="A67" s="112"/>
      <c r="B67" s="12" t="s">
        <v>236</v>
      </c>
      <c r="C67" s="11" t="s">
        <v>277</v>
      </c>
      <c r="D67" s="2" t="s">
        <v>237</v>
      </c>
      <c r="E67" s="9">
        <v>0</v>
      </c>
      <c r="F67" s="13">
        <v>0</v>
      </c>
      <c r="G67" s="13" t="s">
        <v>237</v>
      </c>
      <c r="H67">
        <v>0</v>
      </c>
      <c r="I67" t="s">
        <v>12</v>
      </c>
      <c r="J67">
        <v>0</v>
      </c>
      <c r="K67">
        <v>0</v>
      </c>
      <c r="L67" s="10">
        <v>0</v>
      </c>
      <c r="M67">
        <v>0</v>
      </c>
      <c r="N67">
        <v>0</v>
      </c>
      <c r="O67">
        <v>0</v>
      </c>
      <c r="P67" s="57">
        <v>0</v>
      </c>
      <c r="Q67" s="57">
        <v>0</v>
      </c>
      <c r="R67" s="57">
        <v>0</v>
      </c>
      <c r="S67" s="57">
        <v>0</v>
      </c>
      <c r="T67" s="57">
        <v>0</v>
      </c>
      <c r="U67" s="57">
        <v>0</v>
      </c>
      <c r="V67" s="57">
        <v>0</v>
      </c>
      <c r="W67" s="57">
        <v>0</v>
      </c>
      <c r="X67" s="57">
        <v>0</v>
      </c>
      <c r="Y67" s="5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 s="60">
        <v>0</v>
      </c>
      <c r="AU67" s="60">
        <v>0</v>
      </c>
      <c r="AV67" s="14">
        <v>0</v>
      </c>
      <c r="AW67" s="14">
        <v>0</v>
      </c>
      <c r="AX67" s="14">
        <v>0</v>
      </c>
      <c r="AY67" s="14">
        <v>0</v>
      </c>
      <c r="AZ67" s="14">
        <v>0</v>
      </c>
      <c r="BA67" s="14">
        <v>0</v>
      </c>
      <c r="BB67" s="14">
        <v>0</v>
      </c>
      <c r="BC67" s="14">
        <v>0</v>
      </c>
      <c r="BD67" s="60">
        <v>0</v>
      </c>
      <c r="BE67" s="60">
        <v>0</v>
      </c>
      <c r="BF67" s="60">
        <v>0</v>
      </c>
      <c r="BG67" s="60">
        <v>0</v>
      </c>
      <c r="BH67" s="60">
        <v>0</v>
      </c>
      <c r="BI67" s="60">
        <v>0</v>
      </c>
      <c r="BJ67" s="60">
        <v>0</v>
      </c>
      <c r="BK67" s="60">
        <v>0</v>
      </c>
      <c r="BL67" s="60">
        <v>0</v>
      </c>
      <c r="BM67" s="60">
        <v>0</v>
      </c>
      <c r="BN67" s="60">
        <v>0</v>
      </c>
      <c r="BO67" s="60">
        <v>0</v>
      </c>
      <c r="BP67" s="60">
        <v>0</v>
      </c>
      <c r="BQ67" s="60">
        <v>0</v>
      </c>
      <c r="BR67" s="60">
        <v>0</v>
      </c>
      <c r="BS67" s="60">
        <v>0</v>
      </c>
      <c r="BT67" s="60">
        <v>0</v>
      </c>
      <c r="BU67" s="60">
        <v>0</v>
      </c>
      <c r="BV67" s="60">
        <v>0</v>
      </c>
      <c r="BW67" s="60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0</v>
      </c>
      <c r="DR67">
        <v>0</v>
      </c>
      <c r="DS67">
        <v>0</v>
      </c>
      <c r="DT67">
        <v>0</v>
      </c>
      <c r="DU67">
        <v>0</v>
      </c>
      <c r="DV67">
        <v>0</v>
      </c>
      <c r="DW67">
        <v>0</v>
      </c>
      <c r="DX67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 t="s">
        <v>287</v>
      </c>
      <c r="EG67">
        <v>0</v>
      </c>
      <c r="EH67">
        <v>0</v>
      </c>
      <c r="EI67">
        <v>0</v>
      </c>
      <c r="EJ67">
        <v>0</v>
      </c>
      <c r="EK67">
        <v>0</v>
      </c>
      <c r="EL67">
        <v>0</v>
      </c>
      <c r="EM67">
        <v>0</v>
      </c>
      <c r="EN67">
        <v>0</v>
      </c>
      <c r="EO67">
        <v>0</v>
      </c>
      <c r="EP67">
        <v>0</v>
      </c>
      <c r="EQ67">
        <v>0</v>
      </c>
      <c r="ER67">
        <v>0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0</v>
      </c>
      <c r="EY67">
        <v>0</v>
      </c>
      <c r="EZ67">
        <v>0</v>
      </c>
      <c r="FA67">
        <v>0</v>
      </c>
      <c r="FB67">
        <v>0</v>
      </c>
      <c r="FC67">
        <v>0</v>
      </c>
      <c r="FD67">
        <v>0</v>
      </c>
      <c r="FE67">
        <v>0</v>
      </c>
      <c r="FF67">
        <v>0</v>
      </c>
      <c r="FG67">
        <v>0</v>
      </c>
      <c r="FH67">
        <v>0</v>
      </c>
      <c r="FI67">
        <v>0</v>
      </c>
      <c r="FJ67" s="32">
        <v>0</v>
      </c>
      <c r="FK67" s="32">
        <v>0</v>
      </c>
      <c r="FL67" s="32">
        <v>0</v>
      </c>
      <c r="FM67" s="32">
        <v>0</v>
      </c>
      <c r="FN67" s="32">
        <v>0</v>
      </c>
      <c r="FO67" s="32">
        <v>0</v>
      </c>
      <c r="FP67" s="32">
        <v>0</v>
      </c>
      <c r="FQ67" s="32">
        <v>0</v>
      </c>
      <c r="FR67" s="32">
        <v>0</v>
      </c>
      <c r="FS67" s="32">
        <v>0</v>
      </c>
    </row>
    <row r="68" spans="1:175" x14ac:dyDescent="0.3">
      <c r="A68" s="112"/>
      <c r="B68" s="12" t="s">
        <v>15</v>
      </c>
      <c r="C68" s="11" t="s">
        <v>277</v>
      </c>
      <c r="D68" s="2" t="s">
        <v>271</v>
      </c>
      <c r="E68" s="9">
        <v>0</v>
      </c>
      <c r="F68" s="13">
        <v>0</v>
      </c>
      <c r="G68" s="13" t="s">
        <v>274</v>
      </c>
      <c r="H68">
        <v>0</v>
      </c>
      <c r="I68" t="s">
        <v>12</v>
      </c>
      <c r="J68">
        <v>0</v>
      </c>
      <c r="K68">
        <v>0</v>
      </c>
      <c r="L68" s="10">
        <v>0</v>
      </c>
      <c r="M68">
        <v>0</v>
      </c>
      <c r="N68">
        <v>0</v>
      </c>
      <c r="O68">
        <v>0</v>
      </c>
      <c r="P68" s="57">
        <v>0</v>
      </c>
      <c r="Q68" s="57">
        <v>0</v>
      </c>
      <c r="R68" s="57">
        <v>0</v>
      </c>
      <c r="S68" s="57">
        <v>0</v>
      </c>
      <c r="T68" s="57">
        <v>0</v>
      </c>
      <c r="U68" s="57">
        <v>0</v>
      </c>
      <c r="V68" s="57">
        <v>0</v>
      </c>
      <c r="W68" s="57">
        <v>0</v>
      </c>
      <c r="X68" s="57">
        <v>0</v>
      </c>
      <c r="Y68" s="57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 s="60">
        <v>0</v>
      </c>
      <c r="AU68" s="60">
        <v>0</v>
      </c>
      <c r="AV68" s="14">
        <v>0</v>
      </c>
      <c r="AW68" s="14">
        <v>0</v>
      </c>
      <c r="AX68" s="14">
        <v>0</v>
      </c>
      <c r="AY68" s="14">
        <v>0</v>
      </c>
      <c r="AZ68" s="14">
        <v>0</v>
      </c>
      <c r="BA68" s="14">
        <v>0</v>
      </c>
      <c r="BB68" s="14">
        <v>0</v>
      </c>
      <c r="BC68" s="14">
        <v>0</v>
      </c>
      <c r="BD68" s="60">
        <v>0</v>
      </c>
      <c r="BE68" s="60">
        <v>0</v>
      </c>
      <c r="BF68" s="60">
        <v>0</v>
      </c>
      <c r="BG68" s="60">
        <v>0</v>
      </c>
      <c r="BH68" s="60">
        <v>0</v>
      </c>
      <c r="BI68" s="60">
        <v>0</v>
      </c>
      <c r="BJ68" s="60">
        <v>0</v>
      </c>
      <c r="BK68" s="60">
        <v>0</v>
      </c>
      <c r="BL68" s="60">
        <v>0</v>
      </c>
      <c r="BM68" s="60">
        <v>0</v>
      </c>
      <c r="BN68" s="60">
        <v>0</v>
      </c>
      <c r="BO68" s="60">
        <v>0</v>
      </c>
      <c r="BP68" s="60">
        <v>0</v>
      </c>
      <c r="BQ68" s="60">
        <v>0</v>
      </c>
      <c r="BR68" s="60">
        <v>0</v>
      </c>
      <c r="BS68" s="60">
        <v>0</v>
      </c>
      <c r="BT68" s="60">
        <v>0</v>
      </c>
      <c r="BU68" s="60">
        <v>0</v>
      </c>
      <c r="BV68" s="60">
        <v>0</v>
      </c>
      <c r="BW68" s="60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0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>
        <v>0</v>
      </c>
      <c r="DL68">
        <v>0</v>
      </c>
      <c r="DM68">
        <v>0</v>
      </c>
      <c r="DN68">
        <v>0</v>
      </c>
      <c r="DO68">
        <v>0</v>
      </c>
      <c r="DP68">
        <v>0</v>
      </c>
      <c r="DQ68">
        <v>0</v>
      </c>
      <c r="DR68">
        <v>0</v>
      </c>
      <c r="DS68">
        <v>0</v>
      </c>
      <c r="DT68">
        <v>0</v>
      </c>
      <c r="DU68">
        <v>0</v>
      </c>
      <c r="DV68">
        <v>0</v>
      </c>
      <c r="DW68">
        <v>0</v>
      </c>
      <c r="DX68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</v>
      </c>
      <c r="EK68">
        <v>0</v>
      </c>
      <c r="EL68">
        <v>0</v>
      </c>
      <c r="EM68">
        <v>0</v>
      </c>
      <c r="EN68">
        <v>0</v>
      </c>
      <c r="EO68">
        <v>0</v>
      </c>
      <c r="EP68">
        <v>0</v>
      </c>
      <c r="EQ68">
        <v>0</v>
      </c>
      <c r="ER68">
        <v>0</v>
      </c>
      <c r="ES68">
        <v>0</v>
      </c>
      <c r="ET68">
        <v>0</v>
      </c>
      <c r="EU68">
        <v>0</v>
      </c>
      <c r="EV68">
        <v>0</v>
      </c>
      <c r="EW68">
        <v>0</v>
      </c>
      <c r="EX68">
        <v>0</v>
      </c>
      <c r="EY68">
        <v>0</v>
      </c>
      <c r="EZ68">
        <v>0</v>
      </c>
      <c r="FA68">
        <v>0</v>
      </c>
      <c r="FB68">
        <v>0</v>
      </c>
      <c r="FC68">
        <v>0</v>
      </c>
      <c r="FD68">
        <v>0</v>
      </c>
      <c r="FE68">
        <v>0</v>
      </c>
      <c r="FF68">
        <v>0</v>
      </c>
      <c r="FG68">
        <v>0</v>
      </c>
      <c r="FH68">
        <v>0</v>
      </c>
      <c r="FI68">
        <v>0</v>
      </c>
      <c r="FJ68">
        <v>0</v>
      </c>
      <c r="FK68">
        <v>0</v>
      </c>
      <c r="FL68">
        <v>0</v>
      </c>
      <c r="FM68">
        <v>0</v>
      </c>
      <c r="FN68">
        <v>0</v>
      </c>
      <c r="FO68">
        <v>0</v>
      </c>
      <c r="FP68">
        <v>0</v>
      </c>
      <c r="FQ68">
        <v>0</v>
      </c>
      <c r="FR68">
        <v>0</v>
      </c>
      <c r="FS68">
        <v>0</v>
      </c>
    </row>
    <row r="69" spans="1:175" x14ac:dyDescent="0.3">
      <c r="A69" s="112"/>
      <c r="B69" s="12" t="s">
        <v>16</v>
      </c>
      <c r="C69" s="11" t="s">
        <v>277</v>
      </c>
      <c r="D69" s="2" t="s">
        <v>272</v>
      </c>
      <c r="E69" s="9">
        <v>0</v>
      </c>
      <c r="F69" s="13">
        <v>0</v>
      </c>
      <c r="G69" s="13" t="s">
        <v>275</v>
      </c>
      <c r="H69">
        <v>0</v>
      </c>
      <c r="I69" t="s">
        <v>12</v>
      </c>
      <c r="J69">
        <v>0</v>
      </c>
      <c r="K69">
        <v>0</v>
      </c>
      <c r="L69" s="10">
        <v>0</v>
      </c>
      <c r="M69">
        <v>0</v>
      </c>
      <c r="N69">
        <v>0</v>
      </c>
      <c r="O69">
        <v>0</v>
      </c>
      <c r="P69" s="57">
        <v>0</v>
      </c>
      <c r="Q69" s="57">
        <v>0</v>
      </c>
      <c r="R69" s="57">
        <v>0</v>
      </c>
      <c r="S69" s="57">
        <v>0</v>
      </c>
      <c r="T69" s="57">
        <v>0</v>
      </c>
      <c r="U69" s="57">
        <v>0</v>
      </c>
      <c r="V69" s="57">
        <v>0</v>
      </c>
      <c r="W69" s="57">
        <v>0</v>
      </c>
      <c r="X69" s="57">
        <v>0</v>
      </c>
      <c r="Y69" s="57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 s="60">
        <v>0</v>
      </c>
      <c r="AU69" s="60">
        <v>0</v>
      </c>
      <c r="AV69" s="14">
        <v>0</v>
      </c>
      <c r="AW69" s="14">
        <v>0</v>
      </c>
      <c r="AX69" s="14">
        <v>0</v>
      </c>
      <c r="AY69" s="14">
        <v>0</v>
      </c>
      <c r="AZ69" s="14">
        <v>0</v>
      </c>
      <c r="BA69" s="14">
        <v>0</v>
      </c>
      <c r="BB69" s="14">
        <v>0</v>
      </c>
      <c r="BC69" s="14">
        <v>0</v>
      </c>
      <c r="BD69" s="60">
        <v>0</v>
      </c>
      <c r="BE69" s="60">
        <v>0</v>
      </c>
      <c r="BF69" s="60">
        <v>0</v>
      </c>
      <c r="BG69" s="60">
        <v>0</v>
      </c>
      <c r="BH69" s="60">
        <v>0</v>
      </c>
      <c r="BI69" s="60">
        <v>0</v>
      </c>
      <c r="BJ69" s="60">
        <v>0</v>
      </c>
      <c r="BK69" s="60">
        <v>0</v>
      </c>
      <c r="BL69" s="60">
        <v>0</v>
      </c>
      <c r="BM69" s="60">
        <v>0</v>
      </c>
      <c r="BN69" s="60">
        <v>0</v>
      </c>
      <c r="BO69" s="60">
        <v>0</v>
      </c>
      <c r="BP69" s="60">
        <v>0</v>
      </c>
      <c r="BQ69" s="60">
        <v>0</v>
      </c>
      <c r="BR69" s="60">
        <v>0</v>
      </c>
      <c r="BS69" s="60">
        <v>0</v>
      </c>
      <c r="BT69" s="60">
        <v>0</v>
      </c>
      <c r="BU69" s="60">
        <v>0</v>
      </c>
      <c r="BV69" s="60">
        <v>0</v>
      </c>
      <c r="BW69" s="60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>
        <v>0</v>
      </c>
      <c r="DL69">
        <v>0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</v>
      </c>
      <c r="EK69">
        <v>0</v>
      </c>
      <c r="EL69">
        <v>0</v>
      </c>
      <c r="EM69">
        <v>0</v>
      </c>
      <c r="EN69">
        <v>0</v>
      </c>
      <c r="EO69">
        <v>0</v>
      </c>
      <c r="EP69">
        <v>0</v>
      </c>
      <c r="EQ69">
        <v>0</v>
      </c>
      <c r="ER69">
        <v>0</v>
      </c>
      <c r="ES69">
        <v>0</v>
      </c>
      <c r="ET69">
        <v>0</v>
      </c>
      <c r="EU69">
        <v>0</v>
      </c>
      <c r="EV69">
        <v>0</v>
      </c>
      <c r="EW69">
        <v>0</v>
      </c>
      <c r="EX69">
        <v>0</v>
      </c>
      <c r="EY69">
        <v>0</v>
      </c>
      <c r="EZ69">
        <v>0</v>
      </c>
      <c r="FA69">
        <v>0</v>
      </c>
      <c r="FB69">
        <v>0</v>
      </c>
      <c r="FC69">
        <v>0</v>
      </c>
      <c r="FD69">
        <v>0</v>
      </c>
      <c r="FE69">
        <v>0</v>
      </c>
      <c r="FF69">
        <v>0</v>
      </c>
      <c r="FG69">
        <v>0</v>
      </c>
      <c r="FH69">
        <v>0</v>
      </c>
      <c r="FI69">
        <v>0</v>
      </c>
      <c r="FJ69">
        <v>0</v>
      </c>
      <c r="FK69">
        <v>0</v>
      </c>
      <c r="FL69">
        <v>0</v>
      </c>
      <c r="FM69">
        <v>0</v>
      </c>
      <c r="FN69">
        <v>0</v>
      </c>
      <c r="FO69">
        <v>0</v>
      </c>
      <c r="FP69">
        <v>0</v>
      </c>
      <c r="FQ69">
        <v>0</v>
      </c>
      <c r="FR69">
        <v>0</v>
      </c>
      <c r="FS69">
        <v>0</v>
      </c>
    </row>
    <row r="70" spans="1:175" x14ac:dyDescent="0.3">
      <c r="A70" s="112"/>
      <c r="B70" s="12" t="s">
        <v>17</v>
      </c>
      <c r="C70" s="11" t="s">
        <v>277</v>
      </c>
      <c r="D70" s="2" t="s">
        <v>273</v>
      </c>
      <c r="E70" s="9">
        <v>0</v>
      </c>
      <c r="F70" s="13">
        <v>0</v>
      </c>
      <c r="G70" s="13" t="s">
        <v>273</v>
      </c>
      <c r="H70">
        <v>0</v>
      </c>
      <c r="I70" t="s">
        <v>12</v>
      </c>
      <c r="J70">
        <v>0</v>
      </c>
      <c r="K70">
        <v>0</v>
      </c>
      <c r="L70" s="10">
        <v>0</v>
      </c>
      <c r="M70">
        <v>0</v>
      </c>
      <c r="N70">
        <v>0</v>
      </c>
      <c r="O70">
        <v>0</v>
      </c>
      <c r="P70" s="57">
        <v>0</v>
      </c>
      <c r="Q70" s="57">
        <v>0</v>
      </c>
      <c r="R70" s="57">
        <v>0</v>
      </c>
      <c r="S70" s="57">
        <v>0</v>
      </c>
      <c r="T70" s="57">
        <v>0</v>
      </c>
      <c r="U70" s="57">
        <v>0</v>
      </c>
      <c r="V70" s="57">
        <v>0</v>
      </c>
      <c r="W70" s="57">
        <v>0</v>
      </c>
      <c r="X70" s="57">
        <v>0</v>
      </c>
      <c r="Y70" s="57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 s="60">
        <v>0</v>
      </c>
      <c r="AU70" s="60">
        <v>0</v>
      </c>
      <c r="AV70" s="14">
        <v>0</v>
      </c>
      <c r="AW70" s="14">
        <v>0</v>
      </c>
      <c r="AX70" s="14">
        <v>0</v>
      </c>
      <c r="AY70" s="14">
        <v>0</v>
      </c>
      <c r="AZ70" s="14">
        <v>0</v>
      </c>
      <c r="BA70" s="14">
        <v>0</v>
      </c>
      <c r="BB70" s="14">
        <v>0</v>
      </c>
      <c r="BC70" s="14">
        <v>0</v>
      </c>
      <c r="BD70" s="60">
        <v>0</v>
      </c>
      <c r="BE70" s="60">
        <v>0</v>
      </c>
      <c r="BF70" s="60">
        <v>0</v>
      </c>
      <c r="BG70" s="60">
        <v>0</v>
      </c>
      <c r="BH70" s="60">
        <v>0</v>
      </c>
      <c r="BI70" s="60">
        <v>0</v>
      </c>
      <c r="BJ70" s="60">
        <v>0</v>
      </c>
      <c r="BK70" s="60">
        <v>0</v>
      </c>
      <c r="BL70" s="60">
        <v>0</v>
      </c>
      <c r="BM70" s="60">
        <v>0</v>
      </c>
      <c r="BN70" s="60">
        <v>0</v>
      </c>
      <c r="BO70" s="60">
        <v>0</v>
      </c>
      <c r="BP70" s="60">
        <v>0</v>
      </c>
      <c r="BQ70" s="60">
        <v>0</v>
      </c>
      <c r="BR70" s="60">
        <v>0</v>
      </c>
      <c r="BS70" s="60">
        <v>0</v>
      </c>
      <c r="BT70" s="60">
        <v>0</v>
      </c>
      <c r="BU70" s="60">
        <v>0</v>
      </c>
      <c r="BV70" s="60">
        <v>0</v>
      </c>
      <c r="BW70" s="6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>
        <v>0</v>
      </c>
      <c r="DL70">
        <v>0</v>
      </c>
      <c r="DM70">
        <v>0</v>
      </c>
      <c r="DN70">
        <v>0</v>
      </c>
      <c r="DO70">
        <v>0</v>
      </c>
      <c r="DP70">
        <v>0</v>
      </c>
      <c r="DQ70">
        <v>0</v>
      </c>
      <c r="DR70">
        <v>0</v>
      </c>
      <c r="DS70">
        <v>0</v>
      </c>
      <c r="DT70">
        <v>0</v>
      </c>
      <c r="DU70">
        <v>0</v>
      </c>
      <c r="DV70">
        <v>0</v>
      </c>
      <c r="DW70">
        <v>0</v>
      </c>
      <c r="DX70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</v>
      </c>
      <c r="EK70">
        <v>0</v>
      </c>
      <c r="EL70">
        <v>0</v>
      </c>
      <c r="EM70">
        <v>0</v>
      </c>
      <c r="EN70">
        <v>0</v>
      </c>
      <c r="EO70">
        <v>0</v>
      </c>
      <c r="EP70">
        <v>0</v>
      </c>
      <c r="EQ70">
        <v>0</v>
      </c>
      <c r="ER70">
        <v>0</v>
      </c>
      <c r="ES70">
        <v>0</v>
      </c>
      <c r="ET70">
        <v>0</v>
      </c>
      <c r="EU70">
        <v>0</v>
      </c>
      <c r="EV70">
        <v>0</v>
      </c>
      <c r="EW70">
        <v>0</v>
      </c>
      <c r="EX70">
        <v>0</v>
      </c>
      <c r="EY70">
        <v>0</v>
      </c>
      <c r="EZ70">
        <v>0</v>
      </c>
      <c r="FA70">
        <v>0</v>
      </c>
      <c r="FB70">
        <v>0</v>
      </c>
      <c r="FC70">
        <v>0</v>
      </c>
      <c r="FD70">
        <v>0</v>
      </c>
      <c r="FE70">
        <v>0</v>
      </c>
      <c r="FF70">
        <v>0</v>
      </c>
      <c r="FG70">
        <v>0</v>
      </c>
      <c r="FH70">
        <v>0</v>
      </c>
      <c r="FI70">
        <v>0</v>
      </c>
      <c r="FJ70" s="32">
        <v>0</v>
      </c>
      <c r="FK70" s="32">
        <v>0</v>
      </c>
      <c r="FL70" s="32">
        <v>0</v>
      </c>
      <c r="FM70" s="32">
        <v>0</v>
      </c>
      <c r="FN70" s="32">
        <v>0</v>
      </c>
      <c r="FO70" s="32">
        <v>0</v>
      </c>
      <c r="FP70" s="32">
        <v>0</v>
      </c>
      <c r="FQ70" s="32">
        <v>0</v>
      </c>
      <c r="FR70" s="32">
        <v>0</v>
      </c>
      <c r="FS70" s="32">
        <v>0</v>
      </c>
    </row>
    <row r="71" spans="1:175" x14ac:dyDescent="0.3">
      <c r="A71" s="112"/>
      <c r="B71" s="61" t="s">
        <v>277</v>
      </c>
      <c r="C71" s="11" t="s">
        <v>277</v>
      </c>
      <c r="D71" s="2" t="s">
        <v>278</v>
      </c>
      <c r="E71" s="9">
        <v>0</v>
      </c>
      <c r="F71" s="13">
        <v>0</v>
      </c>
      <c r="G71" s="13" t="s">
        <v>278</v>
      </c>
      <c r="H71">
        <v>0</v>
      </c>
      <c r="I71" t="s">
        <v>12</v>
      </c>
      <c r="J71">
        <v>0</v>
      </c>
      <c r="K71">
        <v>0</v>
      </c>
      <c r="L71" s="10">
        <v>0</v>
      </c>
      <c r="M71">
        <v>0</v>
      </c>
      <c r="N71">
        <v>0</v>
      </c>
      <c r="O71">
        <v>0</v>
      </c>
      <c r="P71" s="57">
        <v>0</v>
      </c>
      <c r="Q71" s="57">
        <v>0</v>
      </c>
      <c r="R71" s="57">
        <v>0</v>
      </c>
      <c r="S71" s="57">
        <v>0</v>
      </c>
      <c r="T71" s="57">
        <v>0</v>
      </c>
      <c r="U71" s="57">
        <v>0</v>
      </c>
      <c r="V71" s="57">
        <v>0</v>
      </c>
      <c r="W71" s="57">
        <v>0</v>
      </c>
      <c r="X71" s="57">
        <v>0</v>
      </c>
      <c r="Y71" s="57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 s="60">
        <v>0</v>
      </c>
      <c r="AU71" s="60">
        <v>0</v>
      </c>
      <c r="AV71" s="14">
        <v>0</v>
      </c>
      <c r="AW71" s="14">
        <v>0</v>
      </c>
      <c r="AX71" s="14">
        <v>0</v>
      </c>
      <c r="AY71" s="14">
        <v>0</v>
      </c>
      <c r="AZ71" s="14">
        <v>0</v>
      </c>
      <c r="BA71" s="14">
        <v>0</v>
      </c>
      <c r="BB71" s="14">
        <v>0</v>
      </c>
      <c r="BC71" s="14">
        <v>0</v>
      </c>
      <c r="BD71" s="60">
        <v>0</v>
      </c>
      <c r="BE71" s="60">
        <v>0</v>
      </c>
      <c r="BF71" s="60">
        <v>0</v>
      </c>
      <c r="BG71" s="60">
        <v>0</v>
      </c>
      <c r="BH71" s="60">
        <v>0</v>
      </c>
      <c r="BI71" s="60">
        <v>0</v>
      </c>
      <c r="BJ71" s="60">
        <v>0</v>
      </c>
      <c r="BK71" s="60">
        <v>0</v>
      </c>
      <c r="BL71" s="60">
        <v>0</v>
      </c>
      <c r="BM71" s="60">
        <v>0</v>
      </c>
      <c r="BN71" s="60">
        <v>0</v>
      </c>
      <c r="BO71" s="60">
        <v>0</v>
      </c>
      <c r="BP71" s="60">
        <v>0</v>
      </c>
      <c r="BQ71" s="60">
        <v>0</v>
      </c>
      <c r="BR71" s="60">
        <v>0</v>
      </c>
      <c r="BS71" s="60">
        <v>0</v>
      </c>
      <c r="BT71" s="60">
        <v>0</v>
      </c>
      <c r="BU71" s="60">
        <v>0</v>
      </c>
      <c r="BV71" s="60">
        <v>0</v>
      </c>
      <c r="BW71" s="60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>
        <v>0</v>
      </c>
      <c r="DL71">
        <v>0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</v>
      </c>
      <c r="EK71">
        <v>0</v>
      </c>
      <c r="EL71">
        <v>0</v>
      </c>
      <c r="EM71">
        <v>0</v>
      </c>
      <c r="EN71">
        <v>0</v>
      </c>
      <c r="EO71">
        <v>0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0</v>
      </c>
      <c r="EY71">
        <v>0</v>
      </c>
      <c r="EZ71">
        <v>0</v>
      </c>
      <c r="FA71">
        <v>0</v>
      </c>
      <c r="FB71">
        <v>0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0</v>
      </c>
      <c r="FP71">
        <v>0</v>
      </c>
      <c r="FQ71">
        <v>0</v>
      </c>
      <c r="FR71">
        <v>0</v>
      </c>
      <c r="FS71">
        <v>0</v>
      </c>
    </row>
    <row r="72" spans="1:175" x14ac:dyDescent="0.3">
      <c r="A72" s="112"/>
      <c r="B72" s="12" t="s">
        <v>28</v>
      </c>
      <c r="C72" s="4" t="s">
        <v>33</v>
      </c>
      <c r="D72" s="6" t="s">
        <v>43</v>
      </c>
      <c r="E72" s="9">
        <v>0</v>
      </c>
      <c r="F72" s="13">
        <v>0</v>
      </c>
      <c r="G72" s="13" t="s">
        <v>24</v>
      </c>
      <c r="H72">
        <v>0</v>
      </c>
      <c r="I72" t="s">
        <v>12</v>
      </c>
      <c r="J72">
        <v>0</v>
      </c>
      <c r="K72">
        <v>0</v>
      </c>
      <c r="L72" s="10">
        <v>0</v>
      </c>
      <c r="M72">
        <v>0</v>
      </c>
      <c r="N72">
        <v>0</v>
      </c>
      <c r="O72">
        <v>0</v>
      </c>
      <c r="P72" s="10">
        <v>0</v>
      </c>
      <c r="Q72" s="10">
        <v>0</v>
      </c>
      <c r="R72" s="10">
        <v>0</v>
      </c>
      <c r="S72" s="10">
        <v>0</v>
      </c>
      <c r="T72" s="10">
        <v>0</v>
      </c>
      <c r="U72" s="10">
        <v>0</v>
      </c>
      <c r="V72" s="10">
        <v>0</v>
      </c>
      <c r="W72" s="10">
        <v>0</v>
      </c>
      <c r="X72" s="10">
        <v>0</v>
      </c>
      <c r="Y72" s="10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 s="14">
        <v>0</v>
      </c>
      <c r="AU72" s="14">
        <v>0</v>
      </c>
      <c r="AV72" s="14">
        <v>0</v>
      </c>
      <c r="AW72" s="14">
        <v>0</v>
      </c>
      <c r="AX72" s="14">
        <v>0</v>
      </c>
      <c r="AY72" s="14">
        <v>0</v>
      </c>
      <c r="AZ72" s="14">
        <v>0</v>
      </c>
      <c r="BA72" s="14">
        <v>0</v>
      </c>
      <c r="BB72" s="14">
        <v>0</v>
      </c>
      <c r="BC72" s="14">
        <v>0</v>
      </c>
      <c r="BD72" s="14">
        <v>0</v>
      </c>
      <c r="BE72" s="14">
        <v>0</v>
      </c>
      <c r="BF72" s="14">
        <v>0</v>
      </c>
      <c r="BG72" s="14">
        <v>0</v>
      </c>
      <c r="BH72" s="14">
        <v>0</v>
      </c>
      <c r="BI72" s="14">
        <v>0</v>
      </c>
      <c r="BJ72" s="14">
        <v>0</v>
      </c>
      <c r="BK72" s="14">
        <v>0</v>
      </c>
      <c r="BL72" s="14">
        <v>0</v>
      </c>
      <c r="BM72" s="14">
        <v>0</v>
      </c>
      <c r="BN72" s="14">
        <v>0</v>
      </c>
      <c r="BO72" s="14">
        <v>0</v>
      </c>
      <c r="BP72" s="14">
        <v>0</v>
      </c>
      <c r="BQ72" s="14">
        <v>0</v>
      </c>
      <c r="BR72" s="14">
        <v>0</v>
      </c>
      <c r="BS72" s="14">
        <v>0</v>
      </c>
      <c r="BT72" s="14">
        <v>0</v>
      </c>
      <c r="BU72" s="14">
        <v>0</v>
      </c>
      <c r="BV72" s="14">
        <v>0</v>
      </c>
      <c r="BW72" s="14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>
        <v>0</v>
      </c>
      <c r="DL72">
        <v>0</v>
      </c>
      <c r="DM72">
        <v>0</v>
      </c>
      <c r="DN72">
        <v>0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</v>
      </c>
      <c r="EK72">
        <v>0</v>
      </c>
      <c r="EL72">
        <v>0</v>
      </c>
      <c r="EM72">
        <v>0</v>
      </c>
      <c r="EN72">
        <v>0</v>
      </c>
      <c r="EO72">
        <v>0</v>
      </c>
      <c r="EP72">
        <v>0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0</v>
      </c>
      <c r="EY72">
        <v>0</v>
      </c>
      <c r="EZ72">
        <v>0</v>
      </c>
      <c r="FA72">
        <v>0</v>
      </c>
      <c r="FB72">
        <v>0</v>
      </c>
      <c r="FC72">
        <v>0</v>
      </c>
      <c r="FD72">
        <v>0</v>
      </c>
      <c r="FE72">
        <v>0</v>
      </c>
      <c r="FF72">
        <v>0</v>
      </c>
      <c r="FG72">
        <v>0</v>
      </c>
      <c r="FH72">
        <v>0</v>
      </c>
      <c r="FI72">
        <v>0</v>
      </c>
      <c r="FJ72" s="32">
        <v>0</v>
      </c>
      <c r="FK72" s="32">
        <v>0</v>
      </c>
      <c r="FL72" s="32">
        <v>0</v>
      </c>
      <c r="FM72" s="32">
        <v>0</v>
      </c>
      <c r="FN72" s="32">
        <v>0</v>
      </c>
      <c r="FO72" s="32">
        <v>0</v>
      </c>
      <c r="FP72" s="32">
        <v>0</v>
      </c>
      <c r="FQ72" s="32">
        <v>0</v>
      </c>
      <c r="FR72" s="32">
        <v>0</v>
      </c>
      <c r="FS72" s="32">
        <v>0</v>
      </c>
    </row>
    <row r="73" spans="1:175" x14ac:dyDescent="0.3">
      <c r="A73" s="112"/>
      <c r="B73" s="12" t="s">
        <v>217</v>
      </c>
      <c r="C73" s="4" t="s">
        <v>34</v>
      </c>
      <c r="D73" s="6" t="s">
        <v>279</v>
      </c>
      <c r="E73" s="9">
        <v>0</v>
      </c>
      <c r="F73" s="13">
        <v>0</v>
      </c>
      <c r="G73" s="13" t="s">
        <v>279</v>
      </c>
      <c r="H73">
        <v>0</v>
      </c>
      <c r="I73" t="s">
        <v>12</v>
      </c>
      <c r="J73">
        <v>0</v>
      </c>
      <c r="K73">
        <v>0</v>
      </c>
      <c r="L73" s="10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 s="14">
        <v>0</v>
      </c>
      <c r="AU73" s="14">
        <v>0</v>
      </c>
      <c r="AV73" s="14">
        <v>0</v>
      </c>
      <c r="AW73" s="14">
        <v>0</v>
      </c>
      <c r="AX73" s="14">
        <v>0</v>
      </c>
      <c r="AY73" s="14">
        <v>0</v>
      </c>
      <c r="AZ73" s="14">
        <v>0</v>
      </c>
      <c r="BA73" s="14">
        <v>0</v>
      </c>
      <c r="BB73" s="14">
        <v>0</v>
      </c>
      <c r="BC73" s="14">
        <v>0</v>
      </c>
      <c r="BD73" s="14">
        <v>0</v>
      </c>
      <c r="BE73" s="14">
        <v>0</v>
      </c>
      <c r="BF73" s="14">
        <v>0</v>
      </c>
      <c r="BG73" s="14">
        <v>0</v>
      </c>
      <c r="BH73" s="14">
        <v>0</v>
      </c>
      <c r="BI73" s="14">
        <v>0</v>
      </c>
      <c r="BJ73" s="14">
        <v>0</v>
      </c>
      <c r="BK73" s="14">
        <v>0</v>
      </c>
      <c r="BL73" s="14">
        <v>0</v>
      </c>
      <c r="BM73" s="14">
        <v>0</v>
      </c>
      <c r="BN73" s="14">
        <v>0</v>
      </c>
      <c r="BO73" s="14">
        <v>0</v>
      </c>
      <c r="BP73" s="14">
        <v>0</v>
      </c>
      <c r="BQ73" s="14">
        <v>0</v>
      </c>
      <c r="BR73" s="14">
        <v>0</v>
      </c>
      <c r="BS73" s="14">
        <v>0</v>
      </c>
      <c r="BT73" s="14">
        <v>0</v>
      </c>
      <c r="BU73" s="14">
        <v>0</v>
      </c>
      <c r="BV73" s="14">
        <v>0</v>
      </c>
      <c r="BW73" s="14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0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>
        <v>0</v>
      </c>
      <c r="DL73">
        <v>0</v>
      </c>
      <c r="DM73">
        <v>0</v>
      </c>
      <c r="DN73">
        <v>0</v>
      </c>
      <c r="DO73">
        <v>0</v>
      </c>
      <c r="DP73">
        <v>0</v>
      </c>
      <c r="DQ73">
        <v>0</v>
      </c>
      <c r="DR73">
        <v>0</v>
      </c>
      <c r="DS73">
        <v>0</v>
      </c>
      <c r="DT73">
        <v>0</v>
      </c>
      <c r="DU73">
        <v>0</v>
      </c>
      <c r="DV73">
        <v>0</v>
      </c>
      <c r="DW73">
        <v>0</v>
      </c>
      <c r="DX73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0</v>
      </c>
      <c r="EK73">
        <v>0</v>
      </c>
      <c r="EL73">
        <v>0</v>
      </c>
      <c r="EM73">
        <v>0</v>
      </c>
      <c r="EN73">
        <v>0</v>
      </c>
      <c r="EO73">
        <v>0</v>
      </c>
      <c r="EP73">
        <v>0</v>
      </c>
      <c r="EQ73">
        <v>0</v>
      </c>
      <c r="ER73">
        <v>0</v>
      </c>
      <c r="ES73">
        <v>0</v>
      </c>
      <c r="ET73">
        <v>0</v>
      </c>
      <c r="EU73">
        <v>0</v>
      </c>
      <c r="EV73">
        <v>0</v>
      </c>
      <c r="EW73">
        <v>0</v>
      </c>
      <c r="EX73">
        <v>0</v>
      </c>
      <c r="EY73">
        <v>0</v>
      </c>
      <c r="EZ73">
        <v>0</v>
      </c>
      <c r="FA73">
        <v>0</v>
      </c>
      <c r="FB73">
        <v>0</v>
      </c>
      <c r="FC73">
        <v>0</v>
      </c>
      <c r="FD73">
        <v>0</v>
      </c>
      <c r="FE73">
        <v>0</v>
      </c>
      <c r="FF73">
        <v>0</v>
      </c>
      <c r="FG73">
        <v>0</v>
      </c>
      <c r="FH73">
        <v>0</v>
      </c>
      <c r="FI73">
        <v>0</v>
      </c>
      <c r="FJ73">
        <v>0</v>
      </c>
      <c r="FK73">
        <v>0</v>
      </c>
      <c r="FL73">
        <v>0</v>
      </c>
      <c r="FM73">
        <v>0</v>
      </c>
      <c r="FN73">
        <v>0</v>
      </c>
      <c r="FO73">
        <v>0</v>
      </c>
      <c r="FP73">
        <v>0</v>
      </c>
      <c r="FQ73">
        <v>0</v>
      </c>
      <c r="FR73">
        <v>0</v>
      </c>
      <c r="FS73">
        <v>0</v>
      </c>
    </row>
    <row r="74" spans="1:175" x14ac:dyDescent="0.3">
      <c r="A74" s="112"/>
      <c r="B74" s="12" t="s">
        <v>218</v>
      </c>
      <c r="C74" s="11" t="s">
        <v>277</v>
      </c>
      <c r="D74" s="6" t="s">
        <v>176</v>
      </c>
      <c r="E74" s="9">
        <v>0</v>
      </c>
      <c r="F74" s="13">
        <v>0</v>
      </c>
      <c r="G74" s="13" t="s">
        <v>177</v>
      </c>
      <c r="H74">
        <v>0</v>
      </c>
      <c r="I74" t="s">
        <v>12</v>
      </c>
      <c r="J74">
        <v>0</v>
      </c>
      <c r="K74">
        <v>0</v>
      </c>
      <c r="L74" s="10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 s="34">
        <v>0</v>
      </c>
      <c r="AU74" s="34">
        <v>0</v>
      </c>
      <c r="AV74" s="14">
        <v>0</v>
      </c>
      <c r="AW74" s="14">
        <v>0</v>
      </c>
      <c r="AX74" s="14">
        <v>0</v>
      </c>
      <c r="AY74" s="14">
        <v>0</v>
      </c>
      <c r="AZ74" s="14">
        <v>0</v>
      </c>
      <c r="BA74" s="14">
        <v>0</v>
      </c>
      <c r="BB74" s="14">
        <v>0</v>
      </c>
      <c r="BC74" s="14">
        <v>0</v>
      </c>
      <c r="BD74" s="34">
        <v>0</v>
      </c>
      <c r="BE74" s="34">
        <v>0</v>
      </c>
      <c r="BF74" s="34">
        <v>0</v>
      </c>
      <c r="BG74" s="34">
        <v>0</v>
      </c>
      <c r="BH74" s="34">
        <v>0</v>
      </c>
      <c r="BI74" s="34">
        <v>0</v>
      </c>
      <c r="BJ74" s="34">
        <v>0</v>
      </c>
      <c r="BK74" s="34">
        <v>0</v>
      </c>
      <c r="BL74" s="34">
        <v>0</v>
      </c>
      <c r="BM74" s="34">
        <v>0</v>
      </c>
      <c r="BN74" s="34">
        <v>0</v>
      </c>
      <c r="BO74" s="34">
        <v>0</v>
      </c>
      <c r="BP74" s="34">
        <v>0</v>
      </c>
      <c r="BQ74" s="34">
        <v>0</v>
      </c>
      <c r="BR74" s="34">
        <v>0</v>
      </c>
      <c r="BS74" s="34">
        <v>0</v>
      </c>
      <c r="BT74" s="34">
        <v>0</v>
      </c>
      <c r="BU74" s="34">
        <v>0</v>
      </c>
      <c r="BV74" s="34">
        <v>0</v>
      </c>
      <c r="BW74" s="3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0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>
        <v>0</v>
      </c>
      <c r="DL74">
        <v>0</v>
      </c>
      <c r="DM74">
        <v>0</v>
      </c>
      <c r="DN74">
        <v>0</v>
      </c>
      <c r="DO74">
        <v>0</v>
      </c>
      <c r="DP74">
        <v>0</v>
      </c>
      <c r="DQ74">
        <v>0</v>
      </c>
      <c r="DR74">
        <v>0</v>
      </c>
      <c r="DS74">
        <v>0</v>
      </c>
      <c r="DT74">
        <v>0</v>
      </c>
      <c r="DU74">
        <v>0</v>
      </c>
      <c r="DV74">
        <v>0</v>
      </c>
      <c r="DW74">
        <v>0</v>
      </c>
      <c r="DX7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0</v>
      </c>
      <c r="EK74">
        <v>0</v>
      </c>
      <c r="EL74">
        <v>0</v>
      </c>
      <c r="EM74">
        <v>0</v>
      </c>
      <c r="EN74">
        <v>0</v>
      </c>
      <c r="EO74">
        <v>0</v>
      </c>
      <c r="EP74">
        <v>0</v>
      </c>
      <c r="EQ74">
        <v>0</v>
      </c>
      <c r="ER74">
        <v>0</v>
      </c>
      <c r="ES74">
        <v>0</v>
      </c>
      <c r="ET74">
        <v>0</v>
      </c>
      <c r="EU74">
        <v>0</v>
      </c>
      <c r="EV74">
        <v>0</v>
      </c>
      <c r="EW74">
        <v>0</v>
      </c>
      <c r="EX74">
        <v>0</v>
      </c>
      <c r="EY74">
        <v>0</v>
      </c>
      <c r="EZ74">
        <v>0</v>
      </c>
      <c r="FA74">
        <v>0</v>
      </c>
      <c r="FB74">
        <v>0</v>
      </c>
      <c r="FC74">
        <v>0</v>
      </c>
      <c r="FD74">
        <v>0</v>
      </c>
      <c r="FE74">
        <v>0</v>
      </c>
      <c r="FF74">
        <v>0</v>
      </c>
      <c r="FG74">
        <v>0</v>
      </c>
      <c r="FH74">
        <v>0</v>
      </c>
      <c r="FI74">
        <v>0</v>
      </c>
      <c r="FJ74">
        <v>0</v>
      </c>
      <c r="FK74">
        <v>0</v>
      </c>
      <c r="FL74">
        <v>0</v>
      </c>
      <c r="FM74">
        <v>0</v>
      </c>
      <c r="FN74">
        <v>0</v>
      </c>
      <c r="FO74">
        <v>0</v>
      </c>
      <c r="FP74">
        <v>0</v>
      </c>
      <c r="FQ74">
        <v>0</v>
      </c>
      <c r="FR74">
        <v>0</v>
      </c>
      <c r="FS74">
        <v>0</v>
      </c>
    </row>
    <row r="75" spans="1:175" x14ac:dyDescent="0.3">
      <c r="A75" s="112"/>
      <c r="B75" s="12" t="s">
        <v>15</v>
      </c>
      <c r="C75" s="11" t="s">
        <v>277</v>
      </c>
      <c r="D75" s="6" t="s">
        <v>44</v>
      </c>
      <c r="E75" s="9">
        <v>0</v>
      </c>
      <c r="F75" s="13">
        <v>0</v>
      </c>
      <c r="G75" s="13" t="s">
        <v>25</v>
      </c>
      <c r="H75">
        <v>0</v>
      </c>
      <c r="I75" t="s">
        <v>12</v>
      </c>
      <c r="J75">
        <v>0</v>
      </c>
      <c r="K75">
        <v>0</v>
      </c>
      <c r="L75" s="10">
        <v>0</v>
      </c>
      <c r="M75">
        <v>0</v>
      </c>
      <c r="N75">
        <v>0</v>
      </c>
      <c r="O75">
        <v>0</v>
      </c>
      <c r="P75" s="10">
        <v>0</v>
      </c>
      <c r="Q75" s="10">
        <v>0</v>
      </c>
      <c r="R75" s="10">
        <v>0</v>
      </c>
      <c r="S75" s="10">
        <v>0</v>
      </c>
      <c r="T75" s="10">
        <v>0</v>
      </c>
      <c r="U75" s="10">
        <v>0</v>
      </c>
      <c r="V75" s="10">
        <v>0</v>
      </c>
      <c r="W75" s="10">
        <v>0</v>
      </c>
      <c r="X75" s="10">
        <v>0</v>
      </c>
      <c r="Y75" s="10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 s="14">
        <v>0</v>
      </c>
      <c r="AU75" s="14">
        <v>0</v>
      </c>
      <c r="AV75" s="14">
        <v>0</v>
      </c>
      <c r="AW75" s="14">
        <v>0</v>
      </c>
      <c r="AX75" s="14">
        <v>0</v>
      </c>
      <c r="AY75" s="14">
        <v>0</v>
      </c>
      <c r="AZ75" s="14">
        <v>0</v>
      </c>
      <c r="BA75" s="14">
        <v>0</v>
      </c>
      <c r="BB75" s="14">
        <v>0</v>
      </c>
      <c r="BC75" s="14">
        <v>0</v>
      </c>
      <c r="BD75" s="14">
        <v>0</v>
      </c>
      <c r="BE75" s="14">
        <v>0</v>
      </c>
      <c r="BF75" s="14">
        <v>0</v>
      </c>
      <c r="BG75" s="14">
        <v>0</v>
      </c>
      <c r="BH75" s="14">
        <v>0</v>
      </c>
      <c r="BI75" s="14">
        <v>0</v>
      </c>
      <c r="BJ75" s="14">
        <v>0</v>
      </c>
      <c r="BK75" s="14">
        <v>0</v>
      </c>
      <c r="BL75" s="14">
        <v>0</v>
      </c>
      <c r="BM75" s="14">
        <v>0</v>
      </c>
      <c r="BN75" s="14">
        <v>0</v>
      </c>
      <c r="BO75" s="14">
        <v>0</v>
      </c>
      <c r="BP75" s="14">
        <v>0</v>
      </c>
      <c r="BQ75" s="14">
        <v>0</v>
      </c>
      <c r="BR75" s="14">
        <v>0</v>
      </c>
      <c r="BS75" s="14">
        <v>0</v>
      </c>
      <c r="BT75" s="14">
        <v>0</v>
      </c>
      <c r="BU75" s="14">
        <v>0</v>
      </c>
      <c r="BV75" s="14">
        <v>0</v>
      </c>
      <c r="BW75" s="14">
        <v>0</v>
      </c>
      <c r="BX75" t="s">
        <v>389</v>
      </c>
      <c r="BY75" t="s">
        <v>389</v>
      </c>
      <c r="BZ75" t="s">
        <v>389</v>
      </c>
      <c r="CA75" t="s">
        <v>389</v>
      </c>
      <c r="CB75" t="s">
        <v>389</v>
      </c>
      <c r="CC75" t="s">
        <v>389</v>
      </c>
      <c r="CD75" t="s">
        <v>389</v>
      </c>
      <c r="CE75" t="s">
        <v>389</v>
      </c>
      <c r="CF75" t="s">
        <v>389</v>
      </c>
      <c r="CG75" t="s">
        <v>389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0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>
        <v>0</v>
      </c>
      <c r="DL75">
        <v>0</v>
      </c>
      <c r="DM75">
        <v>0</v>
      </c>
      <c r="DN75">
        <v>0</v>
      </c>
      <c r="DO75">
        <v>0</v>
      </c>
      <c r="DP75">
        <v>0</v>
      </c>
      <c r="DQ75">
        <v>0</v>
      </c>
      <c r="DR75">
        <v>0</v>
      </c>
      <c r="DS75">
        <v>0</v>
      </c>
      <c r="DT75">
        <v>0</v>
      </c>
      <c r="DU75">
        <v>0</v>
      </c>
      <c r="DV75">
        <v>0</v>
      </c>
      <c r="DW75">
        <v>0</v>
      </c>
      <c r="DX75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</v>
      </c>
      <c r="EK75">
        <v>0</v>
      </c>
      <c r="EL75">
        <v>0</v>
      </c>
      <c r="EM75">
        <v>0</v>
      </c>
      <c r="EN75">
        <v>0</v>
      </c>
      <c r="EO75">
        <v>0</v>
      </c>
      <c r="EP75">
        <v>0</v>
      </c>
      <c r="EQ75">
        <v>0</v>
      </c>
      <c r="ER75">
        <v>0</v>
      </c>
      <c r="ES75">
        <v>0</v>
      </c>
      <c r="ET75">
        <v>0</v>
      </c>
      <c r="EU75">
        <v>0</v>
      </c>
      <c r="EV75">
        <v>0</v>
      </c>
      <c r="EW75">
        <v>0</v>
      </c>
      <c r="EX75">
        <v>0</v>
      </c>
      <c r="EY75">
        <v>0</v>
      </c>
      <c r="EZ75">
        <v>0</v>
      </c>
      <c r="FA75">
        <v>0</v>
      </c>
      <c r="FB75">
        <v>0</v>
      </c>
      <c r="FC75">
        <v>0</v>
      </c>
      <c r="FD75">
        <v>0</v>
      </c>
      <c r="FE75">
        <v>0</v>
      </c>
      <c r="FF75">
        <v>0</v>
      </c>
      <c r="FG75">
        <v>0</v>
      </c>
      <c r="FH75">
        <v>0</v>
      </c>
      <c r="FI75">
        <v>0</v>
      </c>
      <c r="FJ75">
        <v>0</v>
      </c>
      <c r="FK75">
        <v>0</v>
      </c>
      <c r="FL75">
        <v>0</v>
      </c>
      <c r="FM75">
        <v>0</v>
      </c>
      <c r="FN75">
        <v>0</v>
      </c>
      <c r="FO75">
        <v>0</v>
      </c>
      <c r="FP75">
        <v>0</v>
      </c>
      <c r="FQ75">
        <v>0</v>
      </c>
      <c r="FR75">
        <v>0</v>
      </c>
      <c r="FS75">
        <v>0</v>
      </c>
    </row>
    <row r="76" spans="1:175" x14ac:dyDescent="0.3">
      <c r="A76" s="112"/>
      <c r="B76" s="12" t="s">
        <v>16</v>
      </c>
      <c r="C76" s="11" t="s">
        <v>277</v>
      </c>
      <c r="D76" s="6" t="s">
        <v>45</v>
      </c>
      <c r="E76" s="9">
        <v>0</v>
      </c>
      <c r="F76" s="13">
        <v>0</v>
      </c>
      <c r="G76" s="13" t="s">
        <v>26</v>
      </c>
      <c r="H76">
        <v>0</v>
      </c>
      <c r="I76" t="s">
        <v>12</v>
      </c>
      <c r="J76">
        <v>0</v>
      </c>
      <c r="K76">
        <v>0</v>
      </c>
      <c r="L76" s="10">
        <v>0</v>
      </c>
      <c r="M76">
        <v>0</v>
      </c>
      <c r="N76">
        <v>0</v>
      </c>
      <c r="O76">
        <v>0</v>
      </c>
      <c r="P76" s="10">
        <v>0</v>
      </c>
      <c r="Q76" s="10">
        <v>0</v>
      </c>
      <c r="R76" s="10">
        <v>0</v>
      </c>
      <c r="S76" s="10">
        <v>0</v>
      </c>
      <c r="T76" s="10">
        <v>0</v>
      </c>
      <c r="U76" s="10">
        <v>0</v>
      </c>
      <c r="V76" s="10">
        <v>0</v>
      </c>
      <c r="W76" s="10">
        <v>0</v>
      </c>
      <c r="X76" s="10">
        <v>0</v>
      </c>
      <c r="Y76" s="10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 s="14">
        <v>0</v>
      </c>
      <c r="AU76" s="14">
        <v>0</v>
      </c>
      <c r="AV76" s="14">
        <v>0</v>
      </c>
      <c r="AW76" s="14">
        <v>0</v>
      </c>
      <c r="AX76" s="14">
        <v>0</v>
      </c>
      <c r="AY76" s="14">
        <v>0</v>
      </c>
      <c r="AZ76" s="14">
        <v>0</v>
      </c>
      <c r="BA76" s="14">
        <v>0</v>
      </c>
      <c r="BB76" s="14">
        <v>0</v>
      </c>
      <c r="BC76" s="14">
        <v>0</v>
      </c>
      <c r="BD76" s="14">
        <v>0</v>
      </c>
      <c r="BE76" s="14">
        <v>0</v>
      </c>
      <c r="BF76" s="14">
        <v>0</v>
      </c>
      <c r="BG76" s="14">
        <v>0</v>
      </c>
      <c r="BH76" s="14">
        <v>0</v>
      </c>
      <c r="BI76" s="14">
        <v>0</v>
      </c>
      <c r="BJ76" s="14">
        <v>0</v>
      </c>
      <c r="BK76" s="14">
        <v>0</v>
      </c>
      <c r="BL76" s="14">
        <v>0</v>
      </c>
      <c r="BM76" s="14">
        <v>0</v>
      </c>
      <c r="BN76" s="14">
        <v>0</v>
      </c>
      <c r="BO76" s="14">
        <v>0</v>
      </c>
      <c r="BP76" s="14">
        <v>0</v>
      </c>
      <c r="BQ76" s="14">
        <v>0</v>
      </c>
      <c r="BR76" s="14">
        <v>0</v>
      </c>
      <c r="BS76" s="14">
        <v>0</v>
      </c>
      <c r="BT76" s="14">
        <v>0</v>
      </c>
      <c r="BU76" s="14">
        <v>0</v>
      </c>
      <c r="BV76" s="14">
        <v>0</v>
      </c>
      <c r="BW76" s="14">
        <v>0</v>
      </c>
      <c r="BX76" t="s">
        <v>389</v>
      </c>
      <c r="BY76" t="s">
        <v>389</v>
      </c>
      <c r="BZ76" t="s">
        <v>389</v>
      </c>
      <c r="CA76" t="s">
        <v>389</v>
      </c>
      <c r="CB76" t="s">
        <v>389</v>
      </c>
      <c r="CC76" t="s">
        <v>389</v>
      </c>
      <c r="CD76" t="s">
        <v>389</v>
      </c>
      <c r="CE76" t="s">
        <v>389</v>
      </c>
      <c r="CF76" t="s">
        <v>389</v>
      </c>
      <c r="CG76" t="s">
        <v>389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0</v>
      </c>
      <c r="DF76">
        <v>0</v>
      </c>
      <c r="DG76">
        <v>0</v>
      </c>
      <c r="DH76">
        <v>0</v>
      </c>
      <c r="DI76">
        <v>0</v>
      </c>
      <c r="DJ76">
        <v>0</v>
      </c>
      <c r="DK76">
        <v>0</v>
      </c>
      <c r="DL76">
        <v>0</v>
      </c>
      <c r="DM76">
        <v>0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</v>
      </c>
      <c r="EK76">
        <v>0</v>
      </c>
      <c r="EL76">
        <v>0</v>
      </c>
      <c r="EM76">
        <v>0</v>
      </c>
      <c r="EN76">
        <v>0</v>
      </c>
      <c r="EO76">
        <v>0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0</v>
      </c>
      <c r="EY76">
        <v>0</v>
      </c>
      <c r="EZ76">
        <v>0</v>
      </c>
      <c r="FA76">
        <v>0</v>
      </c>
      <c r="FB76">
        <v>0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0</v>
      </c>
      <c r="FP76">
        <v>0</v>
      </c>
      <c r="FQ76">
        <v>0</v>
      </c>
      <c r="FR76">
        <v>0</v>
      </c>
      <c r="FS76">
        <v>0</v>
      </c>
    </row>
    <row r="77" spans="1:175" x14ac:dyDescent="0.3">
      <c r="A77" s="112"/>
      <c r="B77" s="12" t="s">
        <v>17</v>
      </c>
      <c r="C77" s="11" t="s">
        <v>277</v>
      </c>
      <c r="D77" s="2" t="s">
        <v>46</v>
      </c>
      <c r="E77" s="9">
        <v>0</v>
      </c>
      <c r="F77" s="13">
        <v>0</v>
      </c>
      <c r="G77" s="13" t="s">
        <v>27</v>
      </c>
      <c r="H77">
        <v>0</v>
      </c>
      <c r="I77" t="s">
        <v>12</v>
      </c>
      <c r="J77">
        <v>0</v>
      </c>
      <c r="K77">
        <v>0</v>
      </c>
      <c r="L77" s="10">
        <v>0</v>
      </c>
      <c r="M77">
        <v>0</v>
      </c>
      <c r="N77">
        <v>0</v>
      </c>
      <c r="O77">
        <v>0</v>
      </c>
      <c r="P77" s="10">
        <v>0</v>
      </c>
      <c r="Q77" s="10">
        <v>0</v>
      </c>
      <c r="R77" s="10">
        <v>0</v>
      </c>
      <c r="S77" s="10">
        <v>0</v>
      </c>
      <c r="T77" s="10">
        <v>0</v>
      </c>
      <c r="U77" s="10">
        <v>0</v>
      </c>
      <c r="V77" s="10">
        <v>0</v>
      </c>
      <c r="W77" s="10">
        <v>0</v>
      </c>
      <c r="X77" s="10">
        <v>0</v>
      </c>
      <c r="Y77" s="10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 s="14" t="s">
        <v>316</v>
      </c>
      <c r="AU77" s="14" t="s">
        <v>316</v>
      </c>
      <c r="AV77" s="14" t="s">
        <v>316</v>
      </c>
      <c r="AW77" s="14" t="s">
        <v>316</v>
      </c>
      <c r="AX77" s="14" t="s">
        <v>316</v>
      </c>
      <c r="AY77" s="14" t="s">
        <v>316</v>
      </c>
      <c r="AZ77" s="14" t="s">
        <v>316</v>
      </c>
      <c r="BA77" s="14" t="s">
        <v>316</v>
      </c>
      <c r="BB77" s="14" t="s">
        <v>316</v>
      </c>
      <c r="BC77" s="14" t="s">
        <v>316</v>
      </c>
      <c r="BD77" s="14">
        <v>0</v>
      </c>
      <c r="BE77" s="14">
        <v>0</v>
      </c>
      <c r="BF77" s="14">
        <v>0</v>
      </c>
      <c r="BG77" s="14">
        <v>0</v>
      </c>
      <c r="BH77" s="14">
        <v>0</v>
      </c>
      <c r="BI77" s="14">
        <v>0</v>
      </c>
      <c r="BJ77" s="14">
        <v>0</v>
      </c>
      <c r="BK77" s="14">
        <v>0</v>
      </c>
      <c r="BL77" s="14">
        <v>0</v>
      </c>
      <c r="BM77" s="14">
        <v>0</v>
      </c>
      <c r="BN77" s="14">
        <v>0</v>
      </c>
      <c r="BO77" s="14">
        <v>0</v>
      </c>
      <c r="BP77" s="14">
        <v>0</v>
      </c>
      <c r="BQ77" s="14">
        <v>0</v>
      </c>
      <c r="BR77" s="14">
        <v>0</v>
      </c>
      <c r="BS77" s="14">
        <v>0</v>
      </c>
      <c r="BT77" s="14">
        <v>0</v>
      </c>
      <c r="BU77" s="14">
        <v>0</v>
      </c>
      <c r="BV77" s="14">
        <v>0</v>
      </c>
      <c r="BW77" s="14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 t="s">
        <v>390</v>
      </c>
      <c r="CI77" t="s">
        <v>391</v>
      </c>
      <c r="CJ77" t="s">
        <v>392</v>
      </c>
      <c r="CK77" t="s">
        <v>393</v>
      </c>
      <c r="CL77" t="s">
        <v>394</v>
      </c>
      <c r="CM77" t="s">
        <v>395</v>
      </c>
      <c r="CN77">
        <v>0</v>
      </c>
      <c r="CO77" t="s">
        <v>396</v>
      </c>
      <c r="CP77" t="s">
        <v>397</v>
      </c>
      <c r="CQ77" t="s">
        <v>398</v>
      </c>
      <c r="CR77" t="s">
        <v>399</v>
      </c>
      <c r="CS77" t="s">
        <v>400</v>
      </c>
      <c r="CT77" t="s">
        <v>401</v>
      </c>
      <c r="CU77" t="s">
        <v>399</v>
      </c>
      <c r="CV77" t="s">
        <v>400</v>
      </c>
      <c r="CW77" t="s">
        <v>401</v>
      </c>
      <c r="CX77">
        <v>0</v>
      </c>
      <c r="CY77" t="s">
        <v>399</v>
      </c>
      <c r="CZ77" t="s">
        <v>400</v>
      </c>
      <c r="DA77" t="s">
        <v>401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0</v>
      </c>
      <c r="DH77">
        <v>0</v>
      </c>
      <c r="DI77">
        <v>0</v>
      </c>
      <c r="DJ77">
        <v>0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0</v>
      </c>
      <c r="DX77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 t="s">
        <v>286</v>
      </c>
      <c r="EK77">
        <v>0</v>
      </c>
      <c r="EL77">
        <v>0</v>
      </c>
      <c r="EM77">
        <v>0</v>
      </c>
      <c r="EN77">
        <v>0</v>
      </c>
      <c r="EO77">
        <v>0</v>
      </c>
      <c r="EP77">
        <v>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0</v>
      </c>
      <c r="EY77">
        <v>0</v>
      </c>
      <c r="EZ77">
        <v>0</v>
      </c>
      <c r="FA77">
        <v>0</v>
      </c>
      <c r="FB77">
        <v>0</v>
      </c>
      <c r="FC77">
        <v>0</v>
      </c>
      <c r="FD77">
        <v>0</v>
      </c>
      <c r="FE77">
        <v>0</v>
      </c>
      <c r="FF77">
        <v>0</v>
      </c>
      <c r="FG77">
        <v>0</v>
      </c>
      <c r="FH77">
        <v>0</v>
      </c>
      <c r="FI77">
        <v>0</v>
      </c>
      <c r="FJ77">
        <v>0</v>
      </c>
      <c r="FK77">
        <v>0</v>
      </c>
      <c r="FL77">
        <v>0</v>
      </c>
      <c r="FM77" s="51">
        <v>0</v>
      </c>
      <c r="FN77" s="51">
        <v>0</v>
      </c>
      <c r="FO77" s="51">
        <v>0</v>
      </c>
      <c r="FP77">
        <v>0</v>
      </c>
      <c r="FQ77">
        <v>0</v>
      </c>
      <c r="FR77">
        <v>0</v>
      </c>
      <c r="FS77">
        <v>0</v>
      </c>
    </row>
  </sheetData>
  <mergeCells count="22">
    <mergeCell ref="P4:Y4"/>
    <mergeCell ref="AJ4:AS4"/>
    <mergeCell ref="AT4:BB4"/>
    <mergeCell ref="BD4:BL4"/>
    <mergeCell ref="BN4:BV4"/>
    <mergeCell ref="Z4:AI4"/>
    <mergeCell ref="A9:A52"/>
    <mergeCell ref="A53:A77"/>
    <mergeCell ref="BX4:CF4"/>
    <mergeCell ref="EZ4:FH4"/>
    <mergeCell ref="FJ4:FS4"/>
    <mergeCell ref="DB4:DJ4"/>
    <mergeCell ref="DL4:DT4"/>
    <mergeCell ref="DV4:ED4"/>
    <mergeCell ref="EF4:EN4"/>
    <mergeCell ref="EP4:EX4"/>
    <mergeCell ref="CH4:CP4"/>
    <mergeCell ref="CR4:CZ4"/>
    <mergeCell ref="B5:B8"/>
    <mergeCell ref="C5:C8"/>
    <mergeCell ref="D5:D8"/>
    <mergeCell ref="A4:C4"/>
  </mergeCells>
  <conditionalFormatting sqref="A2">
    <cfRule type="cellIs" dxfId="3" priority="3" operator="equal">
      <formula>TRUE</formula>
    </cfRule>
    <cfRule type="cellIs" dxfId="2" priority="4" operator="equal">
      <formula>FALSE</formula>
    </cfRule>
  </conditionalFormatting>
  <conditionalFormatting sqref="B2">
    <cfRule type="cellIs" dxfId="1" priority="1" operator="equal">
      <formula>FALSE</formula>
    </cfRule>
    <cfRule type="cellIs" dxfId="0" priority="2" operator="equal">
      <formula>TRUE</formula>
    </cfRule>
  </conditionalFormatting>
  <pageMargins left="0.7" right="0.7" top="0.75" bottom="0.75" header="0.3" footer="0.3"/>
  <pageSetup paperSize="9" orientation="portrait" horizontalDpi="429496729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503" r:id="rId3" name="Button 335">
              <controlPr defaultSize="0" print="0" autoFill="0" autoPict="0" macro="[0]!Import_comments">
                <anchor moveWithCells="1" sizeWithCells="1">
                  <from>
                    <xdr:col>0</xdr:col>
                    <xdr:colOff>114300</xdr:colOff>
                    <xdr:row>0</xdr:row>
                    <xdr:rowOff>60960</xdr:rowOff>
                  </from>
                  <to>
                    <xdr:col>3</xdr:col>
                    <xdr:colOff>883920</xdr:colOff>
                    <xdr:row>2</xdr:row>
                    <xdr:rowOff>99060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H139"/>
  <sheetViews>
    <sheetView workbookViewId="0">
      <selection activeCell="G14" sqref="G14"/>
    </sheetView>
  </sheetViews>
  <sheetFormatPr defaultColWidth="39.33203125" defaultRowHeight="14.4" x14ac:dyDescent="0.3"/>
  <cols>
    <col min="1" max="1" width="43.109375" style="39" customWidth="1"/>
    <col min="2" max="2" width="57.77734375" style="38" customWidth="1"/>
    <col min="3" max="5" width="39.33203125" style="38"/>
    <col min="6" max="6" width="12" style="38" customWidth="1"/>
    <col min="7" max="7" width="39.33203125" style="47"/>
    <col min="8" max="16384" width="39.33203125" style="39"/>
  </cols>
  <sheetData>
    <row r="1" spans="1:8" s="42" customFormat="1" x14ac:dyDescent="0.3">
      <c r="A1" s="42" t="s">
        <v>298</v>
      </c>
      <c r="B1" s="43" t="s">
        <v>191</v>
      </c>
      <c r="C1" s="43" t="s">
        <v>212</v>
      </c>
      <c r="D1" s="43" t="s">
        <v>99</v>
      </c>
      <c r="E1" s="43" t="s">
        <v>190</v>
      </c>
      <c r="F1" s="43" t="s">
        <v>192</v>
      </c>
      <c r="G1" s="44" t="s">
        <v>210</v>
      </c>
      <c r="H1" s="42" t="s">
        <v>291</v>
      </c>
    </row>
    <row r="2" spans="1:8" ht="28.8" x14ac:dyDescent="0.3">
      <c r="A2" s="39" t="s">
        <v>284</v>
      </c>
      <c r="B2" s="38" t="s">
        <v>282</v>
      </c>
      <c r="C2" s="38" t="s">
        <v>283</v>
      </c>
      <c r="D2" s="38">
        <v>2023</v>
      </c>
      <c r="E2" s="38" t="s">
        <v>297</v>
      </c>
      <c r="G2" s="41"/>
      <c r="H2" s="47" t="s">
        <v>290</v>
      </c>
    </row>
    <row r="3" spans="1:8" ht="22.05" customHeight="1" x14ac:dyDescent="0.3">
      <c r="A3" s="39" t="s">
        <v>293</v>
      </c>
      <c r="B3" s="38" t="s">
        <v>294</v>
      </c>
      <c r="C3" s="38" t="s">
        <v>295</v>
      </c>
      <c r="D3" s="38">
        <v>2023</v>
      </c>
      <c r="E3" s="38" t="s">
        <v>296</v>
      </c>
      <c r="G3" s="41"/>
    </row>
    <row r="4" spans="1:8" ht="40.950000000000003" customHeight="1" x14ac:dyDescent="0.3">
      <c r="A4" s="39" t="str">
        <f t="shared" ref="A4:A5" si="0">C4&amp;D4</f>
        <v>Adams2019</v>
      </c>
      <c r="B4" s="38" t="s">
        <v>299</v>
      </c>
      <c r="C4" s="38" t="s">
        <v>300</v>
      </c>
      <c r="D4" s="38">
        <v>2019</v>
      </c>
      <c r="E4" s="38" t="s">
        <v>301</v>
      </c>
      <c r="G4" s="41" t="s">
        <v>302</v>
      </c>
    </row>
    <row r="5" spans="1:8" x14ac:dyDescent="0.3">
      <c r="A5" s="39" t="str">
        <f t="shared" si="0"/>
        <v>Papadias2021</v>
      </c>
      <c r="B5" s="39" t="s">
        <v>303</v>
      </c>
      <c r="C5" s="38" t="s">
        <v>304</v>
      </c>
      <c r="D5" s="38">
        <v>2021</v>
      </c>
      <c r="E5" s="38" t="s">
        <v>305</v>
      </c>
      <c r="G5" s="41" t="s">
        <v>204</v>
      </c>
    </row>
    <row r="6" spans="1:8" ht="34.5" customHeight="1" x14ac:dyDescent="0.3">
      <c r="A6" s="39" t="str">
        <f>C6&amp;D6</f>
        <v>Armijo2020</v>
      </c>
      <c r="B6" s="38" t="s">
        <v>306</v>
      </c>
      <c r="C6" s="38" t="s">
        <v>307</v>
      </c>
      <c r="D6" s="38">
        <v>2020</v>
      </c>
      <c r="E6" s="38" t="s">
        <v>305</v>
      </c>
      <c r="G6" s="41" t="s">
        <v>308</v>
      </c>
    </row>
    <row r="7" spans="1:8" x14ac:dyDescent="0.3">
      <c r="A7" s="39" t="str">
        <f t="shared" ref="A7" si="1">C7&amp;D7</f>
        <v>IEA2019</v>
      </c>
      <c r="B7" s="38" t="s">
        <v>326</v>
      </c>
      <c r="C7" s="38" t="s">
        <v>327</v>
      </c>
      <c r="D7" s="38">
        <v>2019</v>
      </c>
      <c r="E7" s="38" t="s">
        <v>328</v>
      </c>
      <c r="G7" s="41" t="s">
        <v>329</v>
      </c>
    </row>
    <row r="8" spans="1:8" ht="31.05" customHeight="1" x14ac:dyDescent="0.3">
      <c r="A8" s="39" t="s">
        <v>330</v>
      </c>
      <c r="B8" s="38" t="s">
        <v>331</v>
      </c>
      <c r="C8" s="38" t="s">
        <v>332</v>
      </c>
      <c r="D8" s="38">
        <v>2023</v>
      </c>
      <c r="E8" s="38" t="s">
        <v>305</v>
      </c>
      <c r="G8" s="41" t="s">
        <v>333</v>
      </c>
    </row>
    <row r="9" spans="1:8" x14ac:dyDescent="0.3">
      <c r="A9" s="39" t="s">
        <v>339</v>
      </c>
      <c r="B9" s="40" t="s">
        <v>340</v>
      </c>
      <c r="C9" s="38" t="s">
        <v>341</v>
      </c>
      <c r="D9" s="38">
        <v>2023</v>
      </c>
      <c r="E9" s="38" t="s">
        <v>297</v>
      </c>
      <c r="G9" s="41"/>
    </row>
    <row r="10" spans="1:8" x14ac:dyDescent="0.3">
      <c r="A10" s="39" t="s">
        <v>346</v>
      </c>
      <c r="B10" s="38" t="s">
        <v>345</v>
      </c>
      <c r="C10" s="38" t="s">
        <v>344</v>
      </c>
      <c r="D10" s="38">
        <v>2020</v>
      </c>
      <c r="E10" s="38" t="s">
        <v>343</v>
      </c>
      <c r="G10" s="41" t="s">
        <v>342</v>
      </c>
      <c r="H10" s="39" t="s">
        <v>347</v>
      </c>
    </row>
    <row r="11" spans="1:8" ht="28.8" x14ac:dyDescent="0.3">
      <c r="A11" s="39" t="str">
        <f t="shared" ref="A11" si="2">C11&amp;D11</f>
        <v>Ikäheimo2018</v>
      </c>
      <c r="B11" s="38" t="s">
        <v>348</v>
      </c>
      <c r="C11" s="38" t="s">
        <v>349</v>
      </c>
      <c r="D11" s="38">
        <v>2018</v>
      </c>
      <c r="E11" s="38" t="s">
        <v>350</v>
      </c>
      <c r="G11" s="41" t="s">
        <v>351</v>
      </c>
    </row>
    <row r="12" spans="1:8" x14ac:dyDescent="0.3">
      <c r="A12" s="39" t="s">
        <v>356</v>
      </c>
      <c r="B12" s="38" t="s">
        <v>352</v>
      </c>
      <c r="C12" s="38" t="s">
        <v>353</v>
      </c>
      <c r="D12" s="38">
        <v>2020</v>
      </c>
      <c r="E12" s="38" t="s">
        <v>354</v>
      </c>
      <c r="G12" s="41" t="s">
        <v>355</v>
      </c>
    </row>
    <row r="13" spans="1:8" x14ac:dyDescent="0.3">
      <c r="A13" s="39" t="s">
        <v>357</v>
      </c>
      <c r="B13" s="39" t="s">
        <v>358</v>
      </c>
      <c r="C13" s="38" t="s">
        <v>332</v>
      </c>
      <c r="D13" s="38">
        <v>2021</v>
      </c>
      <c r="E13" s="38" t="s">
        <v>296</v>
      </c>
      <c r="G13" s="41" t="s">
        <v>359</v>
      </c>
    </row>
    <row r="14" spans="1:8" ht="28.8" x14ac:dyDescent="0.3">
      <c r="A14" s="39" t="s">
        <v>457</v>
      </c>
      <c r="B14" s="71" t="s">
        <v>458</v>
      </c>
      <c r="C14" s="38" t="s">
        <v>459</v>
      </c>
      <c r="D14" s="38">
        <v>2022</v>
      </c>
      <c r="E14" s="38" t="s">
        <v>305</v>
      </c>
      <c r="G14" s="41" t="s">
        <v>460</v>
      </c>
    </row>
    <row r="15" spans="1:8" ht="43.2" x14ac:dyDescent="0.3">
      <c r="A15" s="39" t="s">
        <v>461</v>
      </c>
      <c r="B15" s="40" t="s">
        <v>462</v>
      </c>
      <c r="C15" s="38" t="s">
        <v>463</v>
      </c>
      <c r="D15" s="38">
        <v>2019</v>
      </c>
      <c r="E15" s="38" t="s">
        <v>305</v>
      </c>
      <c r="G15" s="72" t="s">
        <v>475</v>
      </c>
    </row>
    <row r="16" spans="1:8" ht="43.2" x14ac:dyDescent="0.3">
      <c r="A16" s="39" t="s">
        <v>464</v>
      </c>
      <c r="B16" s="39" t="s">
        <v>465</v>
      </c>
      <c r="C16" s="38" t="s">
        <v>466</v>
      </c>
      <c r="D16" s="38">
        <v>2014</v>
      </c>
      <c r="E16" s="38" t="s">
        <v>296</v>
      </c>
      <c r="F16" s="38" t="s">
        <v>467</v>
      </c>
      <c r="G16" s="41" t="s">
        <v>468</v>
      </c>
    </row>
    <row r="17" spans="1:7" x14ac:dyDescent="0.3">
      <c r="A17" s="39" t="s">
        <v>471</v>
      </c>
      <c r="B17" s="38" t="s">
        <v>472</v>
      </c>
      <c r="C17" s="38" t="s">
        <v>473</v>
      </c>
      <c r="D17" s="38">
        <v>2023</v>
      </c>
      <c r="E17" s="38" t="s">
        <v>296</v>
      </c>
      <c r="G17" s="41" t="s">
        <v>469</v>
      </c>
    </row>
    <row r="18" spans="1:7" x14ac:dyDescent="0.3">
      <c r="G18" s="41"/>
    </row>
    <row r="19" spans="1:7" x14ac:dyDescent="0.3">
      <c r="G19" s="41"/>
    </row>
    <row r="20" spans="1:7" x14ac:dyDescent="0.3">
      <c r="G20" s="41"/>
    </row>
    <row r="21" spans="1:7" x14ac:dyDescent="0.3">
      <c r="B21" s="13"/>
      <c r="G21" s="41"/>
    </row>
    <row r="22" spans="1:7" x14ac:dyDescent="0.3">
      <c r="B22" s="40"/>
      <c r="G22" s="41"/>
    </row>
    <row r="23" spans="1:7" x14ac:dyDescent="0.3">
      <c r="G23" s="41"/>
    </row>
    <row r="24" spans="1:7" x14ac:dyDescent="0.3">
      <c r="G24" s="41"/>
    </row>
    <row r="25" spans="1:7" x14ac:dyDescent="0.3">
      <c r="G25" s="41"/>
    </row>
    <row r="26" spans="1:7" x14ac:dyDescent="0.3">
      <c r="G26" s="41"/>
    </row>
    <row r="27" spans="1:7" x14ac:dyDescent="0.3">
      <c r="G27" s="41"/>
    </row>
    <row r="28" spans="1:7" x14ac:dyDescent="0.3">
      <c r="G28" s="41"/>
    </row>
    <row r="29" spans="1:7" x14ac:dyDescent="0.3">
      <c r="G29" s="41"/>
    </row>
    <row r="30" spans="1:7" x14ac:dyDescent="0.3">
      <c r="G30" s="41"/>
    </row>
    <row r="31" spans="1:7" x14ac:dyDescent="0.3">
      <c r="G31" s="41"/>
    </row>
    <row r="32" spans="1:7" x14ac:dyDescent="0.3">
      <c r="G32" s="41"/>
    </row>
    <row r="33" spans="3:7" x14ac:dyDescent="0.3">
      <c r="G33" s="41"/>
    </row>
    <row r="34" spans="3:7" x14ac:dyDescent="0.3">
      <c r="G34" s="41"/>
    </row>
    <row r="35" spans="3:7" x14ac:dyDescent="0.3">
      <c r="G35" s="41"/>
    </row>
    <row r="36" spans="3:7" x14ac:dyDescent="0.3">
      <c r="G36" s="41"/>
    </row>
    <row r="37" spans="3:7" x14ac:dyDescent="0.3">
      <c r="G37" s="41"/>
    </row>
    <row r="38" spans="3:7" x14ac:dyDescent="0.3">
      <c r="G38" s="41"/>
    </row>
    <row r="39" spans="3:7" x14ac:dyDescent="0.3">
      <c r="G39" s="41"/>
    </row>
    <row r="40" spans="3:7" x14ac:dyDescent="0.3">
      <c r="G40" s="41"/>
    </row>
    <row r="41" spans="3:7" x14ac:dyDescent="0.3">
      <c r="G41" s="41"/>
    </row>
    <row r="43" spans="3:7" x14ac:dyDescent="0.3">
      <c r="G43" s="41"/>
    </row>
    <row r="44" spans="3:7" x14ac:dyDescent="0.3">
      <c r="G44" s="41"/>
    </row>
    <row r="45" spans="3:7" x14ac:dyDescent="0.3">
      <c r="G45" s="41"/>
    </row>
    <row r="46" spans="3:7" x14ac:dyDescent="0.3">
      <c r="G46" s="41"/>
    </row>
    <row r="47" spans="3:7" x14ac:dyDescent="0.3">
      <c r="C47" s="13"/>
      <c r="G47" s="41"/>
    </row>
    <row r="48" spans="3:7" x14ac:dyDescent="0.3">
      <c r="G48" s="41"/>
    </row>
    <row r="49" spans="7:7" x14ac:dyDescent="0.3">
      <c r="G49" s="41"/>
    </row>
    <row r="50" spans="7:7" x14ac:dyDescent="0.3">
      <c r="G50" s="41"/>
    </row>
    <row r="51" spans="7:7" x14ac:dyDescent="0.3">
      <c r="G51" s="41"/>
    </row>
    <row r="52" spans="7:7" x14ac:dyDescent="0.3">
      <c r="G52" s="41"/>
    </row>
    <row r="53" spans="7:7" x14ac:dyDescent="0.3">
      <c r="G53" s="41"/>
    </row>
    <row r="54" spans="7:7" x14ac:dyDescent="0.3">
      <c r="G54" s="41"/>
    </row>
    <row r="55" spans="7:7" x14ac:dyDescent="0.3">
      <c r="G55" s="41"/>
    </row>
    <row r="56" spans="7:7" x14ac:dyDescent="0.3">
      <c r="G56" s="41"/>
    </row>
    <row r="57" spans="7:7" x14ac:dyDescent="0.3">
      <c r="G57" s="41"/>
    </row>
    <row r="58" spans="7:7" x14ac:dyDescent="0.3">
      <c r="G58" s="41"/>
    </row>
    <row r="59" spans="7:7" x14ac:dyDescent="0.3">
      <c r="G59" s="41"/>
    </row>
    <row r="60" spans="7:7" x14ac:dyDescent="0.3">
      <c r="G60" s="41"/>
    </row>
    <row r="61" spans="7:7" x14ac:dyDescent="0.3">
      <c r="G61" s="41"/>
    </row>
    <row r="62" spans="7:7" x14ac:dyDescent="0.3">
      <c r="G62" s="41"/>
    </row>
    <row r="63" spans="7:7" x14ac:dyDescent="0.3">
      <c r="G63" s="41"/>
    </row>
    <row r="64" spans="7:7" x14ac:dyDescent="0.3">
      <c r="G64" s="41"/>
    </row>
    <row r="65" spans="7:7" x14ac:dyDescent="0.3">
      <c r="G65" s="41"/>
    </row>
    <row r="66" spans="7:7" x14ac:dyDescent="0.3">
      <c r="G66" s="41"/>
    </row>
    <row r="67" spans="7:7" x14ac:dyDescent="0.3">
      <c r="G67" s="41"/>
    </row>
    <row r="68" spans="7:7" x14ac:dyDescent="0.3">
      <c r="G68" s="41"/>
    </row>
    <row r="69" spans="7:7" x14ac:dyDescent="0.3">
      <c r="G69" s="41"/>
    </row>
    <row r="70" spans="7:7" x14ac:dyDescent="0.3">
      <c r="G70" s="41"/>
    </row>
    <row r="71" spans="7:7" x14ac:dyDescent="0.3">
      <c r="G71" s="41"/>
    </row>
    <row r="72" spans="7:7" x14ac:dyDescent="0.3">
      <c r="G72" s="41"/>
    </row>
    <row r="73" spans="7:7" x14ac:dyDescent="0.3">
      <c r="G73" s="41"/>
    </row>
    <row r="74" spans="7:7" x14ac:dyDescent="0.3">
      <c r="G74" s="41"/>
    </row>
    <row r="75" spans="7:7" x14ac:dyDescent="0.3">
      <c r="G75" s="41"/>
    </row>
    <row r="76" spans="7:7" x14ac:dyDescent="0.3">
      <c r="G76" s="41"/>
    </row>
    <row r="77" spans="7:7" x14ac:dyDescent="0.3">
      <c r="G77" s="41"/>
    </row>
    <row r="78" spans="7:7" x14ac:dyDescent="0.3">
      <c r="G78" s="41"/>
    </row>
    <row r="79" spans="7:7" x14ac:dyDescent="0.3">
      <c r="G79" s="41"/>
    </row>
    <row r="80" spans="7:7" x14ac:dyDescent="0.3">
      <c r="G80" s="41"/>
    </row>
    <row r="81" spans="7:7" x14ac:dyDescent="0.3">
      <c r="G81" s="41"/>
    </row>
    <row r="82" spans="7:7" x14ac:dyDescent="0.3">
      <c r="G82" s="41"/>
    </row>
    <row r="83" spans="7:7" x14ac:dyDescent="0.3">
      <c r="G83" s="41"/>
    </row>
    <row r="84" spans="7:7" x14ac:dyDescent="0.3">
      <c r="G84" s="41"/>
    </row>
    <row r="85" spans="7:7" x14ac:dyDescent="0.3">
      <c r="G85" s="41"/>
    </row>
    <row r="86" spans="7:7" x14ac:dyDescent="0.3">
      <c r="G86" s="41"/>
    </row>
    <row r="87" spans="7:7" x14ac:dyDescent="0.3">
      <c r="G87" s="41"/>
    </row>
    <row r="88" spans="7:7" x14ac:dyDescent="0.3">
      <c r="G88" s="41"/>
    </row>
    <row r="89" spans="7:7" x14ac:dyDescent="0.3">
      <c r="G89" s="41"/>
    </row>
    <row r="90" spans="7:7" x14ac:dyDescent="0.3">
      <c r="G90" s="41"/>
    </row>
    <row r="91" spans="7:7" x14ac:dyDescent="0.3">
      <c r="G91" s="41"/>
    </row>
    <row r="92" spans="7:7" x14ac:dyDescent="0.3">
      <c r="G92" s="41"/>
    </row>
    <row r="93" spans="7:7" x14ac:dyDescent="0.3">
      <c r="G93" s="41"/>
    </row>
    <row r="94" spans="7:7" x14ac:dyDescent="0.3">
      <c r="G94" s="41"/>
    </row>
    <row r="95" spans="7:7" x14ac:dyDescent="0.3">
      <c r="G95" s="41"/>
    </row>
    <row r="96" spans="7:7" x14ac:dyDescent="0.3">
      <c r="G96" s="41"/>
    </row>
    <row r="97" spans="2:7" x14ac:dyDescent="0.3">
      <c r="G97" s="41"/>
    </row>
    <row r="98" spans="2:7" x14ac:dyDescent="0.3">
      <c r="G98" s="41"/>
    </row>
    <row r="99" spans="2:7" x14ac:dyDescent="0.3">
      <c r="G99" s="41"/>
    </row>
    <row r="100" spans="2:7" x14ac:dyDescent="0.3">
      <c r="G100" s="41"/>
    </row>
    <row r="101" spans="2:7" x14ac:dyDescent="0.3">
      <c r="G101" s="41"/>
    </row>
    <row r="102" spans="2:7" x14ac:dyDescent="0.3">
      <c r="G102" s="41"/>
    </row>
    <row r="103" spans="2:7" x14ac:dyDescent="0.3">
      <c r="G103" s="41"/>
    </row>
    <row r="104" spans="2:7" x14ac:dyDescent="0.3">
      <c r="G104" s="41"/>
    </row>
    <row r="105" spans="2:7" x14ac:dyDescent="0.3">
      <c r="B105" s="50"/>
      <c r="G105" s="41"/>
    </row>
    <row r="106" spans="2:7" x14ac:dyDescent="0.3">
      <c r="G106" s="41"/>
    </row>
    <row r="107" spans="2:7" x14ac:dyDescent="0.3">
      <c r="G107" s="41"/>
    </row>
    <row r="108" spans="2:7" x14ac:dyDescent="0.3">
      <c r="G108" s="41"/>
    </row>
    <row r="109" spans="2:7" x14ac:dyDescent="0.3">
      <c r="G109" s="41"/>
    </row>
    <row r="110" spans="2:7" x14ac:dyDescent="0.3">
      <c r="G110" s="41"/>
    </row>
    <row r="111" spans="2:7" x14ac:dyDescent="0.3">
      <c r="G111" s="41"/>
    </row>
    <row r="114" spans="2:7" x14ac:dyDescent="0.3">
      <c r="G114" s="41" t="s">
        <v>194</v>
      </c>
    </row>
    <row r="117" spans="2:7" x14ac:dyDescent="0.3">
      <c r="G117" s="41" t="s">
        <v>195</v>
      </c>
    </row>
    <row r="118" spans="2:7" x14ac:dyDescent="0.3">
      <c r="B118" s="13"/>
      <c r="C118" s="13"/>
      <c r="G118" s="48" t="s">
        <v>196</v>
      </c>
    </row>
    <row r="120" spans="2:7" x14ac:dyDescent="0.3">
      <c r="G120" s="41" t="s">
        <v>197</v>
      </c>
    </row>
    <row r="124" spans="2:7" x14ac:dyDescent="0.3">
      <c r="G124" s="41" t="s">
        <v>198</v>
      </c>
    </row>
    <row r="126" spans="2:7" x14ac:dyDescent="0.3">
      <c r="G126" s="41" t="s">
        <v>199</v>
      </c>
    </row>
    <row r="127" spans="2:7" x14ac:dyDescent="0.3">
      <c r="G127" s="41" t="s">
        <v>200</v>
      </c>
    </row>
    <row r="128" spans="2:7" x14ac:dyDescent="0.3">
      <c r="G128" s="41" t="s">
        <v>201</v>
      </c>
    </row>
    <row r="129" spans="2:7" x14ac:dyDescent="0.3">
      <c r="G129" s="41" t="s">
        <v>202</v>
      </c>
    </row>
    <row r="130" spans="2:7" x14ac:dyDescent="0.3">
      <c r="G130" s="41" t="s">
        <v>203</v>
      </c>
    </row>
    <row r="131" spans="2:7" x14ac:dyDescent="0.3">
      <c r="B131" s="39"/>
      <c r="G131" s="41" t="s">
        <v>204</v>
      </c>
    </row>
    <row r="132" spans="2:7" x14ac:dyDescent="0.3">
      <c r="G132" s="41" t="s">
        <v>193</v>
      </c>
    </row>
    <row r="133" spans="2:7" x14ac:dyDescent="0.3">
      <c r="G133" s="41" t="s">
        <v>205</v>
      </c>
    </row>
    <row r="134" spans="2:7" x14ac:dyDescent="0.3">
      <c r="G134" s="41" t="s">
        <v>213</v>
      </c>
    </row>
    <row r="135" spans="2:7" x14ac:dyDescent="0.3">
      <c r="G135" s="41" t="s">
        <v>206</v>
      </c>
    </row>
    <row r="136" spans="2:7" x14ac:dyDescent="0.3">
      <c r="G136" s="41" t="s">
        <v>207</v>
      </c>
    </row>
    <row r="137" spans="2:7" x14ac:dyDescent="0.3">
      <c r="G137" s="41" t="s">
        <v>211</v>
      </c>
    </row>
    <row r="138" spans="2:7" x14ac:dyDescent="0.3">
      <c r="G138" s="41" t="s">
        <v>214</v>
      </c>
    </row>
    <row r="139" spans="2:7" x14ac:dyDescent="0.3">
      <c r="B139" s="13"/>
      <c r="G139" s="41" t="s">
        <v>215</v>
      </c>
    </row>
  </sheetData>
  <hyperlinks>
    <hyperlink ref="G114" r:id="rId1" xr:uid="{941A9CE8-62D1-4045-8401-E482EFAA9B01}"/>
    <hyperlink ref="G117" r:id="rId2" xr:uid="{92153DC2-3837-4DF0-96AC-4917611656DE}"/>
    <hyperlink ref="G118" r:id="rId3" tooltip="Persistent link using digital object identifier" xr:uid="{3750B9E2-2914-4FA5-8521-B55C211559FE}"/>
    <hyperlink ref="G124" r:id="rId4" xr:uid="{8B7A2B8C-A3C7-46F4-ACD9-ADE96F003224}"/>
    <hyperlink ref="G126" r:id="rId5" xr:uid="{333B5B5E-4CF3-471D-AA12-BB75652D9B8F}"/>
    <hyperlink ref="G127" r:id="rId6" xr:uid="{4043FF83-C166-4A45-8CE8-BC2B04ACCDFD}"/>
    <hyperlink ref="G120" r:id="rId7" xr:uid="{7F05CC4A-2499-4E6D-89BE-CB00D3866546}"/>
    <hyperlink ref="G128" r:id="rId8" xr:uid="{0E33B96F-EBA8-4D70-976B-5940B9AE5F29}"/>
    <hyperlink ref="G129" r:id="rId9" xr:uid="{BA6B4A3E-6971-4FBB-AA87-5243140FCFF2}"/>
    <hyperlink ref="G130" r:id="rId10" xr:uid="{C31BD694-B885-44E1-8427-A856DE167CA8}"/>
    <hyperlink ref="G131" r:id="rId11" xr:uid="{0DAFF558-95D6-4B26-BD78-AFC687F8E2BD}"/>
    <hyperlink ref="G132" r:id="rId12" xr:uid="{279AFA4D-61EB-40FA-A483-1217C4DACDB1}"/>
    <hyperlink ref="G133" r:id="rId13" xr:uid="{09A1099C-A0CF-4621-BF41-C356836E47AE}"/>
    <hyperlink ref="G135" r:id="rId14" xr:uid="{8456F575-BE6A-4D05-97B4-316EA579ADDD}"/>
    <hyperlink ref="G136" r:id="rId15" xr:uid="{5074AB86-251D-4215-9285-5C087609B488}"/>
    <hyperlink ref="G137" r:id="rId16" xr:uid="{1CF8FB64-6FD7-4527-BD78-FD84A98EC3D3}"/>
    <hyperlink ref="G139" r:id="rId17" xr:uid="{B7F86D34-B7A6-4778-BDF8-4CAC7C1AD951}"/>
    <hyperlink ref="G4" r:id="rId18" xr:uid="{F4EBF170-C48C-4E34-ADFA-BEDEC4D1C207}"/>
    <hyperlink ref="G5" r:id="rId19" xr:uid="{6ADDF5C1-44D2-49B5-AC1A-A0FBD92350FD}"/>
    <hyperlink ref="G6" r:id="rId20" xr:uid="{C6A64B31-92AD-45B0-BA21-DFCDB2BE0979}"/>
    <hyperlink ref="G7" r:id="rId21" xr:uid="{35DA8237-CF91-434B-B6A8-ED2A1E9BBC19}"/>
    <hyperlink ref="G8" r:id="rId22" xr:uid="{BF89911F-EFE3-4598-AA94-74A4FB57736F}"/>
    <hyperlink ref="G11" r:id="rId23" xr:uid="{66A6A64F-EA92-47F7-A6E1-2ABBBC7A9B9F}"/>
    <hyperlink ref="G12" r:id="rId24" xr:uid="{7BA9439C-B926-440A-9120-FCAB19CB5136}"/>
    <hyperlink ref="G10" r:id="rId25" xr:uid="{95A53AE5-0F35-48AA-ABC6-F5099B06F989}"/>
    <hyperlink ref="G15" r:id="rId26" xr:uid="{462CBAC3-6AE4-4E00-A341-0705B733BF63}"/>
    <hyperlink ref="G14" r:id="rId27" xr:uid="{B011012B-72AC-4ACB-A515-CCD250128C16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Data_base_case</vt:lpstr>
      <vt:lpstr>Selected_units</vt:lpstr>
      <vt:lpstr>Scenarios_definition</vt:lpstr>
      <vt:lpstr>Scenarios_DME</vt:lpstr>
      <vt:lpstr>Scenarios_tests</vt:lpstr>
      <vt:lpstr>Ref_base_case</vt:lpstr>
      <vt:lpstr>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2023-10-12T14:57:14Z</dcterms:modified>
</cp:coreProperties>
</file>