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19200" windowHeight="8250" activeTab="3"/>
  </bookViews>
  <sheets>
    <sheet name="Data_base_case" sheetId="79" r:id="rId1"/>
    <sheet name="Selected_units" sheetId="82" r:id="rId2"/>
    <sheet name="Scenarios_definition" sheetId="80" r:id="rId3"/>
    <sheet name="Scenarios" sheetId="95" r:id="rId4"/>
    <sheet name="Ref_base_case" sheetId="98" r:id="rId5"/>
    <sheet name="Sources" sheetId="97" r:id="rId6"/>
  </sheets>
  <externalReferences>
    <externalReference r:id="rId7"/>
  </externalReferences>
  <definedNames>
    <definedName name="CEPCI_ref">[1]Calculations!$C$28</definedName>
    <definedName name="CEPCI2014">[1]Calculations!$C$22</definedName>
    <definedName name="CEPCI2015">[1]Calculations!$C$23</definedName>
    <definedName name="DE2014_">[1]Calculations!$C$8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95" l="1"/>
  <c r="I16" i="95"/>
  <c r="I14" i="95"/>
  <c r="G14" i="95" l="1"/>
  <c r="G15" i="95"/>
  <c r="G16" i="95"/>
  <c r="A14" i="95"/>
  <c r="A15" i="95"/>
  <c r="A16" i="95"/>
  <c r="M12" i="95" l="1"/>
  <c r="M10" i="95"/>
  <c r="I11" i="95"/>
  <c r="G10" i="95"/>
  <c r="I10" i="95" s="1"/>
  <c r="G11" i="95"/>
  <c r="G12" i="95"/>
  <c r="I12" i="95" s="1"/>
  <c r="G13" i="95"/>
  <c r="I13" i="95" s="1"/>
  <c r="A10" i="95"/>
  <c r="A11" i="95"/>
  <c r="A12" i="95"/>
  <c r="A13" i="95"/>
  <c r="G9" i="95" l="1"/>
  <c r="G8" i="95"/>
  <c r="M17" i="95" l="1"/>
  <c r="M18" i="95"/>
  <c r="M19" i="95"/>
  <c r="M20" i="95"/>
  <c r="M21" i="95"/>
  <c r="M22" i="95"/>
  <c r="M23" i="95"/>
  <c r="M24" i="95"/>
  <c r="M25" i="95"/>
  <c r="M26" i="95"/>
  <c r="M27" i="95"/>
  <c r="M28" i="95"/>
  <c r="M29" i="95"/>
  <c r="M30" i="95"/>
  <c r="M31" i="95"/>
  <c r="M32" i="95"/>
  <c r="M33" i="95"/>
  <c r="M34" i="95"/>
  <c r="M35" i="95"/>
  <c r="M36" i="95"/>
  <c r="M37" i="95"/>
  <c r="M38" i="95"/>
  <c r="M39" i="95"/>
  <c r="M8" i="95"/>
  <c r="I20" i="95" l="1"/>
  <c r="I21" i="95"/>
  <c r="I22" i="95"/>
  <c r="I23" i="95"/>
  <c r="I24" i="95"/>
  <c r="I25" i="95"/>
  <c r="I26" i="95"/>
  <c r="I27" i="95"/>
  <c r="I28" i="95"/>
  <c r="I29" i="95"/>
  <c r="I30" i="95"/>
  <c r="I31" i="95"/>
  <c r="I32" i="95"/>
  <c r="I33" i="95"/>
  <c r="I34" i="95"/>
  <c r="I35" i="95"/>
  <c r="I36" i="95"/>
  <c r="I37" i="95"/>
  <c r="I38" i="95"/>
  <c r="I39" i="95"/>
  <c r="G20" i="95"/>
  <c r="G21" i="95"/>
  <c r="G22" i="95"/>
  <c r="G23" i="95"/>
  <c r="G24" i="95"/>
  <c r="G25" i="95"/>
  <c r="G26" i="95"/>
  <c r="G27" i="95"/>
  <c r="G28" i="95"/>
  <c r="G29" i="95"/>
  <c r="G30" i="95"/>
  <c r="G31" i="95"/>
  <c r="G32" i="95"/>
  <c r="G33" i="95"/>
  <c r="G34" i="95"/>
  <c r="G35" i="95"/>
  <c r="G36" i="95"/>
  <c r="G37" i="95"/>
  <c r="G38" i="95"/>
  <c r="G39" i="95"/>
  <c r="A20" i="95"/>
  <c r="A21" i="95"/>
  <c r="A22" i="95"/>
  <c r="A23" i="95"/>
  <c r="A24" i="95"/>
  <c r="A25" i="95"/>
  <c r="A26" i="95"/>
  <c r="A27" i="95"/>
  <c r="A28" i="95"/>
  <c r="A29" i="95"/>
  <c r="A30" i="95"/>
  <c r="A31" i="95"/>
  <c r="A32" i="95"/>
  <c r="A33" i="95"/>
  <c r="A34" i="95"/>
  <c r="A35" i="95"/>
  <c r="A36" i="95"/>
  <c r="A37" i="95"/>
  <c r="A38" i="95"/>
  <c r="A39" i="95"/>
  <c r="BN54" i="98" l="1"/>
  <c r="BM54" i="98"/>
  <c r="BL54" i="98"/>
  <c r="BL32" i="98"/>
  <c r="BN32" i="98"/>
  <c r="BM32" i="98"/>
  <c r="BH32" i="98"/>
  <c r="BG32" i="98"/>
  <c r="BF32" i="98"/>
  <c r="BN15" i="98"/>
  <c r="BM15" i="98"/>
  <c r="BL15" i="98"/>
  <c r="BN14" i="98"/>
  <c r="BL14" i="98"/>
  <c r="BM14" i="98"/>
  <c r="BN11" i="98"/>
  <c r="BM11" i="98"/>
  <c r="BL11" i="98"/>
  <c r="BJ11" i="98"/>
  <c r="A3" i="97"/>
  <c r="A4" i="97"/>
  <c r="A5" i="97"/>
  <c r="A6" i="97"/>
  <c r="A7" i="97"/>
  <c r="A8" i="97"/>
  <c r="A9" i="97"/>
  <c r="A10" i="97"/>
  <c r="A11" i="97"/>
  <c r="A12" i="97"/>
  <c r="A13" i="97"/>
  <c r="A14" i="97"/>
  <c r="A15" i="97"/>
  <c r="A16" i="97"/>
  <c r="A17" i="97"/>
  <c r="A18" i="97"/>
  <c r="A19" i="97"/>
  <c r="A20" i="97"/>
  <c r="A21" i="97"/>
  <c r="A22" i="97"/>
  <c r="A23" i="97"/>
  <c r="A24" i="97"/>
  <c r="A25" i="97"/>
  <c r="A26" i="97"/>
  <c r="A27" i="97"/>
  <c r="A28" i="97"/>
  <c r="A29" i="97"/>
  <c r="A30" i="97"/>
  <c r="A31" i="97"/>
  <c r="A32" i="97"/>
  <c r="A33" i="97"/>
  <c r="A34" i="97"/>
  <c r="A35" i="97"/>
  <c r="A36" i="97"/>
  <c r="A37" i="97"/>
  <c r="A38" i="97"/>
  <c r="A39" i="97"/>
  <c r="A40" i="97"/>
  <c r="A41" i="97"/>
  <c r="A42" i="97"/>
  <c r="A43" i="97"/>
  <c r="A44" i="97"/>
  <c r="A45" i="97"/>
  <c r="A46" i="97"/>
  <c r="A47" i="97"/>
  <c r="A48" i="97"/>
  <c r="A49" i="97"/>
  <c r="A50" i="97"/>
  <c r="A51" i="97"/>
  <c r="A52" i="97"/>
  <c r="A53" i="97"/>
  <c r="A54" i="97"/>
  <c r="A55" i="97"/>
  <c r="A56" i="97"/>
  <c r="A57" i="97"/>
  <c r="A58" i="97"/>
  <c r="A59" i="97"/>
  <c r="A60" i="97"/>
  <c r="A61" i="97"/>
  <c r="A62" i="97"/>
  <c r="A63" i="97"/>
  <c r="A64" i="97"/>
  <c r="A65" i="97"/>
  <c r="A66" i="97"/>
  <c r="A67" i="97"/>
  <c r="A68" i="97"/>
  <c r="A69" i="97"/>
  <c r="A70" i="97"/>
  <c r="A71" i="97"/>
  <c r="A72" i="97"/>
  <c r="A73" i="97"/>
  <c r="A74" i="97"/>
  <c r="A75" i="97"/>
  <c r="A76" i="97"/>
  <c r="A77" i="97"/>
  <c r="A78" i="97"/>
  <c r="A79" i="97"/>
  <c r="A80" i="97"/>
  <c r="A81" i="97"/>
  <c r="A82" i="97"/>
  <c r="A83" i="97"/>
  <c r="A84" i="97"/>
  <c r="A85" i="97"/>
  <c r="A86" i="97"/>
  <c r="A87" i="97"/>
  <c r="A88" i="97"/>
  <c r="A89" i="97"/>
  <c r="A90" i="97"/>
  <c r="A91" i="97"/>
  <c r="A92" i="97"/>
  <c r="A93" i="97"/>
  <c r="A94" i="97"/>
  <c r="A95" i="97"/>
  <c r="A96" i="97"/>
  <c r="A97" i="97"/>
  <c r="A98" i="97"/>
  <c r="A99" i="97"/>
  <c r="A100" i="97"/>
  <c r="A101" i="97"/>
  <c r="A102" i="97"/>
  <c r="A103" i="97"/>
  <c r="A104" i="97"/>
  <c r="A105" i="97"/>
  <c r="A106" i="97"/>
  <c r="A107" i="97"/>
  <c r="A108" i="97"/>
  <c r="A109" i="97"/>
  <c r="A110" i="97"/>
  <c r="A111" i="97"/>
  <c r="A112" i="97"/>
  <c r="A113" i="97"/>
  <c r="A114" i="97"/>
  <c r="A115" i="97"/>
  <c r="A116" i="97"/>
  <c r="A117" i="97"/>
  <c r="A118" i="97"/>
  <c r="A119" i="97"/>
  <c r="A120" i="97"/>
  <c r="A121" i="97"/>
  <c r="A122" i="97"/>
  <c r="A123" i="97"/>
  <c r="A124" i="97"/>
  <c r="A125" i="97"/>
  <c r="A126" i="97"/>
  <c r="A127" i="97"/>
  <c r="A128" i="97"/>
  <c r="A129" i="97"/>
  <c r="A130" i="97"/>
  <c r="A131" i="97"/>
  <c r="A132" i="97"/>
  <c r="A133" i="97"/>
  <c r="A134" i="97"/>
  <c r="A135" i="97"/>
  <c r="A136" i="97"/>
  <c r="A137" i="97"/>
  <c r="A138" i="97"/>
  <c r="A139" i="97"/>
  <c r="A2" i="97"/>
  <c r="I17" i="95" l="1"/>
  <c r="I18" i="95"/>
  <c r="I19" i="95"/>
  <c r="CR49" i="79" l="1"/>
  <c r="CQ49" i="79"/>
  <c r="CP49" i="79"/>
  <c r="CT15" i="98"/>
  <c r="CT17" i="98" s="1"/>
  <c r="CJ12" i="98"/>
  <c r="CT12" i="98"/>
  <c r="CV12" i="98" s="1"/>
  <c r="CT11" i="98"/>
  <c r="CV17" i="98" s="1"/>
  <c r="BR12" i="98"/>
  <c r="CW16" i="98" l="1"/>
  <c r="CW14" i="98"/>
  <c r="CX11" i="98"/>
  <c r="CV11" i="98"/>
  <c r="CX15" i="98"/>
  <c r="CV16" i="98"/>
  <c r="CX16" i="98"/>
  <c r="CW15" i="98"/>
  <c r="CX14" i="98"/>
  <c r="CW11" i="98"/>
  <c r="CT14" i="98"/>
  <c r="CT16" i="98" s="1"/>
  <c r="CX17" i="98"/>
  <c r="CX12" i="98"/>
  <c r="CV15" i="98"/>
  <c r="CW12" i="98"/>
  <c r="CW17" i="98"/>
  <c r="CV14" i="98"/>
  <c r="CS20" i="98" l="1"/>
  <c r="CT20" i="98"/>
  <c r="CU20" i="98"/>
  <c r="CV20" i="98"/>
  <c r="CW20" i="98"/>
  <c r="CX20" i="98"/>
  <c r="CT19" i="98"/>
  <c r="CU19" i="98"/>
  <c r="CV19" i="98"/>
  <c r="CW19" i="98"/>
  <c r="CX19" i="98"/>
  <c r="CS19" i="98"/>
  <c r="CT32" i="98"/>
  <c r="CV32" i="98" l="1"/>
  <c r="CX32" i="98"/>
  <c r="CW32" i="98"/>
  <c r="S17" i="79"/>
  <c r="U17" i="79"/>
  <c r="S16" i="79"/>
  <c r="U16" i="79"/>
  <c r="BR16" i="98"/>
  <c r="BS16" i="98"/>
  <c r="BT16" i="98"/>
  <c r="BR17" i="98"/>
  <c r="BS17" i="98"/>
  <c r="BT17" i="98"/>
  <c r="BO16" i="98"/>
  <c r="BO17" i="98"/>
  <c r="BQ16" i="98"/>
  <c r="BQ17" i="98"/>
  <c r="BP17" i="98"/>
  <c r="BP16" i="98"/>
  <c r="S14" i="98" l="1"/>
  <c r="T14" i="98"/>
  <c r="U14" i="98"/>
  <c r="Y14" i="98"/>
  <c r="Z14" i="98"/>
  <c r="AA14" i="98"/>
  <c r="AX14" i="98"/>
  <c r="BD14" i="98"/>
  <c r="D17" i="80"/>
  <c r="D16" i="80"/>
  <c r="D15" i="80"/>
  <c r="A5" i="80"/>
  <c r="D7" i="80"/>
  <c r="D6" i="80"/>
  <c r="D5" i="80"/>
  <c r="G19" i="95"/>
  <c r="A19" i="95"/>
  <c r="G17" i="95"/>
  <c r="A17" i="95"/>
  <c r="G18" i="95" l="1"/>
  <c r="CB49" i="98" l="1"/>
  <c r="CD49" i="98"/>
  <c r="CE49" i="98"/>
  <c r="CF49" i="98"/>
  <c r="BP9" i="98"/>
  <c r="DA6" i="98"/>
  <c r="CU6" i="98"/>
  <c r="CO6" i="98"/>
  <c r="CI6" i="98"/>
  <c r="CC6" i="98"/>
  <c r="BW6" i="98"/>
  <c r="BQ6" i="98"/>
  <c r="BK6" i="98"/>
  <c r="BE6" i="98"/>
  <c r="AY6" i="98"/>
  <c r="AS6" i="98"/>
  <c r="AM6" i="98"/>
  <c r="AG6" i="98"/>
  <c r="AA6" i="98"/>
  <c r="U6" i="98"/>
  <c r="O6" i="98"/>
  <c r="CY6" i="98"/>
  <c r="CS6" i="98"/>
  <c r="CM6" i="98"/>
  <c r="CG6" i="98"/>
  <c r="CA6" i="98"/>
  <c r="BU6" i="98"/>
  <c r="BO6" i="98"/>
  <c r="BI6" i="98"/>
  <c r="BC6" i="98"/>
  <c r="AW6" i="98"/>
  <c r="AQ6" i="98"/>
  <c r="AK6" i="98"/>
  <c r="AE6" i="98"/>
  <c r="Y6" i="98"/>
  <c r="S6" i="98"/>
  <c r="M6" i="98"/>
  <c r="C48" i="98"/>
  <c r="C47" i="98"/>
  <c r="C46" i="98"/>
  <c r="C45" i="98"/>
  <c r="C43" i="98"/>
  <c r="C42" i="98"/>
  <c r="C41" i="98"/>
  <c r="C40" i="98"/>
  <c r="C39" i="98"/>
  <c r="C38" i="98"/>
  <c r="C37" i="98"/>
  <c r="C36" i="98"/>
  <c r="C33" i="98"/>
  <c r="C31" i="98"/>
  <c r="C30" i="98"/>
  <c r="C29" i="98"/>
  <c r="C28" i="98"/>
  <c r="C27" i="98"/>
  <c r="C23" i="98"/>
  <c r="C22" i="98"/>
  <c r="C21" i="98"/>
  <c r="C18" i="98"/>
  <c r="C13" i="98"/>
  <c r="C10" i="98"/>
  <c r="C9" i="98"/>
  <c r="G7" i="98" l="1"/>
  <c r="H7" i="98"/>
  <c r="I7" i="98"/>
  <c r="J7" i="98"/>
  <c r="K7" i="98"/>
  <c r="L7" i="98"/>
  <c r="M7" i="98"/>
  <c r="N7" i="98"/>
  <c r="O7" i="98"/>
  <c r="P7" i="98"/>
  <c r="Q7" i="98"/>
  <c r="R7" i="98"/>
  <c r="S7" i="98"/>
  <c r="T7" i="98"/>
  <c r="U7" i="98"/>
  <c r="V7" i="98"/>
  <c r="W7" i="98"/>
  <c r="X7" i="98"/>
  <c r="Y7" i="98"/>
  <c r="Z7" i="98"/>
  <c r="AA7" i="98"/>
  <c r="AB7" i="98"/>
  <c r="AC7" i="98"/>
  <c r="AD7" i="98"/>
  <c r="AE7" i="98"/>
  <c r="AF7" i="98"/>
  <c r="AG7" i="98"/>
  <c r="AH7" i="98"/>
  <c r="AI7" i="98"/>
  <c r="AJ7" i="98"/>
  <c r="AK7" i="98"/>
  <c r="AL7" i="98"/>
  <c r="AM7" i="98"/>
  <c r="AN7" i="98"/>
  <c r="AO7" i="98"/>
  <c r="AP7" i="98"/>
  <c r="AQ7" i="98"/>
  <c r="AR7" i="98"/>
  <c r="AS7" i="98"/>
  <c r="AT7" i="98"/>
  <c r="AU7" i="98"/>
  <c r="AV7" i="98"/>
  <c r="AW7" i="98"/>
  <c r="AX7" i="98"/>
  <c r="AY7" i="98"/>
  <c r="AZ7" i="98"/>
  <c r="BA7" i="98"/>
  <c r="BB7" i="98"/>
  <c r="BC7" i="98"/>
  <c r="BD7" i="98"/>
  <c r="BE7" i="98"/>
  <c r="BF7" i="98"/>
  <c r="BG7" i="98"/>
  <c r="BH7" i="98"/>
  <c r="BI7" i="98"/>
  <c r="BJ7" i="98"/>
  <c r="BK7" i="98"/>
  <c r="BL7" i="98"/>
  <c r="BM7" i="98"/>
  <c r="BN7" i="98"/>
  <c r="BO7" i="98"/>
  <c r="BP7" i="98"/>
  <c r="BQ7" i="98"/>
  <c r="BR7" i="98"/>
  <c r="BS7" i="98"/>
  <c r="BT7" i="98"/>
  <c r="BU7" i="98"/>
  <c r="BV7" i="98"/>
  <c r="BW7" i="98"/>
  <c r="BX7" i="98"/>
  <c r="BY7" i="98"/>
  <c r="BZ7" i="98"/>
  <c r="CA7" i="98"/>
  <c r="CB7" i="98"/>
  <c r="CC7" i="98"/>
  <c r="CD7" i="98"/>
  <c r="CE7" i="98"/>
  <c r="CF7" i="98"/>
  <c r="CG7" i="98"/>
  <c r="CH7" i="98"/>
  <c r="CI7" i="98"/>
  <c r="CJ7" i="98"/>
  <c r="CK7" i="98"/>
  <c r="CL7" i="98"/>
  <c r="CM7" i="98"/>
  <c r="CN7" i="98"/>
  <c r="CO7" i="98"/>
  <c r="CP7" i="98"/>
  <c r="CQ7" i="98"/>
  <c r="CR7" i="98"/>
  <c r="CS7" i="98"/>
  <c r="CT7" i="98"/>
  <c r="CU7" i="98"/>
  <c r="CV7" i="98"/>
  <c r="CW7" i="98"/>
  <c r="CX7" i="98"/>
  <c r="CY7" i="98"/>
  <c r="CZ7" i="98"/>
  <c r="DA7" i="98"/>
  <c r="DB7" i="98"/>
  <c r="DC7" i="98"/>
  <c r="DD7" i="98"/>
  <c r="F7" i="98"/>
  <c r="H7" i="79"/>
  <c r="I7" i="79"/>
  <c r="J7" i="79"/>
  <c r="K7" i="79"/>
  <c r="L7" i="79"/>
  <c r="F7" i="79"/>
  <c r="DA6" i="79" l="1"/>
  <c r="DA7" i="79" s="1"/>
  <c r="CU6" i="79"/>
  <c r="CU7" i="79" s="1"/>
  <c r="CO6" i="79"/>
  <c r="CO7" i="79" s="1"/>
  <c r="CI6" i="79"/>
  <c r="CI7" i="79" s="1"/>
  <c r="CC6" i="79"/>
  <c r="CC7" i="79" s="1"/>
  <c r="BW6" i="79"/>
  <c r="BW7" i="79" s="1"/>
  <c r="BQ6" i="79"/>
  <c r="BQ7" i="79" s="1"/>
  <c r="BK6" i="79"/>
  <c r="BK7" i="79" s="1"/>
  <c r="BE6" i="79"/>
  <c r="BE7" i="79" s="1"/>
  <c r="AY6" i="79"/>
  <c r="AY7" i="79" s="1"/>
  <c r="AS6" i="79"/>
  <c r="AS7" i="79" s="1"/>
  <c r="AM6" i="79"/>
  <c r="AM7" i="79" s="1"/>
  <c r="AG6" i="79"/>
  <c r="AG7" i="79" s="1"/>
  <c r="AA6" i="79"/>
  <c r="AA7" i="79" s="1"/>
  <c r="U6" i="79"/>
  <c r="U7" i="79" s="1"/>
  <c r="O6" i="79"/>
  <c r="O7" i="79" s="1"/>
  <c r="CY6" i="79"/>
  <c r="CY7" i="79" s="1"/>
  <c r="CS6" i="79"/>
  <c r="CS7" i="79" s="1"/>
  <c r="CM6" i="79"/>
  <c r="CM7" i="79" s="1"/>
  <c r="CG6" i="79"/>
  <c r="CG7" i="79" s="1"/>
  <c r="CA6" i="79"/>
  <c r="CA7" i="79" s="1"/>
  <c r="BU6" i="79"/>
  <c r="BU7" i="79" s="1"/>
  <c r="BO6" i="79"/>
  <c r="BO7" i="79" s="1"/>
  <c r="BI6" i="79"/>
  <c r="BI7" i="79" s="1"/>
  <c r="BC6" i="79"/>
  <c r="BC7" i="79" s="1"/>
  <c r="AW6" i="79"/>
  <c r="AW7" i="79" s="1"/>
  <c r="AQ6" i="79"/>
  <c r="AQ7" i="79" s="1"/>
  <c r="AK6" i="79"/>
  <c r="AK7" i="79" s="1"/>
  <c r="AE6" i="79"/>
  <c r="AE7" i="79" s="1"/>
  <c r="Y6" i="79"/>
  <c r="Y7" i="79" s="1"/>
  <c r="S6" i="79"/>
  <c r="S7" i="79" s="1"/>
  <c r="M6" i="79"/>
  <c r="M7" i="79" s="1"/>
  <c r="CB13" i="98" l="1"/>
  <c r="CC13" i="98"/>
  <c r="CD13" i="98"/>
  <c r="CE13" i="98"/>
  <c r="CF13" i="98"/>
  <c r="CA13" i="98"/>
  <c r="BW26" i="98"/>
  <c r="BV26" i="98"/>
  <c r="BU26" i="98"/>
  <c r="BW25" i="98"/>
  <c r="BV25" i="98"/>
  <c r="BX26" i="98"/>
  <c r="BY26" i="98"/>
  <c r="BZ26" i="98"/>
  <c r="BY25" i="98"/>
  <c r="BZ25" i="98"/>
  <c r="BX25" i="98"/>
  <c r="BP12" i="98"/>
  <c r="BH49" i="98"/>
  <c r="BG49" i="98"/>
  <c r="BF49" i="98"/>
  <c r="BH35" i="98"/>
  <c r="BN35" i="98"/>
  <c r="BR36" i="98"/>
  <c r="BI37" i="98"/>
  <c r="BJ37" i="98"/>
  <c r="BL38" i="98"/>
  <c r="BN38" i="98"/>
  <c r="BS38" i="98"/>
  <c r="BG40" i="98"/>
  <c r="BH40" i="98"/>
  <c r="BJ40" i="98"/>
  <c r="BL41" i="98"/>
  <c r="BQ41" i="98"/>
  <c r="BR41" i="98"/>
  <c r="BK42" i="98"/>
  <c r="BT42" i="98"/>
  <c r="BH43" i="98"/>
  <c r="BM43" i="98"/>
  <c r="BP43" i="98"/>
  <c r="BO44" i="98"/>
  <c r="BP44" i="98"/>
  <c r="BR44" i="98"/>
  <c r="BJ45" i="98"/>
  <c r="BT45" i="98"/>
  <c r="BK46" i="98"/>
  <c r="BL46" i="98"/>
  <c r="BS46" i="98"/>
  <c r="BN47" i="98"/>
  <c r="BP47" i="98"/>
  <c r="BG48" i="98"/>
  <c r="BJ48" i="98"/>
  <c r="BF38" i="98"/>
  <c r="BF39" i="98"/>
  <c r="BF41" i="98"/>
  <c r="BF47" i="98"/>
  <c r="BM35" i="98"/>
  <c r="BF11" i="98"/>
  <c r="BA27" i="98"/>
  <c r="BB27" i="98"/>
  <c r="AZ27" i="98"/>
  <c r="AX30" i="98"/>
  <c r="AW30" i="98"/>
  <c r="BB30" i="98"/>
  <c r="BA30" i="98"/>
  <c r="AZ30" i="98"/>
  <c r="AZ16" i="98"/>
  <c r="AY30" i="98"/>
  <c r="AV30" i="98"/>
  <c r="BA19" i="98"/>
  <c r="AX12" i="98"/>
  <c r="BR48" i="98" l="1"/>
  <c r="BM47" i="98"/>
  <c r="BR45" i="98"/>
  <c r="BJ44" i="98"/>
  <c r="BS42" i="98"/>
  <c r="BJ41" i="98"/>
  <c r="BP39" i="98"/>
  <c r="BK38" i="98"/>
  <c r="BP36" i="98"/>
  <c r="BP48" i="98"/>
  <c r="BH47" i="98"/>
  <c r="BQ45" i="98"/>
  <c r="BH44" i="98"/>
  <c r="BN42" i="98"/>
  <c r="BI41" i="98"/>
  <c r="BN39" i="98"/>
  <c r="BT37" i="98"/>
  <c r="BO36" i="98"/>
  <c r="BF35" i="98"/>
  <c r="BO48" i="98"/>
  <c r="BT46" i="98"/>
  <c r="BL45" i="98"/>
  <c r="BG44" i="98"/>
  <c r="BL42" i="98"/>
  <c r="BR40" i="98"/>
  <c r="BM39" i="98"/>
  <c r="BR37" i="98"/>
  <c r="BJ36" i="98"/>
  <c r="BP40" i="98"/>
  <c r="BH39" i="98"/>
  <c r="BQ37" i="98"/>
  <c r="BH36" i="98"/>
  <c r="BF46" i="98"/>
  <c r="BH48" i="98"/>
  <c r="BN46" i="98"/>
  <c r="BI45" i="98"/>
  <c r="BN43" i="98"/>
  <c r="BT41" i="98"/>
  <c r="BO40" i="98"/>
  <c r="BT38" i="98"/>
  <c r="BL37" i="98"/>
  <c r="BP35" i="98"/>
  <c r="BF45" i="98"/>
  <c r="BF37" i="98"/>
  <c r="BN48" i="98"/>
  <c r="BT47" i="98"/>
  <c r="BL47" i="98"/>
  <c r="BR46" i="98"/>
  <c r="BJ46" i="98"/>
  <c r="BP45" i="98"/>
  <c r="BH45" i="98"/>
  <c r="BN44" i="98"/>
  <c r="BT43" i="98"/>
  <c r="BL43" i="98"/>
  <c r="BR42" i="98"/>
  <c r="BJ42" i="98"/>
  <c r="BP41" i="98"/>
  <c r="BH41" i="98"/>
  <c r="BN40" i="98"/>
  <c r="BT39" i="98"/>
  <c r="BL39" i="98"/>
  <c r="BR38" i="98"/>
  <c r="BJ38" i="98"/>
  <c r="BP37" i="98"/>
  <c r="BH37" i="98"/>
  <c r="BN36" i="98"/>
  <c r="BT35" i="98"/>
  <c r="BL35" i="98"/>
  <c r="BF44" i="98"/>
  <c r="BF36" i="98"/>
  <c r="BM48" i="98"/>
  <c r="BS47" i="98"/>
  <c r="BK47" i="98"/>
  <c r="BQ46" i="98"/>
  <c r="BI46" i="98"/>
  <c r="BO45" i="98"/>
  <c r="BG45" i="98"/>
  <c r="BM44" i="98"/>
  <c r="BS43" i="98"/>
  <c r="BK43" i="98"/>
  <c r="BQ42" i="98"/>
  <c r="BI42" i="98"/>
  <c r="BO41" i="98"/>
  <c r="BG41" i="98"/>
  <c r="BM40" i="98"/>
  <c r="BS39" i="98"/>
  <c r="BK39" i="98"/>
  <c r="BQ38" i="98"/>
  <c r="BI38" i="98"/>
  <c r="BO37" i="98"/>
  <c r="BG37" i="98"/>
  <c r="BM36" i="98"/>
  <c r="BS35" i="98"/>
  <c r="BK35" i="98"/>
  <c r="BF43" i="98"/>
  <c r="BT48" i="98"/>
  <c r="BL48" i="98"/>
  <c r="BR47" i="98"/>
  <c r="BJ47" i="98"/>
  <c r="BP46" i="98"/>
  <c r="BH46" i="98"/>
  <c r="BN45" i="98"/>
  <c r="BT44" i="98"/>
  <c r="BL44" i="98"/>
  <c r="BR43" i="98"/>
  <c r="BJ43" i="98"/>
  <c r="BP42" i="98"/>
  <c r="BH42" i="98"/>
  <c r="BN41" i="98"/>
  <c r="BT40" i="98"/>
  <c r="BL40" i="98"/>
  <c r="BR39" i="98"/>
  <c r="BJ39" i="98"/>
  <c r="BP38" i="98"/>
  <c r="BH38" i="98"/>
  <c r="BN37" i="98"/>
  <c r="BT36" i="98"/>
  <c r="BL36" i="98"/>
  <c r="BR35" i="98"/>
  <c r="BJ35" i="98"/>
  <c r="BF42" i="98"/>
  <c r="BS48" i="98"/>
  <c r="BK48" i="98"/>
  <c r="BQ47" i="98"/>
  <c r="BI47" i="98"/>
  <c r="BO46" i="98"/>
  <c r="BG46" i="98"/>
  <c r="BM45" i="98"/>
  <c r="BS44" i="98"/>
  <c r="BK44" i="98"/>
  <c r="BQ43" i="98"/>
  <c r="BI43" i="98"/>
  <c r="BO42" i="98"/>
  <c r="BG42" i="98"/>
  <c r="BM41" i="98"/>
  <c r="BS40" i="98"/>
  <c r="BK40" i="98"/>
  <c r="BQ39" i="98"/>
  <c r="BI39" i="98"/>
  <c r="BO38" i="98"/>
  <c r="BG38" i="98"/>
  <c r="BM37" i="98"/>
  <c r="BS36" i="98"/>
  <c r="BK36" i="98"/>
  <c r="BQ35" i="98"/>
  <c r="BI35" i="98"/>
  <c r="BF48" i="98"/>
  <c r="BF40" i="98"/>
  <c r="BQ48" i="98"/>
  <c r="BI48" i="98"/>
  <c r="BO47" i="98"/>
  <c r="BG47" i="98"/>
  <c r="BM46" i="98"/>
  <c r="BS45" i="98"/>
  <c r="BK45" i="98"/>
  <c r="BQ44" i="98"/>
  <c r="BI44" i="98"/>
  <c r="BO43" i="98"/>
  <c r="BG43" i="98"/>
  <c r="BM42" i="98"/>
  <c r="BS41" i="98"/>
  <c r="BK41" i="98"/>
  <c r="BQ40" i="98"/>
  <c r="BI40" i="98"/>
  <c r="BO39" i="98"/>
  <c r="BG39" i="98"/>
  <c r="BM38" i="98"/>
  <c r="BS37" i="98"/>
  <c r="BK37" i="98"/>
  <c r="BQ36" i="98"/>
  <c r="BI36" i="98"/>
  <c r="BO35" i="98"/>
  <c r="BG35" i="98"/>
  <c r="BG36" i="98"/>
  <c r="BJ12" i="98" l="1"/>
  <c r="BD12" i="98"/>
  <c r="BT12" i="98"/>
  <c r="BS12" i="98"/>
  <c r="BT11" i="98"/>
  <c r="BS11" i="98"/>
  <c r="BR11" i="98"/>
  <c r="BH15" i="98"/>
  <c r="BG15" i="98"/>
  <c r="BF15" i="98"/>
  <c r="BH14" i="98"/>
  <c r="BG14" i="98"/>
  <c r="BF14" i="98"/>
  <c r="AV11" i="98"/>
  <c r="BA9" i="98" l="1"/>
  <c r="CS10" i="98"/>
  <c r="CT9" i="98"/>
  <c r="CU9" i="98"/>
  <c r="CW9" i="98"/>
  <c r="CV9" i="98"/>
  <c r="CU10" i="98"/>
  <c r="CX9" i="98"/>
  <c r="CT10" i="98"/>
  <c r="CS9" i="98"/>
  <c r="AZ9" i="98"/>
  <c r="AW9" i="98"/>
  <c r="AZ10" i="98"/>
  <c r="BB10" i="98"/>
  <c r="BA10" i="98"/>
  <c r="AY9" i="98"/>
  <c r="AY10" i="98"/>
  <c r="AX9" i="98"/>
  <c r="BB9" i="98"/>
  <c r="AW10" i="98"/>
  <c r="AX10" i="98"/>
  <c r="BB15" i="98"/>
  <c r="BA15" i="98"/>
  <c r="AZ15" i="98"/>
  <c r="BB14" i="98"/>
  <c r="BA14" i="98"/>
  <c r="AZ14" i="98"/>
  <c r="BR18" i="98"/>
  <c r="BS18" i="98"/>
  <c r="BT18" i="98"/>
  <c r="BH18" i="98"/>
  <c r="BG18" i="98"/>
  <c r="BF18" i="98"/>
  <c r="BH17" i="98"/>
  <c r="BG17" i="98"/>
  <c r="BF17" i="98"/>
  <c r="BH16" i="98"/>
  <c r="BG16" i="98"/>
  <c r="BF16" i="98"/>
  <c r="AZ18" i="98"/>
  <c r="BA18" i="98"/>
  <c r="BB18" i="98"/>
  <c r="DD51" i="98"/>
  <c r="DC51" i="98"/>
  <c r="DB51" i="98"/>
  <c r="DD34" i="98"/>
  <c r="DC34" i="98"/>
  <c r="DB34" i="98"/>
  <c r="DD33" i="98"/>
  <c r="DC33" i="98"/>
  <c r="DB33" i="98"/>
  <c r="DD32" i="98"/>
  <c r="DC32" i="98"/>
  <c r="DB32" i="98"/>
  <c r="DC27" i="98"/>
  <c r="DD27" i="98"/>
  <c r="DB27" i="98"/>
  <c r="DB19" i="98"/>
  <c r="DC19" i="98"/>
  <c r="DD19" i="98"/>
  <c r="DB20" i="98"/>
  <c r="DC20" i="98"/>
  <c r="DD20" i="98"/>
  <c r="DB18" i="98"/>
  <c r="DC18" i="98"/>
  <c r="DD18" i="98"/>
  <c r="DB15" i="98"/>
  <c r="DC15" i="98"/>
  <c r="DD15" i="98"/>
  <c r="DB16" i="98"/>
  <c r="DC16" i="98"/>
  <c r="DD16" i="98"/>
  <c r="DB17" i="98"/>
  <c r="DC17" i="98"/>
  <c r="DD17" i="98"/>
  <c r="DC14" i="98"/>
  <c r="DD14" i="98"/>
  <c r="DB14" i="98"/>
  <c r="DB12" i="98"/>
  <c r="DB11" i="98"/>
  <c r="DC11" i="98"/>
  <c r="DD11" i="98"/>
  <c r="DC12" i="98"/>
  <c r="DD12" i="98"/>
  <c r="DD10" i="98"/>
  <c r="DC10" i="98"/>
  <c r="DB10" i="98"/>
  <c r="DD9" i="98"/>
  <c r="DC9" i="98"/>
  <c r="DB9" i="98"/>
  <c r="BN17" i="98"/>
  <c r="BM17" i="98"/>
  <c r="BL17" i="98"/>
  <c r="BN16" i="98"/>
  <c r="BM16" i="98"/>
  <c r="BL16" i="98"/>
  <c r="BN12" i="98"/>
  <c r="BM12" i="98"/>
  <c r="BL12" i="98"/>
  <c r="BH12" i="98"/>
  <c r="BG12" i="98"/>
  <c r="BF12" i="98"/>
  <c r="BH11" i="98"/>
  <c r="BG11" i="98"/>
  <c r="BB12" i="98"/>
  <c r="BA12" i="98"/>
  <c r="AZ12" i="98"/>
  <c r="BB11" i="98"/>
  <c r="BA11" i="98"/>
  <c r="AZ11" i="98"/>
  <c r="AZ17" i="98"/>
  <c r="BA17" i="98"/>
  <c r="BB17" i="98"/>
  <c r="BA16" i="98"/>
  <c r="BB16" i="98"/>
  <c r="AH14" i="98"/>
  <c r="X20" i="98"/>
  <c r="W20" i="98"/>
  <c r="V20" i="98"/>
  <c r="X19" i="98"/>
  <c r="W19" i="98"/>
  <c r="V19" i="98"/>
  <c r="V17" i="98"/>
  <c r="W17" i="98"/>
  <c r="X17" i="98"/>
  <c r="X16" i="98"/>
  <c r="W16" i="98"/>
  <c r="V16" i="98"/>
  <c r="X15" i="98"/>
  <c r="W15" i="98"/>
  <c r="V15" i="98"/>
  <c r="X14" i="98"/>
  <c r="W14" i="98"/>
  <c r="V14" i="98"/>
  <c r="X13" i="98"/>
  <c r="W13" i="98"/>
  <c r="V13" i="98"/>
  <c r="X12" i="98"/>
  <c r="W12" i="98"/>
  <c r="V12" i="98"/>
  <c r="X11" i="98"/>
  <c r="W11" i="98"/>
  <c r="V11" i="98"/>
  <c r="X10" i="98"/>
  <c r="W10" i="98"/>
  <c r="V10" i="98"/>
  <c r="X9" i="98"/>
  <c r="W9" i="98"/>
  <c r="V9" i="98"/>
  <c r="AD15" i="98"/>
  <c r="AC15" i="98"/>
  <c r="AB15" i="98"/>
  <c r="AD14" i="98"/>
  <c r="AC14" i="98"/>
  <c r="AB14" i="98"/>
  <c r="AB12" i="98"/>
  <c r="AC12" i="98"/>
  <c r="AD12" i="98"/>
  <c r="AC11" i="98"/>
  <c r="AD11" i="98"/>
  <c r="AB11" i="98"/>
  <c r="CW10" i="98" l="1"/>
  <c r="CX10" i="98"/>
  <c r="CV10" i="98"/>
  <c r="CJ17" i="98"/>
  <c r="CK17" i="98"/>
  <c r="CL17" i="98"/>
  <c r="CJ11" i="98"/>
  <c r="CK11" i="98"/>
  <c r="CL11" i="98"/>
  <c r="CK12" i="98"/>
  <c r="CL12" i="98"/>
  <c r="CJ13" i="98"/>
  <c r="CK13" i="98"/>
  <c r="CL13" i="98"/>
  <c r="CJ14" i="98"/>
  <c r="CK14" i="98"/>
  <c r="CL14" i="98"/>
  <c r="CJ15" i="98"/>
  <c r="CK15" i="98"/>
  <c r="CL15" i="98"/>
  <c r="CL16" i="98"/>
  <c r="CK16" i="98"/>
  <c r="CJ16" i="98"/>
  <c r="AP19" i="98" l="1"/>
  <c r="AQ19" i="98"/>
  <c r="AR19" i="98"/>
  <c r="AS19" i="98"/>
  <c r="AT19" i="98"/>
  <c r="AU19" i="98"/>
  <c r="AV19" i="98"/>
  <c r="AP20" i="98"/>
  <c r="AQ20" i="98"/>
  <c r="AR20" i="98"/>
  <c r="AS20" i="98"/>
  <c r="AT20" i="98"/>
  <c r="AU20" i="98"/>
  <c r="AV20" i="98"/>
  <c r="AP21" i="98"/>
  <c r="AQ21" i="98"/>
  <c r="AR21" i="98"/>
  <c r="AS21" i="98"/>
  <c r="AT21" i="98"/>
  <c r="AU21" i="98"/>
  <c r="AV21" i="98"/>
  <c r="AP22" i="98"/>
  <c r="AQ22" i="98"/>
  <c r="AR22" i="98"/>
  <c r="AS22" i="98"/>
  <c r="AT22" i="98"/>
  <c r="AU22" i="98"/>
  <c r="AV22" i="98"/>
  <c r="AP23" i="98"/>
  <c r="AQ23" i="98"/>
  <c r="AR23" i="98"/>
  <c r="AS23" i="98"/>
  <c r="AT23" i="98"/>
  <c r="AU23" i="98"/>
  <c r="AV23" i="98"/>
  <c r="AP24" i="98"/>
  <c r="AQ24" i="98"/>
  <c r="AR24" i="98"/>
  <c r="AS24" i="98"/>
  <c r="AT24" i="98"/>
  <c r="AU24" i="98"/>
  <c r="AV24" i="98"/>
  <c r="AP25" i="98"/>
  <c r="AQ25" i="98"/>
  <c r="AR25" i="98"/>
  <c r="AS25" i="98"/>
  <c r="AT25" i="98"/>
  <c r="AU25" i="98"/>
  <c r="AV25" i="98"/>
  <c r="AP26" i="98"/>
  <c r="AQ26" i="98"/>
  <c r="AR26" i="98"/>
  <c r="AS26" i="98"/>
  <c r="AT26" i="98"/>
  <c r="AU26" i="98"/>
  <c r="AV26" i="98"/>
  <c r="AP27" i="98"/>
  <c r="AQ27" i="98"/>
  <c r="AR27" i="98"/>
  <c r="AS27" i="98"/>
  <c r="AT27" i="98"/>
  <c r="AU27" i="98"/>
  <c r="AV27" i="98"/>
  <c r="AP28" i="98"/>
  <c r="AQ28" i="98"/>
  <c r="AR28" i="98"/>
  <c r="AS28" i="98"/>
  <c r="AT28" i="98"/>
  <c r="AU28" i="98"/>
  <c r="AV28" i="98"/>
  <c r="AP29" i="98"/>
  <c r="AQ29" i="98"/>
  <c r="AR29" i="98"/>
  <c r="AS29" i="98"/>
  <c r="AT29" i="98"/>
  <c r="AU29" i="98"/>
  <c r="AV29" i="98"/>
  <c r="AP30" i="98"/>
  <c r="AQ30" i="98"/>
  <c r="AR30" i="98"/>
  <c r="AS30" i="98"/>
  <c r="AT30" i="98"/>
  <c r="AU30" i="98"/>
  <c r="AP31" i="98"/>
  <c r="AQ31" i="98"/>
  <c r="AR31" i="98"/>
  <c r="AS31" i="98"/>
  <c r="AT31" i="98"/>
  <c r="AU31" i="98"/>
  <c r="AV31" i="98"/>
  <c r="AP32" i="98"/>
  <c r="AQ32" i="98"/>
  <c r="AR32" i="98"/>
  <c r="AS32" i="98"/>
  <c r="AT32" i="98"/>
  <c r="AU32" i="98"/>
  <c r="AV32" i="98"/>
  <c r="AP33" i="98"/>
  <c r="AQ33" i="98"/>
  <c r="AR33" i="98"/>
  <c r="AS33" i="98"/>
  <c r="AT33" i="98"/>
  <c r="AU33" i="98"/>
  <c r="AV33" i="98"/>
  <c r="AP34" i="98"/>
  <c r="AQ34" i="98"/>
  <c r="AR34" i="98"/>
  <c r="AS34" i="98"/>
  <c r="AT34" i="98"/>
  <c r="AU34" i="98"/>
  <c r="AV34" i="98"/>
  <c r="AP35" i="98"/>
  <c r="AQ35" i="98"/>
  <c r="AR35" i="98"/>
  <c r="AS35" i="98"/>
  <c r="AT35" i="98"/>
  <c r="AU35" i="98"/>
  <c r="AV35" i="98"/>
  <c r="AP36" i="98"/>
  <c r="AQ36" i="98"/>
  <c r="AR36" i="98"/>
  <c r="AS36" i="98"/>
  <c r="AT36" i="98"/>
  <c r="AU36" i="98"/>
  <c r="AV36" i="98"/>
  <c r="AP37" i="98"/>
  <c r="AQ37" i="98"/>
  <c r="AR37" i="98"/>
  <c r="AS37" i="98"/>
  <c r="AT37" i="98"/>
  <c r="AU37" i="98"/>
  <c r="AV37" i="98"/>
  <c r="AP38" i="98"/>
  <c r="AQ38" i="98"/>
  <c r="AR38" i="98"/>
  <c r="AS38" i="98"/>
  <c r="AT38" i="98"/>
  <c r="AU38" i="98"/>
  <c r="AV38" i="98"/>
  <c r="AP39" i="98"/>
  <c r="AQ39" i="98"/>
  <c r="AR39" i="98"/>
  <c r="AS39" i="98"/>
  <c r="AT39" i="98"/>
  <c r="AU39" i="98"/>
  <c r="AV39" i="98"/>
  <c r="AP40" i="98"/>
  <c r="AQ40" i="98"/>
  <c r="AR40" i="98"/>
  <c r="AS40" i="98"/>
  <c r="AT40" i="98"/>
  <c r="AU40" i="98"/>
  <c r="AV40" i="98"/>
  <c r="AP41" i="98"/>
  <c r="AQ41" i="98"/>
  <c r="AR41" i="98"/>
  <c r="AS41" i="98"/>
  <c r="AT41" i="98"/>
  <c r="AU41" i="98"/>
  <c r="AV41" i="98"/>
  <c r="AP42" i="98"/>
  <c r="AQ42" i="98"/>
  <c r="AR42" i="98"/>
  <c r="AS42" i="98"/>
  <c r="AT42" i="98"/>
  <c r="AU42" i="98"/>
  <c r="AV42" i="98"/>
  <c r="AP43" i="98"/>
  <c r="AQ43" i="98"/>
  <c r="AR43" i="98"/>
  <c r="AS43" i="98"/>
  <c r="AT43" i="98"/>
  <c r="AU43" i="98"/>
  <c r="AV43" i="98"/>
  <c r="AP44" i="98"/>
  <c r="AQ44" i="98"/>
  <c r="AR44" i="98"/>
  <c r="AS44" i="98"/>
  <c r="AT44" i="98"/>
  <c r="AU44" i="98"/>
  <c r="AV44" i="98"/>
  <c r="AP45" i="98"/>
  <c r="AQ45" i="98"/>
  <c r="AR45" i="98"/>
  <c r="AS45" i="98"/>
  <c r="AT45" i="98"/>
  <c r="AU45" i="98"/>
  <c r="AV45" i="98"/>
  <c r="AP46" i="98"/>
  <c r="AQ46" i="98"/>
  <c r="AR46" i="98"/>
  <c r="AS46" i="98"/>
  <c r="AT46" i="98"/>
  <c r="AU46" i="98"/>
  <c r="AV46" i="98"/>
  <c r="AP47" i="98"/>
  <c r="AQ47" i="98"/>
  <c r="AR47" i="98"/>
  <c r="AS47" i="98"/>
  <c r="AT47" i="98"/>
  <c r="AU47" i="98"/>
  <c r="AV47" i="98"/>
  <c r="AP48" i="98"/>
  <c r="AQ48" i="98"/>
  <c r="AR48" i="98"/>
  <c r="AS48" i="98"/>
  <c r="AT48" i="98"/>
  <c r="AU48" i="98"/>
  <c r="AV48" i="98"/>
  <c r="AP49" i="98"/>
  <c r="AQ49" i="98"/>
  <c r="AR49" i="98"/>
  <c r="AS49" i="98"/>
  <c r="AT49" i="98"/>
  <c r="AU49" i="98"/>
  <c r="AV49" i="98"/>
  <c r="AP50" i="98"/>
  <c r="AQ50" i="98"/>
  <c r="AR50" i="98"/>
  <c r="AS50" i="98"/>
  <c r="AT50" i="98"/>
  <c r="AU50" i="98"/>
  <c r="AV50" i="98"/>
  <c r="AP51" i="98"/>
  <c r="AQ51" i="98"/>
  <c r="AR51" i="98"/>
  <c r="AS51" i="98"/>
  <c r="AT51" i="98"/>
  <c r="AU51" i="98"/>
  <c r="AV51" i="98"/>
  <c r="AP52" i="98"/>
  <c r="AQ52" i="98"/>
  <c r="AR52" i="98"/>
  <c r="AS52" i="98"/>
  <c r="AT52" i="98"/>
  <c r="AU52" i="98"/>
  <c r="AV52" i="98"/>
  <c r="AP53" i="98"/>
  <c r="AQ53" i="98"/>
  <c r="AR53" i="98"/>
  <c r="AS53" i="98"/>
  <c r="AT53" i="98"/>
  <c r="AU53" i="98"/>
  <c r="AV53" i="98"/>
  <c r="AP54" i="98"/>
  <c r="AQ54" i="98"/>
  <c r="AR54" i="98"/>
  <c r="AS54" i="98"/>
  <c r="AT54" i="98"/>
  <c r="AU54" i="98"/>
  <c r="AV54" i="98"/>
  <c r="AQ18" i="98"/>
  <c r="AR18" i="98"/>
  <c r="AS18" i="98"/>
  <c r="AT18" i="98"/>
  <c r="AU18" i="98"/>
  <c r="AV18" i="98"/>
  <c r="AQ9" i="98"/>
  <c r="AR9" i="98"/>
  <c r="AS9" i="98"/>
  <c r="AT9" i="98"/>
  <c r="AU9" i="98"/>
  <c r="AV9" i="98"/>
  <c r="AQ10" i="98"/>
  <c r="AR10" i="98"/>
  <c r="AS10" i="98"/>
  <c r="AT10" i="98"/>
  <c r="AU10" i="98"/>
  <c r="AV10" i="98"/>
  <c r="AQ11" i="98"/>
  <c r="AR11" i="98"/>
  <c r="AS11" i="98"/>
  <c r="AT11" i="98"/>
  <c r="AU11" i="98"/>
  <c r="AQ12" i="98"/>
  <c r="AR12" i="98"/>
  <c r="AS12" i="98"/>
  <c r="AT12" i="98"/>
  <c r="AU12" i="98"/>
  <c r="AV12" i="98"/>
  <c r="AQ13" i="98"/>
  <c r="AR13" i="98"/>
  <c r="AS13" i="98"/>
  <c r="AT13" i="98"/>
  <c r="AU13" i="98"/>
  <c r="AV13" i="98"/>
  <c r="AQ14" i="98"/>
  <c r="AR14" i="98"/>
  <c r="AS14" i="98"/>
  <c r="AT14" i="98"/>
  <c r="AU14" i="98"/>
  <c r="AV14" i="98"/>
  <c r="AQ15" i="98"/>
  <c r="AR15" i="98"/>
  <c r="AS15" i="98"/>
  <c r="AT15" i="98"/>
  <c r="AU15" i="98"/>
  <c r="AV15" i="98"/>
  <c r="AV17" i="98"/>
  <c r="AU17" i="98"/>
  <c r="AT17" i="98"/>
  <c r="AV16" i="98"/>
  <c r="AU16" i="98"/>
  <c r="AT16" i="98"/>
  <c r="AK13" i="98"/>
  <c r="AL13" i="98"/>
  <c r="AM13" i="98"/>
  <c r="AN13" i="98"/>
  <c r="AO13" i="98"/>
  <c r="AP13" i="98"/>
  <c r="AE54" i="98"/>
  <c r="AF54" i="98"/>
  <c r="AG54" i="98"/>
  <c r="AH54" i="98"/>
  <c r="AI54" i="98"/>
  <c r="AJ54" i="98"/>
  <c r="AK19" i="98"/>
  <c r="AL19" i="98"/>
  <c r="AM19" i="98"/>
  <c r="AN19" i="98"/>
  <c r="AO19" i="98"/>
  <c r="AK20" i="98"/>
  <c r="AL20" i="98"/>
  <c r="AM20" i="98"/>
  <c r="AN20" i="98"/>
  <c r="AO20" i="98"/>
  <c r="AK21" i="98"/>
  <c r="AL21" i="98"/>
  <c r="AM21" i="98"/>
  <c r="AN21" i="98"/>
  <c r="AO21" i="98"/>
  <c r="AK22" i="98"/>
  <c r="AL22" i="98"/>
  <c r="AM22" i="98"/>
  <c r="AN22" i="98"/>
  <c r="AO22" i="98"/>
  <c r="AK23" i="98"/>
  <c r="AL23" i="98"/>
  <c r="AM23" i="98"/>
  <c r="AN23" i="98"/>
  <c r="AO23" i="98"/>
  <c r="AK24" i="98"/>
  <c r="AL24" i="98"/>
  <c r="AM24" i="98"/>
  <c r="AN24" i="98"/>
  <c r="AO24" i="98"/>
  <c r="AK25" i="98"/>
  <c r="AL25" i="98"/>
  <c r="AM25" i="98"/>
  <c r="AN25" i="98"/>
  <c r="AO25" i="98"/>
  <c r="AK26" i="98"/>
  <c r="AL26" i="98"/>
  <c r="AM26" i="98"/>
  <c r="AN26" i="98"/>
  <c r="AO26" i="98"/>
  <c r="AK27" i="98"/>
  <c r="AL27" i="98"/>
  <c r="AM27" i="98"/>
  <c r="AN27" i="98"/>
  <c r="AO27" i="98"/>
  <c r="AK28" i="98"/>
  <c r="AL28" i="98"/>
  <c r="AM28" i="98"/>
  <c r="AN28" i="98"/>
  <c r="AO28" i="98"/>
  <c r="AK29" i="98"/>
  <c r="AL29" i="98"/>
  <c r="AM29" i="98"/>
  <c r="AN29" i="98"/>
  <c r="AO29" i="98"/>
  <c r="AK30" i="98"/>
  <c r="AL30" i="98"/>
  <c r="AM30" i="98"/>
  <c r="AN30" i="98"/>
  <c r="AO30" i="98"/>
  <c r="AK31" i="98"/>
  <c r="AL31" i="98"/>
  <c r="AM31" i="98"/>
  <c r="AN31" i="98"/>
  <c r="AO31" i="98"/>
  <c r="AK32" i="98"/>
  <c r="AL32" i="98"/>
  <c r="AM32" i="98"/>
  <c r="AN32" i="98"/>
  <c r="AO32" i="98"/>
  <c r="AK33" i="98"/>
  <c r="AL33" i="98"/>
  <c r="AM33" i="98"/>
  <c r="AN33" i="98"/>
  <c r="AO33" i="98"/>
  <c r="AK34" i="98"/>
  <c r="AL34" i="98"/>
  <c r="AM34" i="98"/>
  <c r="AN34" i="98"/>
  <c r="AO34" i="98"/>
  <c r="AK35" i="98"/>
  <c r="AL35" i="98"/>
  <c r="AM35" i="98"/>
  <c r="AN35" i="98"/>
  <c r="AO35" i="98"/>
  <c r="AK36" i="98"/>
  <c r="AL36" i="98"/>
  <c r="AM36" i="98"/>
  <c r="AN36" i="98"/>
  <c r="AO36" i="98"/>
  <c r="AK37" i="98"/>
  <c r="AL37" i="98"/>
  <c r="AM37" i="98"/>
  <c r="AN37" i="98"/>
  <c r="AO37" i="98"/>
  <c r="AK38" i="98"/>
  <c r="AL38" i="98"/>
  <c r="AM38" i="98"/>
  <c r="AN38" i="98"/>
  <c r="AO38" i="98"/>
  <c r="AK39" i="98"/>
  <c r="AL39" i="98"/>
  <c r="AM39" i="98"/>
  <c r="AN39" i="98"/>
  <c r="AO39" i="98"/>
  <c r="AK40" i="98"/>
  <c r="AL40" i="98"/>
  <c r="AM40" i="98"/>
  <c r="AN40" i="98"/>
  <c r="AO40" i="98"/>
  <c r="AK41" i="98"/>
  <c r="AL41" i="98"/>
  <c r="AM41" i="98"/>
  <c r="AN41" i="98"/>
  <c r="AO41" i="98"/>
  <c r="AK42" i="98"/>
  <c r="AL42" i="98"/>
  <c r="AM42" i="98"/>
  <c r="AN42" i="98"/>
  <c r="AO42" i="98"/>
  <c r="AK43" i="98"/>
  <c r="AL43" i="98"/>
  <c r="AM43" i="98"/>
  <c r="AN43" i="98"/>
  <c r="AO43" i="98"/>
  <c r="AK44" i="98"/>
  <c r="AL44" i="98"/>
  <c r="AM44" i="98"/>
  <c r="AN44" i="98"/>
  <c r="AO44" i="98"/>
  <c r="AK45" i="98"/>
  <c r="AL45" i="98"/>
  <c r="AM45" i="98"/>
  <c r="AN45" i="98"/>
  <c r="AO45" i="98"/>
  <c r="AK46" i="98"/>
  <c r="AL46" i="98"/>
  <c r="AM46" i="98"/>
  <c r="AN46" i="98"/>
  <c r="AO46" i="98"/>
  <c r="AK47" i="98"/>
  <c r="AL47" i="98"/>
  <c r="AM47" i="98"/>
  <c r="AN47" i="98"/>
  <c r="AO47" i="98"/>
  <c r="AK48" i="98"/>
  <c r="AL48" i="98"/>
  <c r="AM48" i="98"/>
  <c r="AN48" i="98"/>
  <c r="AO48" i="98"/>
  <c r="AK49" i="98"/>
  <c r="AL49" i="98"/>
  <c r="AM49" i="98"/>
  <c r="AN49" i="98"/>
  <c r="AO49" i="98"/>
  <c r="AK50" i="98"/>
  <c r="AL50" i="98"/>
  <c r="AM50" i="98"/>
  <c r="AN50" i="98"/>
  <c r="AO50" i="98"/>
  <c r="AK51" i="98"/>
  <c r="AL51" i="98"/>
  <c r="AM51" i="98"/>
  <c r="AN51" i="98"/>
  <c r="AO51" i="98"/>
  <c r="AK52" i="98"/>
  <c r="AL52" i="98"/>
  <c r="AM52" i="98"/>
  <c r="AN52" i="98"/>
  <c r="AO52" i="98"/>
  <c r="AK53" i="98"/>
  <c r="AL53" i="98"/>
  <c r="AM53" i="98"/>
  <c r="AN53" i="98"/>
  <c r="AO53" i="98"/>
  <c r="AK54" i="98"/>
  <c r="AL54" i="98"/>
  <c r="AM54" i="98"/>
  <c r="AN54" i="98"/>
  <c r="AO54" i="98"/>
  <c r="AK18" i="98"/>
  <c r="AL18" i="98"/>
  <c r="AM18" i="98"/>
  <c r="AN18" i="98"/>
  <c r="AO18" i="98"/>
  <c r="AP18" i="98"/>
  <c r="AN16" i="98"/>
  <c r="AO16" i="98"/>
  <c r="AP16" i="98"/>
  <c r="AN17" i="98"/>
  <c r="AO17" i="98"/>
  <c r="AP17" i="98"/>
  <c r="AP15" i="98"/>
  <c r="AO15" i="98"/>
  <c r="AN15" i="98"/>
  <c r="AM15" i="98"/>
  <c r="AL15" i="98"/>
  <c r="AK15" i="98"/>
  <c r="AP14" i="98"/>
  <c r="AO14" i="98"/>
  <c r="AN14" i="98"/>
  <c r="AM14" i="98"/>
  <c r="AL14" i="98"/>
  <c r="AK14" i="98"/>
  <c r="BJ17" i="98" l="1"/>
  <c r="BD39" i="98"/>
  <c r="BD35" i="98"/>
  <c r="BD40" i="98"/>
  <c r="BD48" i="98"/>
  <c r="BB20" i="98"/>
  <c r="BD42" i="98"/>
  <c r="BD19" i="98"/>
  <c r="AZ20" i="98"/>
  <c r="BD46" i="98"/>
  <c r="BD43" i="98"/>
  <c r="AY20" i="98"/>
  <c r="BD36" i="98"/>
  <c r="BD44" i="98"/>
  <c r="AX20" i="98"/>
  <c r="BD38" i="98"/>
  <c r="BD47" i="98"/>
  <c r="BA20" i="98"/>
  <c r="BD37" i="98"/>
  <c r="BD45" i="98"/>
  <c r="AX19" i="98"/>
  <c r="BD41" i="98"/>
  <c r="AX17" i="98"/>
  <c r="AX16" i="98"/>
  <c r="BD17" i="98"/>
  <c r="BD20" i="98"/>
  <c r="BD16" i="98"/>
  <c r="BJ16" i="98"/>
  <c r="AF9" i="98"/>
  <c r="AG9" i="98"/>
  <c r="AH9" i="98"/>
  <c r="AI9" i="98"/>
  <c r="AJ9" i="98"/>
  <c r="AF10" i="98"/>
  <c r="AG10" i="98"/>
  <c r="AH10" i="98"/>
  <c r="AI10" i="98"/>
  <c r="AJ10" i="98"/>
  <c r="AF11" i="98"/>
  <c r="AG11" i="98"/>
  <c r="AH11" i="98"/>
  <c r="AI11" i="98"/>
  <c r="AJ11" i="98"/>
  <c r="AF12" i="98"/>
  <c r="AG12" i="98"/>
  <c r="AH12" i="98"/>
  <c r="AI12" i="98"/>
  <c r="AJ12" i="98"/>
  <c r="AE11" i="98"/>
  <c r="AE12" i="98"/>
  <c r="AE9" i="98"/>
  <c r="AE10" i="98"/>
  <c r="AK10" i="98"/>
  <c r="AL10" i="98"/>
  <c r="AM10" i="98"/>
  <c r="AN10" i="98"/>
  <c r="AO10" i="98"/>
  <c r="AP10" i="98"/>
  <c r="AK11" i="98"/>
  <c r="AL11" i="98"/>
  <c r="AM11" i="98"/>
  <c r="AN11" i="98"/>
  <c r="AO11" i="98"/>
  <c r="AP11" i="98"/>
  <c r="AK12" i="98"/>
  <c r="AL12" i="98"/>
  <c r="AM12" i="98"/>
  <c r="AN12" i="98"/>
  <c r="AO12" i="98"/>
  <c r="AP12" i="98"/>
  <c r="AL9" i="98"/>
  <c r="AM9" i="98"/>
  <c r="AN9" i="98"/>
  <c r="AO9" i="98"/>
  <c r="AP9" i="98"/>
  <c r="AK9" i="98"/>
  <c r="AW20" i="98" l="1"/>
  <c r="X26" i="98"/>
  <c r="W26" i="98"/>
  <c r="V26" i="98"/>
  <c r="U26" i="98"/>
  <c r="T26" i="98"/>
  <c r="S26" i="98"/>
  <c r="AJ15" i="98"/>
  <c r="AI15" i="98"/>
  <c r="AH15" i="98"/>
  <c r="AG15" i="98"/>
  <c r="AF15" i="98"/>
  <c r="AE15" i="98"/>
  <c r="AJ14" i="98"/>
  <c r="AI14" i="98"/>
  <c r="AG14" i="98"/>
  <c r="AF14" i="98"/>
  <c r="AE14" i="98"/>
  <c r="BU25" i="98" l="1"/>
  <c r="BB19" i="98"/>
  <c r="CH16" i="98"/>
  <c r="A145" i="97"/>
  <c r="A146" i="97"/>
  <c r="A147" i="97"/>
  <c r="A148" i="97"/>
  <c r="A149" i="97"/>
  <c r="A150" i="97"/>
  <c r="A151" i="97"/>
  <c r="A152" i="97"/>
  <c r="A153" i="97"/>
  <c r="A154" i="97"/>
  <c r="A155" i="97"/>
  <c r="A156" i="97"/>
  <c r="A157" i="97"/>
  <c r="A158" i="97"/>
  <c r="A159" i="97"/>
  <c r="A160" i="97"/>
  <c r="A161" i="97"/>
  <c r="A162" i="97"/>
  <c r="A163" i="97"/>
  <c r="A164" i="97"/>
  <c r="A165" i="97"/>
  <c r="A166" i="97"/>
  <c r="A167" i="97"/>
  <c r="A168" i="97"/>
  <c r="A169" i="97"/>
  <c r="A170" i="97"/>
  <c r="A171" i="97"/>
  <c r="A172" i="97"/>
  <c r="A173" i="97"/>
  <c r="A174" i="97"/>
  <c r="A175" i="97"/>
  <c r="A176" i="97"/>
  <c r="A177" i="97"/>
  <c r="A178" i="97"/>
  <c r="A179" i="97"/>
  <c r="A180" i="97"/>
  <c r="A181" i="97"/>
  <c r="A182" i="97"/>
  <c r="A183" i="97"/>
  <c r="AE17" i="98"/>
  <c r="CT36" i="98" l="1"/>
  <c r="CV37" i="98"/>
  <c r="CX38" i="98"/>
  <c r="CT40" i="98"/>
  <c r="CV41" i="98"/>
  <c r="CX42" i="98"/>
  <c r="CU35" i="98"/>
  <c r="CU45" i="98"/>
  <c r="CW46" i="98"/>
  <c r="CS48" i="98"/>
  <c r="CV44" i="98"/>
  <c r="CX34" i="98"/>
  <c r="CV42" i="98"/>
  <c r="CW47" i="98"/>
  <c r="CW42" i="98"/>
  <c r="CU44" i="98"/>
  <c r="CU36" i="98"/>
  <c r="CW37" i="98"/>
  <c r="CS39" i="98"/>
  <c r="CU40" i="98"/>
  <c r="CW41" i="98"/>
  <c r="CS43" i="98"/>
  <c r="CV35" i="98"/>
  <c r="CV45" i="98"/>
  <c r="CX46" i="98"/>
  <c r="CT48" i="98"/>
  <c r="CW44" i="98"/>
  <c r="CS33" i="98"/>
  <c r="CX43" i="98"/>
  <c r="CS40" i="98"/>
  <c r="CX47" i="98"/>
  <c r="CV36" i="98"/>
  <c r="CX37" i="98"/>
  <c r="CT39" i="98"/>
  <c r="CV40" i="98"/>
  <c r="CX41" i="98"/>
  <c r="CT43" i="98"/>
  <c r="CW35" i="98"/>
  <c r="CW45" i="98"/>
  <c r="CS47" i="98"/>
  <c r="CU48" i="98"/>
  <c r="CX44" i="98"/>
  <c r="CU33" i="98"/>
  <c r="CT37" i="98"/>
  <c r="CS45" i="98"/>
  <c r="CT33" i="98"/>
  <c r="CS36" i="98"/>
  <c r="CT35" i="98"/>
  <c r="CW36" i="98"/>
  <c r="CS38" i="98"/>
  <c r="CU39" i="98"/>
  <c r="CW40" i="98"/>
  <c r="CS42" i="98"/>
  <c r="CU43" i="98"/>
  <c r="CX35" i="98"/>
  <c r="CX45" i="98"/>
  <c r="CT47" i="98"/>
  <c r="CV48" i="98"/>
  <c r="CS44" i="98"/>
  <c r="CV33" i="98"/>
  <c r="CT41" i="98"/>
  <c r="CV34" i="98"/>
  <c r="CU41" i="98"/>
  <c r="CW34" i="98"/>
  <c r="CX36" i="98"/>
  <c r="CT38" i="98"/>
  <c r="CV39" i="98"/>
  <c r="CX40" i="98"/>
  <c r="CT42" i="98"/>
  <c r="CV43" i="98"/>
  <c r="CS35" i="98"/>
  <c r="CS46" i="98"/>
  <c r="CU47" i="98"/>
  <c r="CW48" i="98"/>
  <c r="CT34" i="98"/>
  <c r="CW33" i="98"/>
  <c r="CV38" i="98"/>
  <c r="CT44" i="98"/>
  <c r="CU37" i="98"/>
  <c r="CT45" i="98"/>
  <c r="CS37" i="98"/>
  <c r="CU38" i="98"/>
  <c r="CW39" i="98"/>
  <c r="CS41" i="98"/>
  <c r="CU42" i="98"/>
  <c r="CW43" i="98"/>
  <c r="CS34" i="98"/>
  <c r="CT46" i="98"/>
  <c r="CV47" i="98"/>
  <c r="CX48" i="98"/>
  <c r="CU34" i="98"/>
  <c r="CX33" i="98"/>
  <c r="CX39" i="98"/>
  <c r="CU46" i="98"/>
  <c r="CW38" i="98"/>
  <c r="CV46" i="98"/>
  <c r="CS54" i="98"/>
  <c r="CU54" i="98"/>
  <c r="CT54" i="98"/>
  <c r="CW54" i="98" s="1"/>
  <c r="BD32" i="98"/>
  <c r="BJ32" i="98"/>
  <c r="AF32" i="98"/>
  <c r="AE32" i="98"/>
  <c r="AG32" i="98"/>
  <c r="BP18" i="98"/>
  <c r="BD18" i="98"/>
  <c r="AX18" i="98"/>
  <c r="AZ19" i="98"/>
  <c r="AY19" i="98"/>
  <c r="AW19" i="98"/>
  <c r="AF29" i="98"/>
  <c r="AE29" i="98"/>
  <c r="AG29" i="98"/>
  <c r="BI20" i="98"/>
  <c r="BM19" i="98"/>
  <c r="BN19" i="98"/>
  <c r="BK20" i="98"/>
  <c r="BL20" i="98"/>
  <c r="BL19" i="98"/>
  <c r="BJ19" i="98"/>
  <c r="BM20" i="98"/>
  <c r="BK19" i="98"/>
  <c r="BN20" i="98"/>
  <c r="BI19" i="98"/>
  <c r="BJ20" i="98"/>
  <c r="BN9" i="98"/>
  <c r="BP10" i="98"/>
  <c r="BL9" i="98"/>
  <c r="BH10" i="98"/>
  <c r="BG10" i="98"/>
  <c r="BL10" i="98"/>
  <c r="BH9" i="98"/>
  <c r="BG9" i="98"/>
  <c r="BR10" i="98"/>
  <c r="BM10" i="98"/>
  <c r="BF10" i="98"/>
  <c r="BS10" i="98"/>
  <c r="BJ9" i="98"/>
  <c r="BN10" i="98"/>
  <c r="BF9" i="98"/>
  <c r="BM9" i="98"/>
  <c r="BT10" i="98"/>
  <c r="BJ10" i="98"/>
  <c r="BD10" i="98"/>
  <c r="BD9" i="98"/>
  <c r="BC20" i="98"/>
  <c r="BE20" i="98"/>
  <c r="BE19" i="98"/>
  <c r="BG20" i="98"/>
  <c r="BH20" i="98"/>
  <c r="BF19" i="98"/>
  <c r="BF20" i="98"/>
  <c r="BG19" i="98"/>
  <c r="BH19" i="98"/>
  <c r="BC19" i="98"/>
  <c r="BJ15" i="98"/>
  <c r="BJ14" i="98"/>
  <c r="BD49" i="98"/>
  <c r="BJ29" i="98"/>
  <c r="BN29" i="98"/>
  <c r="BK29" i="98"/>
  <c r="BL29" i="98"/>
  <c r="BM29" i="98"/>
  <c r="BI29" i="98"/>
  <c r="BC29" i="98"/>
  <c r="BJ27" i="98"/>
  <c r="BK27" i="98"/>
  <c r="BL27" i="98"/>
  <c r="BM27" i="98"/>
  <c r="BC27" i="98"/>
  <c r="BE27" i="98"/>
  <c r="BN27" i="98"/>
  <c r="AX27" i="98"/>
  <c r="BJ54" i="98"/>
  <c r="BI27" i="98"/>
  <c r="BP11" i="98"/>
  <c r="BD11" i="98"/>
  <c r="AX11" i="98"/>
  <c r="BS52" i="98"/>
  <c r="BB52" i="98"/>
  <c r="BH29" i="98"/>
  <c r="BO52" i="98"/>
  <c r="BG27" i="98"/>
  <c r="AX52" i="98"/>
  <c r="BA52" i="98"/>
  <c r="AY52" i="98"/>
  <c r="BG29" i="98"/>
  <c r="AW53" i="98"/>
  <c r="AZ52" i="98"/>
  <c r="BB53" i="98"/>
  <c r="BF27" i="98"/>
  <c r="BP52" i="98"/>
  <c r="BF29" i="98"/>
  <c r="AX53" i="98"/>
  <c r="AW52" i="98"/>
  <c r="BT52" i="98"/>
  <c r="BH27" i="98"/>
  <c r="BQ52" i="98"/>
  <c r="BE29" i="98"/>
  <c r="AY53" i="98"/>
  <c r="BR52" i="98"/>
  <c r="BC54" i="98"/>
  <c r="BD27" i="98"/>
  <c r="AZ53" i="98"/>
  <c r="BA53" i="98"/>
  <c r="BD29" i="98"/>
  <c r="BD15" i="98"/>
  <c r="AX15" i="98"/>
  <c r="BN34" i="98"/>
  <c r="BH33" i="98"/>
  <c r="BJ33" i="98"/>
  <c r="BF33" i="98"/>
  <c r="BL33" i="98"/>
  <c r="BE34" i="98"/>
  <c r="BD33" i="98"/>
  <c r="BI34" i="98"/>
  <c r="BM33" i="98"/>
  <c r="BF34" i="98"/>
  <c r="BC34" i="98"/>
  <c r="BJ34" i="98"/>
  <c r="BN33" i="98"/>
  <c r="BG34" i="98"/>
  <c r="BL34" i="98"/>
  <c r="BD34" i="98"/>
  <c r="BK34" i="98"/>
  <c r="BG33" i="98"/>
  <c r="BH34" i="98"/>
  <c r="BM34" i="98"/>
  <c r="BG54" i="98"/>
  <c r="BH54" i="98"/>
  <c r="BE54" i="98"/>
  <c r="BD54" i="98"/>
  <c r="BF54" i="98"/>
  <c r="CH17" i="98"/>
  <c r="T12" i="98"/>
  <c r="T9" i="98"/>
  <c r="T10" i="98"/>
  <c r="Y12" i="98"/>
  <c r="U11" i="98"/>
  <c r="S10" i="98"/>
  <c r="AA12" i="98"/>
  <c r="S12" i="98"/>
  <c r="U10" i="98"/>
  <c r="S9" i="98"/>
  <c r="Z12" i="98"/>
  <c r="T11" i="98"/>
  <c r="AA11" i="98"/>
  <c r="S11" i="98"/>
  <c r="Z11" i="98"/>
  <c r="U12" i="98"/>
  <c r="Y11" i="98"/>
  <c r="U9" i="98"/>
  <c r="AS16" i="98"/>
  <c r="AK16" i="98"/>
  <c r="AR16" i="98"/>
  <c r="AE16" i="98"/>
  <c r="AL16" i="98"/>
  <c r="AS17" i="98"/>
  <c r="AQ16" i="98"/>
  <c r="AR17" i="98"/>
  <c r="AK17" i="98"/>
  <c r="AQ17" i="98"/>
  <c r="AL17" i="98"/>
  <c r="AM17" i="98"/>
  <c r="AM16" i="98"/>
  <c r="AH16" i="98"/>
  <c r="AI16" i="98"/>
  <c r="AJ16" i="98"/>
  <c r="AI17" i="98"/>
  <c r="AJ17" i="98"/>
  <c r="AH17" i="98"/>
  <c r="AG16" i="98"/>
  <c r="AG17" i="98"/>
  <c r="AF17" i="98"/>
  <c r="AF16" i="98"/>
  <c r="T16" i="98"/>
  <c r="U17" i="98"/>
  <c r="S16" i="98"/>
  <c r="T17" i="98"/>
  <c r="S17" i="98"/>
  <c r="U16" i="98"/>
  <c r="AB19" i="98"/>
  <c r="AA19" i="98"/>
  <c r="Z19" i="98"/>
  <c r="AC19" i="98"/>
  <c r="Y19" i="98"/>
  <c r="AD19" i="98"/>
  <c r="U20" i="98"/>
  <c r="T20" i="98"/>
  <c r="S20" i="98"/>
  <c r="U19" i="98"/>
  <c r="T19" i="98"/>
  <c r="S19" i="98"/>
  <c r="T15" i="98"/>
  <c r="T13" i="98"/>
  <c r="U15" i="98"/>
  <c r="AA15" i="98"/>
  <c r="S15" i="98"/>
  <c r="S13" i="98"/>
  <c r="Z15" i="98"/>
  <c r="Y15" i="98"/>
  <c r="U13" i="98"/>
  <c r="D4" i="80"/>
  <c r="H4" i="80" s="1"/>
  <c r="AI29" i="98" l="1"/>
  <c r="AH29" i="98"/>
  <c r="AJ29" i="98"/>
  <c r="AJ32" i="98"/>
  <c r="AI32" i="98"/>
  <c r="AH32" i="98"/>
  <c r="CX54" i="98"/>
  <c r="CV54" i="98"/>
  <c r="E44" i="98"/>
  <c r="E35" i="98"/>
  <c r="B36" i="98"/>
  <c r="B37" i="98"/>
  <c r="B38" i="98"/>
  <c r="B39" i="98"/>
  <c r="B40" i="98"/>
  <c r="B41" i="98"/>
  <c r="B42" i="98"/>
  <c r="B43" i="98"/>
  <c r="B45" i="98"/>
  <c r="B46" i="98"/>
  <c r="B47" i="98"/>
  <c r="B48" i="98"/>
  <c r="A50" i="82" l="1"/>
  <c r="A51" i="82"/>
  <c r="B51" i="82"/>
  <c r="B50" i="82"/>
  <c r="B32" i="82"/>
  <c r="B33" i="82"/>
  <c r="B34" i="82"/>
  <c r="B35" i="82"/>
  <c r="B36" i="82"/>
  <c r="B37" i="82"/>
  <c r="B38" i="82"/>
  <c r="B39" i="82"/>
  <c r="B40" i="82"/>
  <c r="B41" i="82"/>
  <c r="B42" i="82"/>
  <c r="B43" i="82"/>
  <c r="B44" i="82"/>
  <c r="B45" i="82"/>
  <c r="B46" i="82"/>
  <c r="B47" i="82"/>
  <c r="B48" i="82"/>
  <c r="B49" i="82"/>
  <c r="A46" i="82"/>
  <c r="A47" i="82"/>
  <c r="A48" i="82"/>
  <c r="A49" i="82"/>
  <c r="CL44" i="79" l="1"/>
  <c r="CL35" i="79"/>
  <c r="L34" i="79"/>
  <c r="L35" i="79"/>
  <c r="L44" i="79"/>
  <c r="E35" i="79"/>
  <c r="E44" i="79"/>
  <c r="CR54" i="98" l="1"/>
  <c r="E54" i="98"/>
  <c r="CR53" i="98"/>
  <c r="E53" i="98"/>
  <c r="CR52" i="98"/>
  <c r="E52" i="98"/>
  <c r="CL51" i="98"/>
  <c r="CK51" i="98"/>
  <c r="CJ51" i="98"/>
  <c r="CH51" i="98"/>
  <c r="CF51" i="98"/>
  <c r="CE51" i="98"/>
  <c r="CD51" i="98"/>
  <c r="CC51" i="98"/>
  <c r="CB51" i="98"/>
  <c r="CA51" i="98"/>
  <c r="BT51" i="98"/>
  <c r="BS51" i="98"/>
  <c r="BR51" i="98"/>
  <c r="BQ51" i="98"/>
  <c r="BP51" i="98"/>
  <c r="BO51" i="98"/>
  <c r="BH51" i="98"/>
  <c r="BG51" i="98"/>
  <c r="BF51" i="98"/>
  <c r="BE51" i="98"/>
  <c r="BD51" i="98"/>
  <c r="BC51" i="98"/>
  <c r="E51" i="98"/>
  <c r="CR50" i="98"/>
  <c r="E50" i="98"/>
  <c r="CO49" i="98"/>
  <c r="CN49" i="98"/>
  <c r="CM49" i="98"/>
  <c r="E49" i="98"/>
  <c r="CR48" i="98"/>
  <c r="E48" i="98"/>
  <c r="CR47" i="98"/>
  <c r="E47" i="98"/>
  <c r="CR46" i="98"/>
  <c r="E46" i="98"/>
  <c r="CR45" i="98"/>
  <c r="E45" i="98"/>
  <c r="CR43" i="98"/>
  <c r="CQ43" i="98"/>
  <c r="E43" i="98"/>
  <c r="CR42" i="98"/>
  <c r="CQ42" i="98"/>
  <c r="E42" i="98"/>
  <c r="CR41" i="98"/>
  <c r="CQ41" i="98"/>
  <c r="E41" i="98"/>
  <c r="CR40" i="98"/>
  <c r="CQ40" i="98"/>
  <c r="E40" i="98"/>
  <c r="CR39" i="98"/>
  <c r="CQ39" i="98"/>
  <c r="E39" i="98"/>
  <c r="CR38" i="98"/>
  <c r="CQ38" i="98"/>
  <c r="E38" i="98"/>
  <c r="CR37" i="98"/>
  <c r="CQ37" i="98"/>
  <c r="E37" i="98"/>
  <c r="CR36" i="98"/>
  <c r="CQ36" i="98"/>
  <c r="E36" i="98"/>
  <c r="CR34" i="98"/>
  <c r="CQ34" i="98"/>
  <c r="E34" i="98"/>
  <c r="CR33" i="98"/>
  <c r="CQ33" i="98"/>
  <c r="E33" i="98"/>
  <c r="E32" i="98"/>
  <c r="E31" i="98"/>
  <c r="E30" i="98"/>
  <c r="CR29" i="98"/>
  <c r="E29" i="98"/>
  <c r="CR28" i="98"/>
  <c r="E28" i="98"/>
  <c r="CR27" i="98"/>
  <c r="CQ27" i="98"/>
  <c r="E27" i="98"/>
  <c r="CR26" i="98"/>
  <c r="CQ26" i="98"/>
  <c r="E26" i="98"/>
  <c r="CR25" i="98"/>
  <c r="E25" i="98"/>
  <c r="CR24" i="98"/>
  <c r="E24" i="98"/>
  <c r="CR23" i="98"/>
  <c r="E23" i="98"/>
  <c r="CR22" i="98"/>
  <c r="CQ22" i="98"/>
  <c r="E22" i="98"/>
  <c r="CR21" i="98"/>
  <c r="E21" i="98"/>
  <c r="CR20" i="98"/>
  <c r="CQ20" i="98"/>
  <c r="E20" i="98"/>
  <c r="CR19" i="98"/>
  <c r="E19" i="98"/>
  <c r="CR18" i="98"/>
  <c r="E18" i="98"/>
  <c r="CR17" i="98"/>
  <c r="E17" i="98"/>
  <c r="CR16" i="98"/>
  <c r="E16" i="98"/>
  <c r="CR15" i="98"/>
  <c r="CQ15" i="98"/>
  <c r="E15" i="98"/>
  <c r="CR14" i="98"/>
  <c r="CQ14" i="98"/>
  <c r="E14" i="98"/>
  <c r="CR13" i="98"/>
  <c r="CQ13" i="98"/>
  <c r="E13" i="98"/>
  <c r="CR12" i="98"/>
  <c r="CQ12" i="98"/>
  <c r="E12" i="98"/>
  <c r="CR11" i="98"/>
  <c r="CQ11" i="98"/>
  <c r="E11" i="98"/>
  <c r="CR10" i="98"/>
  <c r="CP10" i="98"/>
  <c r="E10" i="98"/>
  <c r="CR9" i="98"/>
  <c r="E9" i="98"/>
  <c r="DD8" i="98"/>
  <c r="DC8" i="98"/>
  <c r="DB8" i="98"/>
  <c r="DA8" i="98"/>
  <c r="CZ8" i="98"/>
  <c r="CY8" i="98"/>
  <c r="CX8" i="98"/>
  <c r="CW8" i="98"/>
  <c r="CV8" i="98"/>
  <c r="CU8" i="98"/>
  <c r="CT8" i="98"/>
  <c r="CS8" i="98"/>
  <c r="CR8" i="98"/>
  <c r="CQ8" i="98"/>
  <c r="CP8" i="98"/>
  <c r="CO8" i="98"/>
  <c r="CN8" i="98"/>
  <c r="CM8" i="98"/>
  <c r="CL8" i="98"/>
  <c r="CK8" i="98"/>
  <c r="CJ8" i="98"/>
  <c r="CI8" i="98"/>
  <c r="CH8" i="98"/>
  <c r="CG8" i="98"/>
  <c r="CF8" i="98"/>
  <c r="CE8" i="98"/>
  <c r="CD8" i="98"/>
  <c r="CC8" i="98"/>
  <c r="CB8" i="98"/>
  <c r="CA8" i="98"/>
  <c r="BZ8" i="98"/>
  <c r="BY8" i="98"/>
  <c r="BX8" i="98"/>
  <c r="BW8" i="98"/>
  <c r="BV8" i="98"/>
  <c r="BU8" i="98"/>
  <c r="BT8" i="98"/>
  <c r="BS8" i="98"/>
  <c r="BR8" i="98"/>
  <c r="BQ8" i="98"/>
  <c r="BP8" i="98"/>
  <c r="BO8" i="98"/>
  <c r="BN8" i="98"/>
  <c r="BM8" i="98"/>
  <c r="BL8" i="98"/>
  <c r="BK8" i="98"/>
  <c r="BJ8" i="98"/>
  <c r="BI8" i="98"/>
  <c r="BH8" i="98"/>
  <c r="BG8" i="98"/>
  <c r="BF8" i="98"/>
  <c r="BE8" i="98"/>
  <c r="BD8" i="98"/>
  <c r="BC8" i="98"/>
  <c r="BB8" i="98"/>
  <c r="BA8" i="98"/>
  <c r="AZ8" i="98"/>
  <c r="AY8" i="98"/>
  <c r="AX8" i="98"/>
  <c r="AW8" i="98"/>
  <c r="AV8" i="98"/>
  <c r="AU8" i="98"/>
  <c r="AT8" i="98"/>
  <c r="AS8" i="98"/>
  <c r="AR8" i="98"/>
  <c r="AQ8" i="98"/>
  <c r="AP8" i="98"/>
  <c r="AO8" i="98"/>
  <c r="AN8" i="98"/>
  <c r="AM8" i="98"/>
  <c r="AL8" i="98"/>
  <c r="AK8" i="98"/>
  <c r="AJ8" i="98"/>
  <c r="AI8" i="98"/>
  <c r="AH8" i="98"/>
  <c r="AG8" i="98"/>
  <c r="AF8" i="98"/>
  <c r="AE8" i="98"/>
  <c r="AD8" i="98"/>
  <c r="AC8" i="98"/>
  <c r="AB8" i="98"/>
  <c r="AA8" i="98"/>
  <c r="Z8" i="98"/>
  <c r="Y8" i="98"/>
  <c r="X8" i="98"/>
  <c r="W8" i="98"/>
  <c r="V8" i="98"/>
  <c r="U8" i="98"/>
  <c r="T8" i="98"/>
  <c r="S8" i="98"/>
  <c r="R8" i="98"/>
  <c r="Q8" i="98"/>
  <c r="P8" i="98"/>
  <c r="O8" i="98"/>
  <c r="N8" i="98"/>
  <c r="M8" i="98"/>
  <c r="L8" i="98"/>
  <c r="K8" i="98"/>
  <c r="J8" i="98"/>
  <c r="I8" i="98"/>
  <c r="H8" i="98"/>
  <c r="G8" i="98"/>
  <c r="F8" i="98"/>
  <c r="DD6" i="98"/>
  <c r="DC6" i="98"/>
  <c r="DB6" i="98"/>
  <c r="CZ6" i="98"/>
  <c r="CX6" i="98"/>
  <c r="CW6" i="98"/>
  <c r="CV6" i="98"/>
  <c r="CT6" i="98"/>
  <c r="CR6" i="98"/>
  <c r="CQ6" i="98"/>
  <c r="CP6" i="98"/>
  <c r="CN6" i="98"/>
  <c r="CL6" i="98"/>
  <c r="CK6" i="98"/>
  <c r="CJ6" i="98"/>
  <c r="CH6" i="98"/>
  <c r="CF6" i="98"/>
  <c r="CE6" i="98"/>
  <c r="CD6" i="98"/>
  <c r="CB6" i="98"/>
  <c r="BZ6" i="98"/>
  <c r="BY6" i="98"/>
  <c r="BX6" i="98"/>
  <c r="BV6" i="98"/>
  <c r="BT6" i="98"/>
  <c r="BS6" i="98"/>
  <c r="BR6" i="98"/>
  <c r="BP6" i="98"/>
  <c r="BN6" i="98"/>
  <c r="BM6" i="98"/>
  <c r="BL6" i="98"/>
  <c r="BJ6" i="98"/>
  <c r="BH6" i="98"/>
  <c r="BG6" i="98"/>
  <c r="BF6" i="98"/>
  <c r="BD6" i="98"/>
  <c r="BB6" i="98"/>
  <c r="BA6" i="98"/>
  <c r="AZ6" i="98"/>
  <c r="AX6" i="98"/>
  <c r="AV6" i="98"/>
  <c r="AU6" i="98"/>
  <c r="AT6" i="98"/>
  <c r="AR6" i="98"/>
  <c r="AP6" i="98"/>
  <c r="AO6" i="98"/>
  <c r="AN6" i="98"/>
  <c r="AL6" i="98"/>
  <c r="AJ6" i="98"/>
  <c r="AI6" i="98"/>
  <c r="AH6" i="98"/>
  <c r="AF6" i="98"/>
  <c r="AD6" i="98"/>
  <c r="AC6" i="98"/>
  <c r="AB6" i="98"/>
  <c r="Z6" i="98"/>
  <c r="X6" i="98"/>
  <c r="W6" i="98"/>
  <c r="V6" i="98"/>
  <c r="T6" i="98"/>
  <c r="R6" i="98"/>
  <c r="Q6" i="98"/>
  <c r="P6" i="98"/>
  <c r="N6" i="98"/>
  <c r="G5" i="98"/>
  <c r="CQ53" i="98"/>
  <c r="CP19" i="98" l="1"/>
  <c r="CP13" i="98"/>
  <c r="CQ18" i="98"/>
  <c r="CQ19" i="98"/>
  <c r="CP20" i="98"/>
  <c r="CP36" i="98"/>
  <c r="CP40" i="98"/>
  <c r="CP45" i="98"/>
  <c r="CQ45" i="98"/>
  <c r="CP9" i="98"/>
  <c r="CP21" i="98"/>
  <c r="CQ9" i="98"/>
  <c r="CP14" i="98"/>
  <c r="CQ21" i="98"/>
  <c r="CP22" i="98"/>
  <c r="CP37" i="98"/>
  <c r="CP41" i="98"/>
  <c r="CP46" i="98"/>
  <c r="CQ46" i="98"/>
  <c r="CP23" i="98"/>
  <c r="CP24" i="98"/>
  <c r="CP25" i="98"/>
  <c r="CQ10" i="98"/>
  <c r="CP11" i="98"/>
  <c r="CP15" i="98"/>
  <c r="CQ23" i="98"/>
  <c r="CQ24" i="98"/>
  <c r="CQ25" i="98"/>
  <c r="CP26" i="98"/>
  <c r="CP27" i="98"/>
  <c r="CP38" i="98"/>
  <c r="CP42" i="98"/>
  <c r="CP47" i="98"/>
  <c r="CQ47" i="98"/>
  <c r="CP50" i="98"/>
  <c r="CP54" i="98"/>
  <c r="CP16" i="98"/>
  <c r="CP28" i="98"/>
  <c r="CP29" i="98"/>
  <c r="CP12" i="98"/>
  <c r="CQ16" i="98"/>
  <c r="CQ28" i="98"/>
  <c r="CQ29" i="98"/>
  <c r="CP33" i="98"/>
  <c r="CP34" i="98"/>
  <c r="CP39" i="98"/>
  <c r="CP43" i="98"/>
  <c r="CP48" i="98"/>
  <c r="CQ50" i="98"/>
  <c r="CP52" i="98"/>
  <c r="CP53" i="98"/>
  <c r="CQ54" i="98"/>
  <c r="CP18" i="98"/>
  <c r="CQ48" i="98"/>
  <c r="CQ52" i="98"/>
  <c r="P3" i="80" l="1"/>
  <c r="Q3" i="80"/>
  <c r="R3" i="80"/>
  <c r="S3" i="80"/>
  <c r="T3" i="80"/>
  <c r="DS3" i="80"/>
  <c r="DT3" i="80"/>
  <c r="DU3" i="80"/>
  <c r="DV3" i="80"/>
  <c r="DW3" i="80"/>
  <c r="DX3" i="80"/>
  <c r="DY3" i="80"/>
  <c r="DZ3" i="80"/>
  <c r="EA3" i="80"/>
  <c r="EB3" i="80"/>
  <c r="EC3" i="80"/>
  <c r="ED3" i="80"/>
  <c r="EE3" i="80"/>
  <c r="EF3" i="80"/>
  <c r="EG3" i="80"/>
  <c r="EH3" i="80"/>
  <c r="EI3" i="80"/>
  <c r="EJ3" i="80"/>
  <c r="N3" i="80"/>
  <c r="DO3" i="80" l="1"/>
  <c r="DI3" i="80"/>
  <c r="DC3" i="80"/>
  <c r="CW3" i="80"/>
  <c r="CQ3" i="80"/>
  <c r="CK3" i="80"/>
  <c r="CE3" i="80"/>
  <c r="BY3" i="80"/>
  <c r="BS3" i="80"/>
  <c r="BM3" i="80"/>
  <c r="BG3" i="80"/>
  <c r="BA3" i="80"/>
  <c r="AU3" i="80"/>
  <c r="AO3" i="80"/>
  <c r="AI3" i="80"/>
  <c r="AC3" i="80"/>
  <c r="W3" i="80"/>
  <c r="DM3" i="80"/>
  <c r="DG3" i="80"/>
  <c r="DA3" i="80"/>
  <c r="CU3" i="80"/>
  <c r="CO3" i="80"/>
  <c r="CI3" i="80"/>
  <c r="CC3" i="80"/>
  <c r="BW3" i="80"/>
  <c r="BQ3" i="80"/>
  <c r="BK3" i="80"/>
  <c r="BE3" i="80"/>
  <c r="AY3" i="80"/>
  <c r="AS3" i="80"/>
  <c r="AM3" i="80"/>
  <c r="AG3" i="80"/>
  <c r="AA3" i="80"/>
  <c r="U3" i="80"/>
  <c r="CS8" i="79" l="1"/>
  <c r="CT8" i="79"/>
  <c r="CU8" i="79"/>
  <c r="CV8" i="79"/>
  <c r="CW8" i="79"/>
  <c r="CX8" i="79"/>
  <c r="CX6" i="79"/>
  <c r="CW6" i="79"/>
  <c r="CV6" i="79"/>
  <c r="CT6" i="79"/>
  <c r="DH3" i="80" l="1"/>
  <c r="CT7" i="79"/>
  <c r="DJ3" i="80"/>
  <c r="CV7" i="79"/>
  <c r="DL3" i="80"/>
  <c r="CX7" i="79"/>
  <c r="DK3" i="80"/>
  <c r="CW7" i="79"/>
  <c r="H12" i="79"/>
  <c r="H11" i="79"/>
  <c r="H14" i="79"/>
  <c r="H17" i="79" l="1"/>
  <c r="H16" i="79"/>
  <c r="H15" i="79"/>
  <c r="D11" i="80" l="1"/>
  <c r="D10" i="80"/>
  <c r="D9" i="80"/>
  <c r="A18" i="95" l="1"/>
  <c r="A9" i="95"/>
  <c r="A8" i="95"/>
  <c r="D14" i="80" l="1"/>
  <c r="CL51" i="79" l="1"/>
  <c r="CK51" i="79"/>
  <c r="CJ51" i="79"/>
  <c r="CI51" i="79"/>
  <c r="CH51" i="79"/>
  <c r="CG51" i="79"/>
  <c r="CF51" i="79"/>
  <c r="CE51" i="79"/>
  <c r="CD51" i="79"/>
  <c r="CC51" i="79"/>
  <c r="CB51" i="79"/>
  <c r="CA51" i="79"/>
  <c r="BT51" i="79"/>
  <c r="BS51" i="79"/>
  <c r="BR51" i="79"/>
  <c r="BQ51" i="79"/>
  <c r="BP51" i="79"/>
  <c r="BO51" i="79"/>
  <c r="BH51" i="79"/>
  <c r="BG51" i="79"/>
  <c r="BF51" i="79"/>
  <c r="BE51" i="79"/>
  <c r="BD51" i="79"/>
  <c r="BC51" i="79"/>
  <c r="E51" i="79"/>
  <c r="E17" i="82" l="1"/>
  <c r="I12" i="79"/>
  <c r="C17" i="82"/>
  <c r="C30" i="79" l="1"/>
  <c r="C31" i="79"/>
  <c r="CO49" i="79" l="1"/>
  <c r="CN49" i="79"/>
  <c r="CM49" i="79"/>
  <c r="CR54" i="79"/>
  <c r="CL54" i="79"/>
  <c r="E54" i="79"/>
  <c r="CR53" i="79"/>
  <c r="CL53" i="79"/>
  <c r="L53" i="79"/>
  <c r="E53" i="79"/>
  <c r="CR52" i="79"/>
  <c r="CL52" i="79"/>
  <c r="L52" i="79"/>
  <c r="E52" i="79"/>
  <c r="CR50" i="79"/>
  <c r="CL50" i="79"/>
  <c r="E50" i="79"/>
  <c r="CL49" i="79"/>
  <c r="L49" i="79"/>
  <c r="E49" i="79"/>
  <c r="CR48" i="79"/>
  <c r="CL48" i="79"/>
  <c r="L48" i="79"/>
  <c r="E48" i="79"/>
  <c r="C48" i="79"/>
  <c r="B48" i="79"/>
  <c r="CR47" i="79"/>
  <c r="CL47" i="79"/>
  <c r="L47" i="79"/>
  <c r="E47" i="79"/>
  <c r="C47" i="79"/>
  <c r="B47" i="79"/>
  <c r="CR46" i="79"/>
  <c r="CL46" i="79"/>
  <c r="L46" i="79"/>
  <c r="E46" i="79"/>
  <c r="C46" i="79"/>
  <c r="B46" i="79"/>
  <c r="CR45" i="79"/>
  <c r="CL45" i="79"/>
  <c r="L45" i="79"/>
  <c r="E45" i="79"/>
  <c r="C45" i="79"/>
  <c r="B45" i="79"/>
  <c r="CR43" i="79"/>
  <c r="CL43" i="79"/>
  <c r="L43" i="79"/>
  <c r="E43" i="79"/>
  <c r="C43" i="79"/>
  <c r="B43" i="79"/>
  <c r="CR42" i="79"/>
  <c r="CL42" i="79"/>
  <c r="L42" i="79"/>
  <c r="E42" i="79"/>
  <c r="C42" i="79"/>
  <c r="B42" i="79"/>
  <c r="CR41" i="79"/>
  <c r="CL41" i="79"/>
  <c r="L41" i="79"/>
  <c r="E41" i="79"/>
  <c r="C41" i="79"/>
  <c r="B41" i="79"/>
  <c r="CR40" i="79"/>
  <c r="CL40" i="79"/>
  <c r="L40" i="79"/>
  <c r="E40" i="79"/>
  <c r="C40" i="79"/>
  <c r="B40" i="79"/>
  <c r="CR39" i="79"/>
  <c r="CL39" i="79"/>
  <c r="L39" i="79"/>
  <c r="E39" i="79"/>
  <c r="C39" i="79"/>
  <c r="B39" i="79"/>
  <c r="CR38" i="79"/>
  <c r="CL38" i="79"/>
  <c r="L38" i="79"/>
  <c r="E38" i="79"/>
  <c r="C38" i="79"/>
  <c r="B38" i="79"/>
  <c r="CR37" i="79"/>
  <c r="CL37" i="79"/>
  <c r="L37" i="79"/>
  <c r="E37" i="79"/>
  <c r="C37" i="79"/>
  <c r="B37" i="79"/>
  <c r="CR36" i="79"/>
  <c r="CL36" i="79"/>
  <c r="L36" i="79"/>
  <c r="E36" i="79"/>
  <c r="C36" i="79"/>
  <c r="B36" i="79"/>
  <c r="CR34" i="79"/>
  <c r="CL34" i="79"/>
  <c r="E34" i="79"/>
  <c r="CR33" i="79"/>
  <c r="CL33" i="79"/>
  <c r="E33" i="79"/>
  <c r="C33" i="79"/>
  <c r="CL32" i="79"/>
  <c r="E32" i="79"/>
  <c r="L31" i="79"/>
  <c r="E31" i="79"/>
  <c r="E30" i="79"/>
  <c r="CR29" i="79"/>
  <c r="CL29" i="79"/>
  <c r="E29" i="79"/>
  <c r="C29" i="79"/>
  <c r="CR28" i="79"/>
  <c r="CL28" i="79"/>
  <c r="L28" i="79"/>
  <c r="E28" i="79"/>
  <c r="C28" i="79"/>
  <c r="CR27" i="79"/>
  <c r="CL27" i="79"/>
  <c r="E27" i="79"/>
  <c r="C27" i="79"/>
  <c r="CR26" i="79"/>
  <c r="CL26" i="79"/>
  <c r="L26" i="79"/>
  <c r="I26" i="79"/>
  <c r="E26" i="79"/>
  <c r="CR25" i="79"/>
  <c r="CL25" i="79"/>
  <c r="L25" i="79"/>
  <c r="E25" i="79"/>
  <c r="CR24" i="79"/>
  <c r="CL24" i="79"/>
  <c r="L24" i="79"/>
  <c r="E24" i="79"/>
  <c r="CR23" i="79"/>
  <c r="CL23" i="79"/>
  <c r="L23" i="79"/>
  <c r="E23" i="79"/>
  <c r="C23" i="79"/>
  <c r="CR22" i="79"/>
  <c r="CL22" i="79"/>
  <c r="E22" i="79"/>
  <c r="C22" i="79"/>
  <c r="CR21" i="79"/>
  <c r="CL21" i="79"/>
  <c r="L21" i="79"/>
  <c r="L22" i="79" s="1"/>
  <c r="E21" i="79"/>
  <c r="C21" i="79"/>
  <c r="CR20" i="79"/>
  <c r="CL20" i="79"/>
  <c r="L20" i="79"/>
  <c r="I20" i="79"/>
  <c r="E20" i="79"/>
  <c r="CR19" i="79"/>
  <c r="CL19" i="79"/>
  <c r="I19" i="79"/>
  <c r="E19" i="79"/>
  <c r="CR18" i="79"/>
  <c r="CL18" i="79"/>
  <c r="E18" i="79"/>
  <c r="C18" i="79"/>
  <c r="CR17" i="79"/>
  <c r="CL17" i="79"/>
  <c r="L17" i="79"/>
  <c r="I17" i="79"/>
  <c r="E17" i="79"/>
  <c r="CR16" i="79"/>
  <c r="CL16" i="79"/>
  <c r="I16" i="79"/>
  <c r="E16" i="79"/>
  <c r="CR15" i="79"/>
  <c r="CL15" i="79"/>
  <c r="I15" i="79"/>
  <c r="E15" i="79"/>
  <c r="CR14" i="79"/>
  <c r="CL14" i="79"/>
  <c r="L14" i="79"/>
  <c r="L15" i="79" s="1"/>
  <c r="I14" i="79"/>
  <c r="E14" i="79"/>
  <c r="CR13" i="79"/>
  <c r="CL13" i="79"/>
  <c r="L13" i="79"/>
  <c r="I13" i="79"/>
  <c r="E13" i="79"/>
  <c r="C13" i="79"/>
  <c r="CR12" i="79"/>
  <c r="CL12" i="79"/>
  <c r="L12" i="79"/>
  <c r="E12" i="79"/>
  <c r="CR11" i="79"/>
  <c r="CL11" i="79"/>
  <c r="I11" i="79"/>
  <c r="E11" i="79"/>
  <c r="CR10" i="79"/>
  <c r="CL10" i="79"/>
  <c r="L10" i="79"/>
  <c r="I10" i="79"/>
  <c r="E10" i="79"/>
  <c r="C10" i="79"/>
  <c r="CR9" i="79"/>
  <c r="CL9" i="79"/>
  <c r="I9" i="79"/>
  <c r="E9" i="79"/>
  <c r="C9" i="79"/>
  <c r="DD8" i="79"/>
  <c r="DC8" i="79"/>
  <c r="DB8" i="79"/>
  <c r="DA8" i="79"/>
  <c r="CZ8" i="79"/>
  <c r="CY8" i="79"/>
  <c r="CR8" i="79"/>
  <c r="CQ8" i="79"/>
  <c r="CP8" i="79"/>
  <c r="CO8" i="79"/>
  <c r="CN8" i="79"/>
  <c r="CM8" i="79"/>
  <c r="CL8" i="79"/>
  <c r="CK8" i="79"/>
  <c r="CJ8" i="79"/>
  <c r="CI8" i="79"/>
  <c r="CH8" i="79"/>
  <c r="CG8" i="79"/>
  <c r="CF8" i="79"/>
  <c r="CE8" i="79"/>
  <c r="CD8" i="79"/>
  <c r="CC8" i="79"/>
  <c r="CB8" i="79"/>
  <c r="CA8" i="79"/>
  <c r="BZ8" i="79"/>
  <c r="BY8" i="79"/>
  <c r="BX8" i="79"/>
  <c r="BW8" i="79"/>
  <c r="BV8" i="79"/>
  <c r="BU8" i="79"/>
  <c r="BT8" i="79"/>
  <c r="BS8" i="79"/>
  <c r="BR8" i="79"/>
  <c r="BQ8" i="79"/>
  <c r="BP8" i="79"/>
  <c r="BO8" i="79"/>
  <c r="BN8" i="79"/>
  <c r="BM8" i="79"/>
  <c r="BL8" i="79"/>
  <c r="BK8" i="79"/>
  <c r="BJ8" i="79"/>
  <c r="BI8" i="79"/>
  <c r="BH8" i="79"/>
  <c r="BG8" i="79"/>
  <c r="BF8" i="79"/>
  <c r="BE8" i="79"/>
  <c r="BD8" i="79"/>
  <c r="BC8" i="79"/>
  <c r="BB8" i="79"/>
  <c r="BA8" i="79"/>
  <c r="AZ8" i="79"/>
  <c r="AY8" i="79"/>
  <c r="AX8" i="79"/>
  <c r="AW8" i="79"/>
  <c r="AV8" i="79"/>
  <c r="AU8" i="79"/>
  <c r="AT8" i="79"/>
  <c r="AS8" i="79"/>
  <c r="AR8" i="79"/>
  <c r="AQ8" i="79"/>
  <c r="AP8" i="79"/>
  <c r="AO8" i="79"/>
  <c r="AN8" i="79"/>
  <c r="AM8" i="79"/>
  <c r="AL8" i="79"/>
  <c r="AK8" i="79"/>
  <c r="AJ8" i="79"/>
  <c r="AI8" i="79"/>
  <c r="AH8" i="79"/>
  <c r="AG8" i="79"/>
  <c r="AF8" i="79"/>
  <c r="AE8" i="79"/>
  <c r="AD8" i="79"/>
  <c r="AC8" i="79"/>
  <c r="AB8" i="79"/>
  <c r="AA8" i="79"/>
  <c r="Z8" i="79"/>
  <c r="Y8" i="79"/>
  <c r="X8" i="79"/>
  <c r="W8" i="79"/>
  <c r="V8" i="79"/>
  <c r="U8" i="79"/>
  <c r="T8" i="79"/>
  <c r="S8" i="79"/>
  <c r="R8" i="79"/>
  <c r="Q8" i="79"/>
  <c r="P8" i="79"/>
  <c r="O8" i="79"/>
  <c r="N8" i="79"/>
  <c r="M8" i="79"/>
  <c r="L8" i="79"/>
  <c r="K8" i="79"/>
  <c r="J8" i="79"/>
  <c r="I8" i="79"/>
  <c r="H8" i="79"/>
  <c r="G8" i="79"/>
  <c r="F8" i="79"/>
  <c r="DD6" i="79"/>
  <c r="DC6" i="79"/>
  <c r="DB6" i="79"/>
  <c r="CZ6" i="79"/>
  <c r="CR6" i="79"/>
  <c r="CQ6" i="79"/>
  <c r="CP6" i="79"/>
  <c r="CN6" i="79"/>
  <c r="CL6" i="79"/>
  <c r="CK6" i="79"/>
  <c r="CJ6" i="79"/>
  <c r="CH6" i="79"/>
  <c r="CF6" i="79"/>
  <c r="CE6" i="79"/>
  <c r="CD6" i="79"/>
  <c r="CB6" i="79"/>
  <c r="BZ6" i="79"/>
  <c r="BY6" i="79"/>
  <c r="BX6" i="79"/>
  <c r="BV6" i="79"/>
  <c r="BT6" i="79"/>
  <c r="BS6" i="79"/>
  <c r="BR6" i="79"/>
  <c r="BP6" i="79"/>
  <c r="BN6" i="79"/>
  <c r="BM6" i="79"/>
  <c r="BL6" i="79"/>
  <c r="BJ6" i="79"/>
  <c r="BH6" i="79"/>
  <c r="BG6" i="79"/>
  <c r="BF6" i="79"/>
  <c r="BD6" i="79"/>
  <c r="BB6" i="79"/>
  <c r="BA6" i="79"/>
  <c r="AZ6" i="79"/>
  <c r="AX6" i="79"/>
  <c r="AV6" i="79"/>
  <c r="AU6" i="79"/>
  <c r="AT6" i="79"/>
  <c r="AR6" i="79"/>
  <c r="AP6" i="79"/>
  <c r="AO6" i="79"/>
  <c r="AN6" i="79"/>
  <c r="AL6" i="79"/>
  <c r="AX3" i="80"/>
  <c r="AW3" i="80"/>
  <c r="AV3" i="80"/>
  <c r="AT3" i="80"/>
  <c r="AJ6" i="79"/>
  <c r="AI6" i="79"/>
  <c r="AH6" i="79"/>
  <c r="AF6" i="79"/>
  <c r="AD6" i="79"/>
  <c r="AC6" i="79"/>
  <c r="AB6" i="79"/>
  <c r="Z6" i="79"/>
  <c r="X6" i="79"/>
  <c r="W6" i="79"/>
  <c r="V6" i="79"/>
  <c r="T6" i="79"/>
  <c r="R6" i="79"/>
  <c r="Q6" i="79"/>
  <c r="P6" i="79"/>
  <c r="N6" i="79"/>
  <c r="G5" i="79"/>
  <c r="C3" i="79"/>
  <c r="B3" i="79"/>
  <c r="DD3" i="80" l="1"/>
  <c r="CP7" i="79"/>
  <c r="Y3" i="80"/>
  <c r="Q7" i="79"/>
  <c r="AK3" i="80"/>
  <c r="AC7" i="79"/>
  <c r="BI3" i="80"/>
  <c r="AU7" i="79"/>
  <c r="BU3" i="80"/>
  <c r="BG7" i="79"/>
  <c r="CG3" i="80"/>
  <c r="BS7" i="79"/>
  <c r="CS3" i="80"/>
  <c r="CE7" i="79"/>
  <c r="DE3" i="80"/>
  <c r="CQ7" i="79"/>
  <c r="X3" i="80"/>
  <c r="P7" i="79"/>
  <c r="BH3" i="80"/>
  <c r="AT7" i="79"/>
  <c r="BV3" i="80"/>
  <c r="BH7" i="79"/>
  <c r="AB3" i="80"/>
  <c r="T7" i="79"/>
  <c r="AN3" i="80"/>
  <c r="AF7" i="79"/>
  <c r="AZ3" i="80"/>
  <c r="AL7" i="79"/>
  <c r="BL3" i="80"/>
  <c r="AX7" i="79"/>
  <c r="BX3" i="80"/>
  <c r="BJ7" i="79"/>
  <c r="CJ3" i="80"/>
  <c r="BV7" i="79"/>
  <c r="CV3" i="80"/>
  <c r="CH7" i="79"/>
  <c r="DN3" i="80"/>
  <c r="CZ7" i="79"/>
  <c r="AJ3" i="80"/>
  <c r="AB7" i="79"/>
  <c r="CR3" i="80"/>
  <c r="CD7" i="79"/>
  <c r="Z3" i="80"/>
  <c r="R7" i="79"/>
  <c r="CH3" i="80"/>
  <c r="BT7" i="79"/>
  <c r="BB3" i="80"/>
  <c r="AN7" i="79"/>
  <c r="CF3" i="80"/>
  <c r="BR7" i="79"/>
  <c r="CT3" i="80"/>
  <c r="CF7" i="79"/>
  <c r="CJ49" i="79"/>
  <c r="CJ44" i="79"/>
  <c r="CJ35" i="79"/>
  <c r="AP3" i="80"/>
  <c r="AH7" i="79"/>
  <c r="CL3" i="80"/>
  <c r="BX7" i="79"/>
  <c r="CQ53" i="79"/>
  <c r="CK35" i="79"/>
  <c r="CK44" i="79"/>
  <c r="AE3" i="80"/>
  <c r="W7" i="79"/>
  <c r="AQ3" i="80"/>
  <c r="AI7" i="79"/>
  <c r="BC3" i="80"/>
  <c r="AO7" i="79"/>
  <c r="BO3" i="80"/>
  <c r="BA7" i="79"/>
  <c r="CA3" i="80"/>
  <c r="BM7" i="79"/>
  <c r="CM3" i="80"/>
  <c r="BY7" i="79"/>
  <c r="CY3" i="80"/>
  <c r="CK7" i="79"/>
  <c r="DQ3" i="80"/>
  <c r="DC7" i="79"/>
  <c r="BT3" i="80"/>
  <c r="BF7" i="79"/>
  <c r="BJ3" i="80"/>
  <c r="AV7" i="79"/>
  <c r="AD3" i="80"/>
  <c r="V7" i="79"/>
  <c r="BN3" i="80"/>
  <c r="AZ7" i="79"/>
  <c r="DP3" i="80"/>
  <c r="DB7" i="79"/>
  <c r="AF3" i="80"/>
  <c r="X7" i="79"/>
  <c r="BP3" i="80"/>
  <c r="BB7" i="79"/>
  <c r="CZ3" i="80"/>
  <c r="CL7" i="79"/>
  <c r="AL3" i="80"/>
  <c r="AD7" i="79"/>
  <c r="DF3" i="80"/>
  <c r="CR7" i="79"/>
  <c r="BZ3" i="80"/>
  <c r="BL7" i="79"/>
  <c r="CX3" i="80"/>
  <c r="CJ7" i="79"/>
  <c r="O3" i="80"/>
  <c r="G7" i="79"/>
  <c r="AR3" i="80"/>
  <c r="AJ7" i="79"/>
  <c r="BD3" i="80"/>
  <c r="AP7" i="79"/>
  <c r="CB3" i="80"/>
  <c r="BN7" i="79"/>
  <c r="CN3" i="80"/>
  <c r="BZ7" i="79"/>
  <c r="DR3" i="80"/>
  <c r="DD7" i="79"/>
  <c r="V3" i="80"/>
  <c r="N7" i="79"/>
  <c r="AH3" i="80"/>
  <c r="Z7" i="79"/>
  <c r="BF3" i="80"/>
  <c r="AR7" i="79"/>
  <c r="BR3" i="80"/>
  <c r="BD7" i="79"/>
  <c r="CD3" i="80"/>
  <c r="BP7" i="79"/>
  <c r="CP3" i="80"/>
  <c r="CB7" i="79"/>
  <c r="DB3" i="80"/>
  <c r="CN7" i="79"/>
  <c r="CK42" i="79"/>
  <c r="CQ19" i="79"/>
  <c r="CQ18" i="79"/>
  <c r="CQ14" i="79"/>
  <c r="CK22" i="79"/>
  <c r="CK14" i="79"/>
  <c r="CK16" i="79"/>
  <c r="CQ17" i="79"/>
  <c r="CK38" i="79"/>
  <c r="CJ10" i="79"/>
  <c r="CP13" i="79"/>
  <c r="CP20" i="79"/>
  <c r="CJ23" i="79"/>
  <c r="CJ24" i="79"/>
  <c r="CJ25" i="79"/>
  <c r="CP37" i="79"/>
  <c r="CP41" i="79"/>
  <c r="CK24" i="79"/>
  <c r="CJ26" i="79"/>
  <c r="CJ27" i="79"/>
  <c r="CJ33" i="79"/>
  <c r="CJ34" i="79"/>
  <c r="CJ39" i="79"/>
  <c r="CQ9" i="79"/>
  <c r="CK11" i="79"/>
  <c r="CP14" i="79"/>
  <c r="CK15" i="79"/>
  <c r="CJ16" i="79"/>
  <c r="CQ21" i="79"/>
  <c r="CP22" i="79"/>
  <c r="CK26" i="79"/>
  <c r="CK27" i="79"/>
  <c r="CJ28" i="79"/>
  <c r="CJ29" i="79"/>
  <c r="CK33" i="79"/>
  <c r="CK34" i="79"/>
  <c r="CP38" i="79"/>
  <c r="CK39" i="79"/>
  <c r="CP42" i="79"/>
  <c r="CK43" i="79"/>
  <c r="CP47" i="79"/>
  <c r="CK48" i="79"/>
  <c r="CK49" i="79"/>
  <c r="CQ22" i="79"/>
  <c r="CP23" i="79"/>
  <c r="CP24" i="79"/>
  <c r="CP25" i="79"/>
  <c r="CK28" i="79"/>
  <c r="CK29" i="79"/>
  <c r="CJ36" i="79"/>
  <c r="CQ38" i="79"/>
  <c r="CJ40" i="79"/>
  <c r="CQ42" i="79"/>
  <c r="CJ45" i="79"/>
  <c r="CQ47" i="79"/>
  <c r="CJ54" i="79"/>
  <c r="CP10" i="79"/>
  <c r="CJ12" i="79"/>
  <c r="CQ10" i="79"/>
  <c r="CP11" i="79"/>
  <c r="CK12" i="79"/>
  <c r="CP15" i="79"/>
  <c r="CJ17" i="79"/>
  <c r="CJ18" i="79"/>
  <c r="CJ19" i="79"/>
  <c r="CQ23" i="79"/>
  <c r="CQ24" i="79"/>
  <c r="CQ25" i="79"/>
  <c r="CP26" i="79"/>
  <c r="CP27" i="79"/>
  <c r="CJ32" i="79"/>
  <c r="CP33" i="79"/>
  <c r="CP34" i="79"/>
  <c r="CK36" i="79"/>
  <c r="CP39" i="79"/>
  <c r="CK40" i="79"/>
  <c r="CP43" i="79"/>
  <c r="CK45" i="79"/>
  <c r="CP48" i="79"/>
  <c r="CQ11" i="79"/>
  <c r="CJ13" i="79"/>
  <c r="CQ15" i="79"/>
  <c r="CP16" i="79"/>
  <c r="CK17" i="79"/>
  <c r="CK18" i="79"/>
  <c r="CK19" i="79"/>
  <c r="CJ20" i="79"/>
  <c r="CQ26" i="79"/>
  <c r="CQ27" i="79"/>
  <c r="CP28" i="79"/>
  <c r="CP29" i="79"/>
  <c r="CK32" i="79"/>
  <c r="CQ33" i="79"/>
  <c r="CQ34" i="79"/>
  <c r="CJ37" i="79"/>
  <c r="CQ39" i="79"/>
  <c r="CJ41" i="79"/>
  <c r="CQ43" i="79"/>
  <c r="CJ46" i="79"/>
  <c r="CQ48" i="79"/>
  <c r="CJ50" i="79"/>
  <c r="CJ52" i="79"/>
  <c r="CJ53" i="79"/>
  <c r="CK54" i="79"/>
  <c r="CP36" i="79"/>
  <c r="CK37" i="79"/>
  <c r="CP40" i="79"/>
  <c r="CK41" i="79"/>
  <c r="CP45" i="79"/>
  <c r="CK46" i="79"/>
  <c r="CK50" i="79"/>
  <c r="CK52" i="79"/>
  <c r="CK53" i="79"/>
  <c r="CJ9" i="79"/>
  <c r="CP12" i="79"/>
  <c r="CK13" i="79"/>
  <c r="CQ16" i="79"/>
  <c r="CK20" i="79"/>
  <c r="CJ21" i="79"/>
  <c r="CQ28" i="79"/>
  <c r="CQ29" i="79"/>
  <c r="CK9" i="79"/>
  <c r="CQ12" i="79"/>
  <c r="CJ14" i="79"/>
  <c r="CP17" i="79"/>
  <c r="CP18" i="79"/>
  <c r="CP19" i="79"/>
  <c r="CK21" i="79"/>
  <c r="CJ22" i="79"/>
  <c r="CQ36" i="79"/>
  <c r="CJ38" i="79"/>
  <c r="CQ40" i="79"/>
  <c r="CJ42" i="79"/>
  <c r="CQ45" i="79"/>
  <c r="CJ47" i="79"/>
  <c r="CP54" i="79"/>
  <c r="CP46" i="79"/>
  <c r="CK47" i="79"/>
  <c r="CP50" i="79"/>
  <c r="CP52" i="79"/>
  <c r="CP53" i="79"/>
  <c r="CQ54" i="79"/>
  <c r="CP9" i="79"/>
  <c r="CK10" i="79"/>
  <c r="CJ11" i="79"/>
  <c r="CQ13" i="79"/>
  <c r="CJ15" i="79"/>
  <c r="CQ20" i="79"/>
  <c r="CP21" i="79"/>
  <c r="CK23" i="79"/>
  <c r="CK25" i="79"/>
  <c r="CQ37" i="79"/>
  <c r="CQ41" i="79"/>
  <c r="CJ43" i="79"/>
  <c r="CQ46" i="79"/>
  <c r="CJ48" i="79"/>
  <c r="CQ50" i="79"/>
  <c r="CQ52" i="79"/>
  <c r="H16" i="80" l="1"/>
  <c r="H6" i="80"/>
  <c r="H7" i="80"/>
  <c r="H5" i="80"/>
  <c r="H15" i="80"/>
  <c r="H17" i="80"/>
  <c r="H11" i="80"/>
  <c r="H9" i="80"/>
  <c r="H10" i="80"/>
  <c r="H14" i="80"/>
  <c r="C8" i="80"/>
  <c r="B7" i="82" l="1"/>
  <c r="B8" i="82"/>
  <c r="B9" i="82"/>
  <c r="B10" i="82"/>
  <c r="B11" i="82"/>
  <c r="B12" i="82"/>
  <c r="B13" i="82"/>
  <c r="B14" i="82"/>
  <c r="B15" i="82"/>
  <c r="B16" i="82"/>
  <c r="B17" i="82"/>
  <c r="B18" i="82"/>
  <c r="B19" i="82"/>
  <c r="B20" i="82"/>
  <c r="B21" i="82"/>
  <c r="B22" i="82"/>
  <c r="B23" i="82"/>
  <c r="B24" i="82"/>
  <c r="B25" i="82"/>
  <c r="B26" i="82"/>
  <c r="B27" i="82"/>
  <c r="B28" i="82"/>
  <c r="B29" i="82"/>
  <c r="B30" i="82"/>
  <c r="B31" i="82"/>
  <c r="D13" i="80" l="1"/>
  <c r="H13" i="80" s="1"/>
  <c r="D12" i="80"/>
  <c r="H12" i="80" s="1"/>
  <c r="B6" i="82"/>
  <c r="D8" i="80" l="1"/>
  <c r="H8" i="80" s="1"/>
  <c r="A7" i="82" l="1"/>
  <c r="A8" i="82" s="1"/>
  <c r="A9" i="82" s="1"/>
  <c r="A10" i="82" s="1"/>
  <c r="A11" i="82" s="1"/>
  <c r="A12" i="82" s="1"/>
  <c r="A13" i="82" s="1"/>
  <c r="A14" i="82" s="1"/>
  <c r="A15" i="82" s="1"/>
  <c r="A16" i="82" s="1"/>
  <c r="A17" i="82" s="1"/>
  <c r="A18" i="82" s="1"/>
  <c r="A19" i="82" s="1"/>
  <c r="A20" i="82" s="1"/>
  <c r="A21" i="82" s="1"/>
  <c r="A22" i="82" s="1"/>
  <c r="A23" i="82" s="1"/>
  <c r="A24" i="82" s="1"/>
  <c r="A25" i="82" s="1"/>
  <c r="A26" i="82" s="1"/>
  <c r="A27" i="82" s="1"/>
  <c r="A28" i="82" s="1"/>
  <c r="A29" i="82" s="1"/>
  <c r="A30" i="82" s="1"/>
  <c r="A31" i="82" s="1"/>
  <c r="A32" i="82" s="1"/>
  <c r="A33" i="82" s="1"/>
  <c r="A34" i="82" s="1"/>
  <c r="A35" i="82" s="1"/>
  <c r="A36" i="82" s="1"/>
  <c r="A37" i="82" s="1"/>
  <c r="A38" i="82" s="1"/>
  <c r="A39" i="82" s="1"/>
  <c r="A40" i="82" s="1"/>
  <c r="A41" i="82" s="1"/>
  <c r="A42" i="82" s="1"/>
  <c r="A43" i="82" s="1"/>
  <c r="A44" i="82" s="1"/>
  <c r="A45" i="82" s="1"/>
  <c r="D5" i="82" l="1"/>
  <c r="E5" i="82"/>
  <c r="F5" i="82"/>
  <c r="G5" i="82"/>
  <c r="H5" i="82"/>
  <c r="I5" i="82"/>
  <c r="J5" i="82"/>
  <c r="C5" i="82"/>
  <c r="D17" i="82"/>
  <c r="F17" i="82"/>
  <c r="G17" i="82"/>
  <c r="H17" i="82"/>
  <c r="I17" i="82"/>
  <c r="J17" i="82"/>
  <c r="C16" i="82"/>
  <c r="D16" i="82"/>
  <c r="E16" i="82"/>
  <c r="F16" i="82"/>
  <c r="G16" i="82"/>
  <c r="H16" i="82"/>
  <c r="I16" i="82"/>
  <c r="J16" i="82"/>
  <c r="D14" i="82"/>
  <c r="D20" i="82" s="1"/>
  <c r="E14" i="82"/>
  <c r="F14" i="82"/>
  <c r="F20" i="82" s="1"/>
  <c r="G14" i="82"/>
  <c r="H14" i="82"/>
  <c r="H20" i="82" s="1"/>
  <c r="I14" i="82"/>
  <c r="J14" i="82"/>
  <c r="J20" i="82" s="1"/>
  <c r="C14" i="82"/>
  <c r="D13" i="82"/>
  <c r="E13" i="82"/>
  <c r="E20" i="82" s="1"/>
  <c r="F13" i="82"/>
  <c r="G13" i="82"/>
  <c r="G20" i="82" s="1"/>
  <c r="H13" i="82"/>
  <c r="I13" i="82"/>
  <c r="I20" i="82" s="1"/>
  <c r="J13" i="82"/>
  <c r="C13" i="82"/>
  <c r="C20" i="82" s="1"/>
  <c r="D12" i="82"/>
  <c r="D19" i="82" s="1"/>
  <c r="E12" i="82"/>
  <c r="F12" i="82"/>
  <c r="F19" i="82" s="1"/>
  <c r="G12" i="82"/>
  <c r="H12" i="82"/>
  <c r="H19" i="82" s="1"/>
  <c r="I12" i="82"/>
  <c r="J12" i="82"/>
  <c r="J19" i="82" s="1"/>
  <c r="C12" i="82"/>
  <c r="D11" i="82"/>
  <c r="E11" i="82"/>
  <c r="E19" i="82" s="1"/>
  <c r="F11" i="82"/>
  <c r="G11" i="82"/>
  <c r="G19" i="82" s="1"/>
  <c r="H11" i="82"/>
  <c r="I11" i="82"/>
  <c r="I19" i="82" s="1"/>
  <c r="J11" i="82"/>
  <c r="C11" i="82"/>
  <c r="C19" i="82" s="1"/>
  <c r="D10" i="82"/>
  <c r="E10" i="82"/>
  <c r="F10" i="82"/>
  <c r="G10" i="82"/>
  <c r="H10" i="82"/>
  <c r="I10" i="82"/>
  <c r="J10" i="82"/>
  <c r="C10" i="82"/>
  <c r="D9" i="82"/>
  <c r="D18" i="82" s="1"/>
  <c r="E9" i="82"/>
  <c r="F9" i="82"/>
  <c r="F18" i="82" s="1"/>
  <c r="G9" i="82"/>
  <c r="H9" i="82"/>
  <c r="H18" i="82" s="1"/>
  <c r="I9" i="82"/>
  <c r="J9" i="82"/>
  <c r="J18" i="82" s="1"/>
  <c r="C9" i="82"/>
  <c r="D8" i="82"/>
  <c r="E8" i="82"/>
  <c r="E18" i="82" s="1"/>
  <c r="F8" i="82"/>
  <c r="G8" i="82"/>
  <c r="G18" i="82" s="1"/>
  <c r="H8" i="82"/>
  <c r="I8" i="82"/>
  <c r="I18" i="82" s="1"/>
  <c r="J8" i="82"/>
  <c r="C8" i="82"/>
  <c r="C18" i="82" s="1"/>
  <c r="D7" i="82"/>
  <c r="E7" i="82"/>
  <c r="F7" i="82"/>
  <c r="G7" i="82"/>
  <c r="H7" i="82"/>
  <c r="I7" i="82"/>
  <c r="J7" i="82"/>
  <c r="C7" i="82"/>
  <c r="C6" i="82"/>
  <c r="D6" i="82"/>
  <c r="E6" i="82"/>
  <c r="F6" i="82"/>
  <c r="G6" i="82"/>
  <c r="H6" i="82"/>
  <c r="I6" i="82"/>
  <c r="J6" i="82"/>
</calcChain>
</file>

<file path=xl/sharedStrings.xml><?xml version="1.0" encoding="utf-8"?>
<sst xmlns="http://schemas.openxmlformats.org/spreadsheetml/2006/main" count="1594" uniqueCount="703">
  <si>
    <t>Red: Don't change the name without changing the Julia code</t>
  </si>
  <si>
    <t>Parameters--&gt;</t>
  </si>
  <si>
    <t>Produced from</t>
  </si>
  <si>
    <t>H2 balance</t>
  </si>
  <si>
    <t>El balance</t>
  </si>
  <si>
    <t>Heat balance</t>
  </si>
  <si>
    <t>Max Capacity</t>
  </si>
  <si>
    <t>Subsets</t>
  </si>
  <si>
    <t>Subsets_2</t>
  </si>
  <si>
    <t>Type of units</t>
  </si>
  <si>
    <t>Line/Column index</t>
  </si>
  <si>
    <t>Non-electrical</t>
  </si>
  <si>
    <t>-</t>
  </si>
  <si>
    <t>H2O</t>
  </si>
  <si>
    <t>PWL</t>
  </si>
  <si>
    <t>O2</t>
  </si>
  <si>
    <t>Stor_in</t>
  </si>
  <si>
    <t>Stor_out</t>
  </si>
  <si>
    <t>Tank</t>
  </si>
  <si>
    <t>Electrical</t>
  </si>
  <si>
    <t>H2_pipeline_to_NH3_plant</t>
  </si>
  <si>
    <t>Heat_import</t>
  </si>
  <si>
    <t>Heat_export</t>
  </si>
  <si>
    <t>H2_to_tank</t>
  </si>
  <si>
    <t>H2_from_tank</t>
  </si>
  <si>
    <t>Power_from_the_grid</t>
  </si>
  <si>
    <t>Power_to_the_grid</t>
  </si>
  <si>
    <t>Electricity_to_batteries</t>
  </si>
  <si>
    <t>Electricity_from_batteries</t>
  </si>
  <si>
    <t>Electricity_stored</t>
  </si>
  <si>
    <t>PU_Grid_in</t>
  </si>
  <si>
    <t>PU_Grid_out</t>
  </si>
  <si>
    <t>Heat_in</t>
  </si>
  <si>
    <t>Heat_out</t>
  </si>
  <si>
    <t>Heat_buy</t>
  </si>
  <si>
    <t>Heat_sell</t>
  </si>
  <si>
    <t>Grid_buy</t>
  </si>
  <si>
    <t>Grid_sell</t>
  </si>
  <si>
    <t>Desalination plant</t>
  </si>
  <si>
    <t>H2 pipeline to NH3 plant</t>
  </si>
  <si>
    <t>Heat from district heating</t>
  </si>
  <si>
    <t>Heat sent to district heating</t>
  </si>
  <si>
    <t>Sale of oxygen</t>
  </si>
  <si>
    <t>H2 tank compressor</t>
  </si>
  <si>
    <t>H2 tank valve</t>
  </si>
  <si>
    <t>H2 tank</t>
  </si>
  <si>
    <t>Electricity from the grid</t>
  </si>
  <si>
    <t>Electricity to the grid</t>
  </si>
  <si>
    <t>Charge batteries</t>
  </si>
  <si>
    <t>Discharge batteries</t>
  </si>
  <si>
    <t>Batteries</t>
  </si>
  <si>
    <t>Solar fixed</t>
  </si>
  <si>
    <t>Solar_fixed</t>
  </si>
  <si>
    <t>Solar tracking</t>
  </si>
  <si>
    <t>Solar_tracking</t>
  </si>
  <si>
    <t>RPU_Solar_track</t>
  </si>
  <si>
    <t>RPU_Solar_fixed</t>
  </si>
  <si>
    <t>SP198-HH100</t>
  </si>
  <si>
    <t>ON_SP198-HH150</t>
  </si>
  <si>
    <t>SP198-HH150</t>
  </si>
  <si>
    <t>ON_SP237-HH100</t>
  </si>
  <si>
    <t>SP237-HH100</t>
  </si>
  <si>
    <t>ON_SP237-HH150</t>
  </si>
  <si>
    <t>SP237-HH150</t>
  </si>
  <si>
    <t>ON_SP277-HH100</t>
  </si>
  <si>
    <t>SP277-HH100</t>
  </si>
  <si>
    <t>ON_SP277-HH150</t>
  </si>
  <si>
    <t>SP277-HH150</t>
  </si>
  <si>
    <t>ON_SP321-HH100</t>
  </si>
  <si>
    <t>SP321-HH100</t>
  </si>
  <si>
    <t>ON_SP321-HH150</t>
  </si>
  <si>
    <t>SP321-HH150</t>
  </si>
  <si>
    <t>OFF_SP379-HH100</t>
  </si>
  <si>
    <t>SP379-HH100</t>
  </si>
  <si>
    <t>OFF_SP379-HH150</t>
  </si>
  <si>
    <t>SP379-HH150</t>
  </si>
  <si>
    <t>OFF_SP450-HH100</t>
  </si>
  <si>
    <t>SP450-HH100</t>
  </si>
  <si>
    <t>SP450-HH150</t>
  </si>
  <si>
    <t>Biomass</t>
  </si>
  <si>
    <t>H2 pipeline to MeOH CCU plant</t>
  </si>
  <si>
    <t>H2 pipeline to BioMeOH plant</t>
  </si>
  <si>
    <t>H2_pipeline_to_BioMeOH_plant</t>
  </si>
  <si>
    <t>H2_pipeline_to_MeOHCCU_plant</t>
  </si>
  <si>
    <t>Electrolyser AEC</t>
  </si>
  <si>
    <t>CO2 capture DAC</t>
  </si>
  <si>
    <t>Yearly demand (kg fuel)</t>
  </si>
  <si>
    <t>Fuel production rate (kg output/kg input)</t>
  </si>
  <si>
    <t>Heat generated (kWh/output)</t>
  </si>
  <si>
    <t>Load min (% of max capacity)</t>
  </si>
  <si>
    <t>Ramp up (% of capacity /h)</t>
  </si>
  <si>
    <t>Ramp down (% of capacity /h)</t>
  </si>
  <si>
    <t>Electrical consumption (kWh/output)</t>
  </si>
  <si>
    <t>CO2e process (kg CO2e/output)</t>
  </si>
  <si>
    <t>Annuity factor</t>
  </si>
  <si>
    <t>AEC</t>
  </si>
  <si>
    <t>CO2 DAC</t>
  </si>
  <si>
    <t>CO2 PS</t>
  </si>
  <si>
    <t>MeOH-AEC</t>
  </si>
  <si>
    <t>Bio-eMeOH-AEC</t>
  </si>
  <si>
    <t>Bio-eMeOH-SOEC</t>
  </si>
  <si>
    <t>NH3-AEC</t>
  </si>
  <si>
    <t>NH3-SOEC</t>
  </si>
  <si>
    <t>H2_from_AEC</t>
  </si>
  <si>
    <t>Electrolyser SOEC</t>
  </si>
  <si>
    <t>DAC</t>
  </si>
  <si>
    <t>MeOH plant CCU - AEC</t>
  </si>
  <si>
    <t>Bio-eMeOH plant - AEC</t>
  </si>
  <si>
    <t>Bio-eMeOH plant - SOEC</t>
  </si>
  <si>
    <t>NH3 plant + ASU - AEC</t>
  </si>
  <si>
    <t>NH3 plant + ASU - SOEC</t>
  </si>
  <si>
    <t>CO2 capture PS</t>
  </si>
  <si>
    <t>MeOH plant CCU - SOEC</t>
  </si>
  <si>
    <t>MeOH-SOEC</t>
  </si>
  <si>
    <t>H2_from_SOEC</t>
  </si>
  <si>
    <t>Bio-eMeOH</t>
  </si>
  <si>
    <t>Parameter changed</t>
  </si>
  <si>
    <t>Year</t>
  </si>
  <si>
    <t>New value</t>
  </si>
  <si>
    <t>Old value</t>
  </si>
  <si>
    <t>Year--&gt;</t>
  </si>
  <si>
    <t>MeOH</t>
  </si>
  <si>
    <t>SOEC</t>
  </si>
  <si>
    <t>Scenario number</t>
  </si>
  <si>
    <t>Fuel</t>
  </si>
  <si>
    <t>Electrolyser</t>
  </si>
  <si>
    <t>Input data sheet</t>
  </si>
  <si>
    <t>Profile name</t>
  </si>
  <si>
    <t>Result folder name</t>
  </si>
  <si>
    <t>Max profit</t>
  </si>
  <si>
    <t>Demand</t>
  </si>
  <si>
    <t>Max capacity</t>
  </si>
  <si>
    <t>Ramping</t>
  </si>
  <si>
    <t>No negative elec price</t>
  </si>
  <si>
    <t>Connection limit</t>
  </si>
  <si>
    <t>Sold products</t>
  </si>
  <si>
    <t>Fuel cost</t>
  </si>
  <si>
    <t>Flows</t>
  </si>
  <si>
    <t>Dakhla</t>
  </si>
  <si>
    <t>NH3</t>
  </si>
  <si>
    <t>Arica</t>
  </si>
  <si>
    <t>CO2 capture</t>
  </si>
  <si>
    <t>None</t>
  </si>
  <si>
    <t>Carbon capture</t>
  </si>
  <si>
    <t>PS</t>
  </si>
  <si>
    <t>Configuration</t>
  </si>
  <si>
    <t>Hourly electricity sale</t>
  </si>
  <si>
    <t>Hourly heat sale</t>
  </si>
  <si>
    <t>Fixed heat sale</t>
  </si>
  <si>
    <t>Fixed oxygen sale</t>
  </si>
  <si>
    <t>O2_sell</t>
  </si>
  <si>
    <t>Used (1 or 0)</t>
  </si>
  <si>
    <t>CO2e infrastructure (kg CO2e/Capacity/y)</t>
  </si>
  <si>
    <t>All</t>
  </si>
  <si>
    <t>Product 7</t>
  </si>
  <si>
    <t>Product/Reactant1</t>
  </si>
  <si>
    <t>Product</t>
  </si>
  <si>
    <t>Reactant2</t>
  </si>
  <si>
    <t>Reactant5</t>
  </si>
  <si>
    <t>Reactant6</t>
  </si>
  <si>
    <t>Reactant7</t>
  </si>
  <si>
    <t>Product/Reactant4</t>
  </si>
  <si>
    <t>Product/Reactant3</t>
  </si>
  <si>
    <t>Year old value</t>
  </si>
  <si>
    <t>Year new value</t>
  </si>
  <si>
    <t>Type of units for change</t>
  </si>
  <si>
    <t>Scenario name definition</t>
  </si>
  <si>
    <t>Unit tag</t>
  </si>
  <si>
    <t>CO2 % compared to 2020</t>
  </si>
  <si>
    <t>Esbjerg</t>
  </si>
  <si>
    <t>Ceduna</t>
  </si>
  <si>
    <t>Max profit TRUE doesn't work</t>
  </si>
  <si>
    <t>See Scenarios_definition</t>
  </si>
  <si>
    <t>Options available</t>
  </si>
  <si>
    <t>Any name</t>
  </si>
  <si>
    <t>Results to write</t>
  </si>
  <si>
    <t>Islanded</t>
  </si>
  <si>
    <t>Fuel energy content LHV (MJ/kg fuel)</t>
  </si>
  <si>
    <t>SI_nonflex</t>
  </si>
  <si>
    <t>Scenario</t>
  </si>
  <si>
    <t>Scenario name</t>
  </si>
  <si>
    <t>Name of the scenario in the output csv file</t>
  </si>
  <si>
    <t>H2_stored_tank</t>
  </si>
  <si>
    <t>H2 pipes compressor</t>
  </si>
  <si>
    <t>H2_to_pipe</t>
  </si>
  <si>
    <t>H2 pipes valve</t>
  </si>
  <si>
    <t>H2_from_pipe</t>
  </si>
  <si>
    <t>H2 buried pipes</t>
  </si>
  <si>
    <t>H2_stored_pipe</t>
  </si>
  <si>
    <t>ON_SP198-HH100</t>
  </si>
  <si>
    <t>OFF_SP450-HH150</t>
  </si>
  <si>
    <t>CO2taxWTTop</t>
  </si>
  <si>
    <t>€/kg CO2</t>
  </si>
  <si>
    <t>CO2taxWTTup</t>
  </si>
  <si>
    <t>Average grid emissions (yes=1 ; no =0)</t>
  </si>
  <si>
    <t>Fuel produced</t>
  </si>
  <si>
    <t>Min_demand_MainFuel</t>
  </si>
  <si>
    <t>Weight costs</t>
  </si>
  <si>
    <t>Objective function weight for costs</t>
  </si>
  <si>
    <t>Objective function weight for CO2 emissions</t>
  </si>
  <si>
    <t>Weight CO2e</t>
  </si>
  <si>
    <t>PU_Diesel</t>
  </si>
  <si>
    <t>Diesel generator</t>
  </si>
  <si>
    <t>Diesel_gen</t>
  </si>
  <si>
    <t>Is_nonflex</t>
  </si>
  <si>
    <t>Land use (m2/Capacity)</t>
  </si>
  <si>
    <t>Year data</t>
  </si>
  <si>
    <t>Profile folder name</t>
  </si>
  <si>
    <t>Name of the excel file profile</t>
  </si>
  <si>
    <t>Folder name where the excel profile is</t>
  </si>
  <si>
    <t>Investment (EUR/Capacity installed)</t>
  </si>
  <si>
    <t>Fixed cost (EUR/Capacity installed/y)</t>
  </si>
  <si>
    <t>Variable cost (EUR/Output)</t>
  </si>
  <si>
    <t>Fuel selling price (EUR/output)</t>
  </si>
  <si>
    <t>Fuel buying price (EUR/output)</t>
  </si>
  <si>
    <t>Reference scenario</t>
  </si>
  <si>
    <t>Changes also include the changes made in the reference scenario. If nothing is specified in the reference scenario column, changes are made compared to the input data sheet (i.e Data_base_case)</t>
  </si>
  <si>
    <t>Methanol synthesis using captured CO2 as raw material: Techno-economic and environmental assessment</t>
  </si>
  <si>
    <t>Paper</t>
  </si>
  <si>
    <t>Document type</t>
  </si>
  <si>
    <t>Potential for hydrogen and Power-to-Liquid in a low-carbon EU energy system using cost optimization</t>
  </si>
  <si>
    <t>RPU_ON_Wind</t>
  </si>
  <si>
    <t>RPU_OFF_Wind</t>
  </si>
  <si>
    <t>Wind_onshore</t>
  </si>
  <si>
    <t>Wind_offshore</t>
  </si>
  <si>
    <t>Title</t>
  </si>
  <si>
    <t>Reliability</t>
  </si>
  <si>
    <t>Flexible production of green hydrogen and ammonia from variable solar and wind energy:Case study of Chile and Argentina</t>
  </si>
  <si>
    <t>Oportunidades para el desarrollo de una industria de hidrógeno solar en las regiones de Antofagasta y Atacama: Innovación para un sistema energético 100% renovable</t>
  </si>
  <si>
    <t>Report</t>
  </si>
  <si>
    <t>http://www.comitesolar.cl/wp-content/uploads/2018/08/Comite-Solar-2018-Oportunidades-Industria-del-Hidr%C3%B3geno_Informe-Final.pdf</t>
  </si>
  <si>
    <t>Operating envelope of Haber–Bosch process design for power-to-ammonia</t>
  </si>
  <si>
    <t>Method for load regulation of an ammonia plant</t>
  </si>
  <si>
    <t>Patent</t>
  </si>
  <si>
    <t>https://patents.google.com/patent/US9463983B2/en</t>
  </si>
  <si>
    <t>Transition to renewable energy systems</t>
  </si>
  <si>
    <t>Book</t>
  </si>
  <si>
    <t>https://books.google.dk/books?hl=da&amp;lr=&amp;id=fEjqL9gIVCkC&amp;oi=fnd&amp;pg=PT19&amp;ots=iTgZhtI-UA&amp;sig=28h7C8TrUjULYk6q4WmRIkunUPY&amp;redir_esc=y#v=onepage&amp;q&amp;f=false</t>
  </si>
  <si>
    <t>Power-to-ammonia in future North European 100 % renewable power and heat system</t>
  </si>
  <si>
    <t>Indirect CO2 Emissions Compensation: Benchmark Proposal for Air Separation Plants</t>
  </si>
  <si>
    <t>https://www.eiga.eu/publications/position-papers/pp-3319-indirect-co2-emissions-compensation-benchmark-proposal-for-air-separation-plants/</t>
  </si>
  <si>
    <t>Techno-economic feasibility study of ammonia plants powered by offshore wind</t>
  </si>
  <si>
    <t>PhD thesis</t>
  </si>
  <si>
    <t>https://scholarworks.umass.edu/open_access_dissertations/697/</t>
  </si>
  <si>
    <t>https://www.sciencedirect.com/science/article/pii/S0306261918315368#!</t>
  </si>
  <si>
    <t>A feasibility study of implementing an Ammonia Economy</t>
  </si>
  <si>
    <t>Master Thesis</t>
  </si>
  <si>
    <t>https://lib.dr.iastate.edu/etd/11132/</t>
  </si>
  <si>
    <t>Nitrogen‐Based Fuels: A Power‐to‐Fuel‐to‐Power Analysis</t>
  </si>
  <si>
    <t>https://onlinelibrary.wiley.com/doi/full/10.1002/anie.201510618</t>
  </si>
  <si>
    <t>Efficient Ammonia Production; KBR, Energy and Chemicals</t>
  </si>
  <si>
    <t>Presentation conference</t>
  </si>
  <si>
    <t xml:space="preserve">https://p2infohouse.org/ref/50/49574.pdf </t>
  </si>
  <si>
    <t>NH3-The World's Optimal Energy Solution</t>
  </si>
  <si>
    <t xml:space="preserve">https://scholar.google.com/scholar?cluster=3590930614472028979&amp;hl=da&amp;as_sdt=2005&amp;sciodt=0,5 </t>
  </si>
  <si>
    <t>Power to Ammonia : feasibility study for the value chains and business cases to produce CO2-free ammonia suitable for various market applications</t>
  </si>
  <si>
    <t xml:space="preserve">http://www.aheadenergy.org/uploads/4/6/2/3/4623812/ispt-p2a-final-report.pdf </t>
  </si>
  <si>
    <t>A novel system for ammonia-based sustainable energy and agriculture: Concept and design optimization</t>
  </si>
  <si>
    <t xml:space="preserve">https://www.sciencedirect.com/science/article/pii/S0255270118314430#bib0100 </t>
  </si>
  <si>
    <t>Modeling and Optimal Design of Absorbent Enhanced Ammonia Synthesis</t>
  </si>
  <si>
    <t xml:space="preserve">https://www.mdpi.com/2227-9717/6/7/91/htm </t>
  </si>
  <si>
    <t>Optimal design of synergistic distributed renewable fuel and power systems</t>
  </si>
  <si>
    <t xml:space="preserve">https://www.sciencedirect.com/science/article/pii/S096014811630235X#bib31 </t>
  </si>
  <si>
    <t>A comprehensive review on PEM water electrolysis</t>
  </si>
  <si>
    <t xml:space="preserve">https://www.sciencedirect.com/science/article/pii/S0360319913002607 </t>
  </si>
  <si>
    <t>Techno-economic comparison of green ammonia production processes</t>
  </si>
  <si>
    <t xml:space="preserve">https://www.sciencedirect.com/science/article/pii/S0306261919318227#b0135 </t>
  </si>
  <si>
    <t>Yankuang Xinjiang methanol and ammonia project in China.</t>
  </si>
  <si>
    <t>?</t>
  </si>
  <si>
    <t>Low</t>
  </si>
  <si>
    <t xml:space="preserve">https://scholar.google.com/scholar?q=Yankuang%20Xinjiang%20methanol%20and%20ammonia%20project%20in%20China. </t>
  </si>
  <si>
    <t xml:space="preserve">Quarterly report on European electricity markets, fourth quarter of 2017. </t>
  </si>
  <si>
    <t>https://ec.europa.eu/energy/sites/ener/files/documents/quarterly_report_on_european_electricity_markets _q1_2017.pdf</t>
  </si>
  <si>
    <t>Optimal scheduling for wind-powered ammonia generation: Effects of key design parameters</t>
  </si>
  <si>
    <t xml:space="preserve">https://www.sciencedirect.com/science/article/pii/S0263876217305646 </t>
  </si>
  <si>
    <t>Policy effects on microgrid economics, technology selection, and environmental impact</t>
  </si>
  <si>
    <t xml:space="preserve">https://www.sciencedirect.com/science/article/pii/S0098135415000836 </t>
  </si>
  <si>
    <t>Techno-economic analysis of PEM fuel cells role in photovoltaic-based systems for the remote base stations</t>
  </si>
  <si>
    <t xml:space="preserve">https://www.sciencedirect.com/science/article/pii/S0360319912021891 </t>
  </si>
  <si>
    <t>Current status of water electrolysis for energy storage, grid balancing and sector coupling via power-to-gas and power-to-liquids: A review</t>
  </si>
  <si>
    <t xml:space="preserve">https://www.sciencedirect.com/science/article/pii/S136403211731242X#bib27 </t>
  </si>
  <si>
    <t>Future cost and performance of water electrolysis: An expert elicitation study</t>
  </si>
  <si>
    <t xml:space="preserve">https://www.sciencedirect.com/science/article/pii/S0360319917339435#bib16 </t>
  </si>
  <si>
    <t>Development of Water Electrolysis in the European Union</t>
  </si>
  <si>
    <t>EU report</t>
  </si>
  <si>
    <t xml:space="preserve">https://www.fch.europa.eu/node/783 </t>
  </si>
  <si>
    <t>Hydrogen Production Cost From PEM Electrolysis</t>
  </si>
  <si>
    <t>US Report</t>
  </si>
  <si>
    <t xml:space="preserve">https://www.hydrogen.energy.gov/pdfs/14004_h2_production_cost_pem_electrolysis.pdf </t>
  </si>
  <si>
    <t>Economic viability of SNG production from power and CO2</t>
  </si>
  <si>
    <t>Guilera</t>
  </si>
  <si>
    <t xml:space="preserve">https://www.sciencedirect.com/science/article/pii/S019689041830147X </t>
  </si>
  <si>
    <t>Hydrogen Station Compression, Storage, and Dispensing Technical Status and Costs: Systems Integration</t>
  </si>
  <si>
    <t>NREL technical report</t>
  </si>
  <si>
    <t xml:space="preserve">https://www.osti.gov/biblio/1130621 </t>
  </si>
  <si>
    <t>Economic Analysis of Large-Scale Hydrogen Storage for Renewable Utility Applications</t>
  </si>
  <si>
    <t>Schoenung</t>
  </si>
  <si>
    <t>https://scholar.google.com/scholar_lookup?title=Economic%20analysis%20of%20large-scale%20hydrogen%20storage%20for%20renewable%20utility%20applications&amp;publication_year=2011&amp;author=S.%20Schoenung</t>
  </si>
  <si>
    <t>Energy requirements for hydrogen gas compression and liquefaction as related to vehicle storage needs (9013)</t>
  </si>
  <si>
    <t>Record 9013 NREL</t>
  </si>
  <si>
    <t>https://www.hydrogen.energy.gov/program_records.html?print</t>
  </si>
  <si>
    <t>Onboard Type IV Compressed Hydrogen Storage System - Cost and Performance Status (19008)</t>
  </si>
  <si>
    <t>Record 19008 NREL</t>
  </si>
  <si>
    <t xml:space="preserve">https://www.hydrogen.energy.gov/program_records.html?print </t>
  </si>
  <si>
    <t>Arbeitspaket 5: Betrachtungen des Gesamtsystems im Hinblick auf Dynamik und Prozessintegration</t>
  </si>
  <si>
    <t xml:space="preserve">https://www.researchgate.net/publication/272488412_Arbeitspaket_5_Betrachtungen_des_Gesamtsystems_im_Hinblick_auf_Dynamik_und_Prozessintegration </t>
  </si>
  <si>
    <t>Data Sheet H-TEC Series-ME: ME 450/1400</t>
  </si>
  <si>
    <t>Data Sheet</t>
  </si>
  <si>
    <t xml:space="preserve">https://www.h-tec.com/en/products/me-4501400/ </t>
  </si>
  <si>
    <t>Data Sheet Hydrogenics HySTAT™60 – OUTDOOR</t>
  </si>
  <si>
    <t>Hydrogenics</t>
  </si>
  <si>
    <t xml:space="preserve">https://www.hydrogenics.com/hydrogen-products-solutions/industrial-hydrogen-generators-by-electrolysis/outdoor-installation/hystat-trade-60/ </t>
  </si>
  <si>
    <t>Webinar: Ammonia plant revamp option for more efficient operation</t>
  </si>
  <si>
    <t>Webinar</t>
  </si>
  <si>
    <t xml:space="preserve">https://www.topsoe.com/processes/ammonia </t>
  </si>
  <si>
    <t>“Green” Ammonia: Impact of Renewable Energy Intermittency on Plant Sizing and Levelized Cost of Ammonia</t>
  </si>
  <si>
    <t xml:space="preserve">https://pubs.acs.org/doi/10.1021/acs.iecr.8b02447# </t>
  </si>
  <si>
    <t>Technology Brief: Analysis of Current-Day Commercial Electrolyzers</t>
  </si>
  <si>
    <t>NREL</t>
  </si>
  <si>
    <t>Technical note</t>
  </si>
  <si>
    <t xml:space="preserve">https://www.nrel.gov/docs/fy04osti/36705.pdf </t>
  </si>
  <si>
    <t>Analysis of Islanded Ammonia-based Energy Storage Systems</t>
  </si>
  <si>
    <t xml:space="preserve">http://www2.eng.ox.ac.uk/systemseng/publications/Ammonia-based_ESS.pdf </t>
  </si>
  <si>
    <t>Internal Report for a Project Proposal: Green NH3 for a Post Fossil Economy;</t>
  </si>
  <si>
    <t>Internal report</t>
  </si>
  <si>
    <t>Combined Scheduling and Capacity Planning of Electricity-Based Ammonia Production to Integrate Renewable Energies</t>
  </si>
  <si>
    <t>https://www.sciencedirect.com/science/article/pii/S0377221714007164?via%3Dihub</t>
  </si>
  <si>
    <t>Techno-Economic Assessment of Nonfossil Ammonia Production</t>
  </si>
  <si>
    <t xml:space="preserve">https://aiche.onlinelibrary.wiley.com/doi/full/10.1002/ep.11886 </t>
  </si>
  <si>
    <t>Feasibility study of methanol production plant from hydrogen and captured carbon dioxide</t>
  </si>
  <si>
    <t xml:space="preserve">https://www.sciencedirect.com/science/article/pii/S2212982017302007 </t>
  </si>
  <si>
    <t>Ammonia prices, markets &amp; analysis</t>
  </si>
  <si>
    <t>WebPage</t>
  </si>
  <si>
    <t>https://www.icis.com/explore/commodities/chemicals/ammonia/</t>
  </si>
  <si>
    <t>U.S. PV system pricing H2 2016</t>
  </si>
  <si>
    <t>Report (not free)</t>
  </si>
  <si>
    <t xml:space="preserve">https://www.woodmac.com/reports/power-markets-u-s-pv-system-pricing-h1-2018-forecasts-and-breakdowns-58176503 </t>
  </si>
  <si>
    <t>Current and future cost of photovoltaics. Long-term scenarios for market development, system prices and LCOE of utility-scale PV systems</t>
  </si>
  <si>
    <t>Fraunhofer report</t>
  </si>
  <si>
    <t>https://www.ise.fraunhofer.de/en/publications/studies/studie-current-and-future-cost-of-photovoltaics-long-term-scenarios-for-market-development-system-prices-and-lcoe-of-utility-scale-pv-systems.html</t>
  </si>
  <si>
    <t>Cost-potentials for large onshore wind turbines in Europe</t>
  </si>
  <si>
    <t xml:space="preserve">https://www.sciencedirect.com/science/article/pii/S0360544215001681#appsec1 </t>
  </si>
  <si>
    <t>IEA The future of hydrogen 2019</t>
  </si>
  <si>
    <t>IEA</t>
  </si>
  <si>
    <t>IEA Report</t>
  </si>
  <si>
    <t xml:space="preserve">https://webstore.iea.org/the-future-of-hydrogen </t>
  </si>
  <si>
    <t>Life Cycle Greenhouse Gas Emissions from Solar Photovoltaics</t>
  </si>
  <si>
    <t>NREL note</t>
  </si>
  <si>
    <t xml:space="preserve">https://www.nrel.gov/docs/fy13osti/56487.pdf </t>
  </si>
  <si>
    <t>LNG and Cruise Ships, an Easy Way to Fulfil Regulations—Versus the Need for Reducing GHG Emissions</t>
  </si>
  <si>
    <t xml:space="preserve">https://www.mdpi.com/2071-1050/12/5/2080 </t>
  </si>
  <si>
    <t>Technology Data Catalogue for Electricity and district heating production - Updated April 2020 </t>
  </si>
  <si>
    <t>Report/Catalogue</t>
  </si>
  <si>
    <t xml:space="preserve">https://ens.dk/en/our-services/projections-and-models/technology-data/technology-data-generation-electricity-and </t>
  </si>
  <si>
    <t>Technology data for energy storage</t>
  </si>
  <si>
    <t xml:space="preserve">https://ens.dk/en/our-services/projections-and-models/technology-data/technology-data-energy-storage </t>
  </si>
  <si>
    <t>Economics &amp; carbon dioxide avoidance cost of methanol production based on renewable hydrogen and recycled carbon dioxide – power-to-methanol</t>
  </si>
  <si>
    <t xml:space="preserve">https://pubs.rsc.org/en/content/articlehtml/2018/se/c8se00032h </t>
  </si>
  <si>
    <t>Natural Gas Utilization via Small Scale Methanol Technologies</t>
  </si>
  <si>
    <t>White paper</t>
  </si>
  <si>
    <t xml:space="preserve">https://adi-analytics.com/2015/06/19/natural-gas-utilization-via-small-scale-methanol-technologies/ </t>
  </si>
  <si>
    <t xml:space="preserve">https://www.sciencedirect.com/science/article/pii/S0306261915009071 </t>
  </si>
  <si>
    <t>CO2 capture from power plants: Part II. A parametric study of the economical performance based on mono-ethanolamine</t>
  </si>
  <si>
    <t xml:space="preserve">https://www.sciencedirect.com/science/article/pii/S1750583607000321 </t>
  </si>
  <si>
    <t>Investigation of technical and economic aspects for methanol production through CO2 hydrogenation</t>
  </si>
  <si>
    <t xml:space="preserve">https://www.sciencedirect.com/science/article/pii/S0360319915302718?via%3Dihub </t>
  </si>
  <si>
    <t>Towards sustainable energy production on the North Sea-Green hydrogen production and CO2storage: onshore or offshore?</t>
  </si>
  <si>
    <t xml:space="preserve">https://forstrom-inzichtinenergie.com/wp-content/uploads/2018/09/North-Sea-Energy-I-D3.1.2-3.1.4-D3.1.6-Towards-sustainable-energy-production-on-the-North-Sea_final-public.pdf </t>
  </si>
  <si>
    <t>Ammonfuel - An industrial view of ammonia as a marine fuel</t>
  </si>
  <si>
    <t>https://info.topsoe.com/ammonfuel</t>
  </si>
  <si>
    <t>Co-electrolysis for power-to-methanol applications</t>
  </si>
  <si>
    <t xml:space="preserve">https://www.sciencedirect.com/science/article/pii/S1364032118305380#bib83 </t>
  </si>
  <si>
    <t>Technology Data for Renewable Fuels</t>
  </si>
  <si>
    <t>Catalogue</t>
  </si>
  <si>
    <t xml:space="preserve">https://ens.dk/sites/ens.dk/files/Analyser/technology_data_for_renewable_fuels.pdf </t>
  </si>
  <si>
    <t>System perpective 2035_Modelling of energy plants_Appendix report</t>
  </si>
  <si>
    <t>Energinet</t>
  </si>
  <si>
    <t>Report appendix</t>
  </si>
  <si>
    <t xml:space="preserve">https://en.energinet.dk/systemperspective2035 </t>
  </si>
  <si>
    <t>Electrofuels for the transport sector: A review of production costs</t>
  </si>
  <si>
    <t>Paper (review)</t>
  </si>
  <si>
    <t xml:space="preserve">https://www.sciencedirect.com/science/article/pii/S1364032117309358 </t>
  </si>
  <si>
    <t>A Techno-economic analysis and systematic review of carbon capture and storage (CCS) applied to the iron and steel, cement, oil refining and pulp and paper industries, as well as other high purity sources</t>
  </si>
  <si>
    <t>Leeson</t>
  </si>
  <si>
    <t xml:space="preserve">https://www.sciencedirect.com/science/article/pii/S175058361730289X </t>
  </si>
  <si>
    <t>Co-production of synthetic fuels and district heat from biomass residues, carbon dioxide and electricity: Performance and cost analysis</t>
  </si>
  <si>
    <t>Hannula</t>
  </si>
  <si>
    <t xml:space="preserve">https://www.sciencedirect.com/science/article/pii/S0961953415000070 </t>
  </si>
  <si>
    <t>The competitiveness of synthetic natural gas as a propellant in the Swedish fuel market</t>
  </si>
  <si>
    <t>Mosheni</t>
  </si>
  <si>
    <t xml:space="preserve">https://www.sciencedirect.com/science/article/pii/S0301421512009342 </t>
  </si>
  <si>
    <t>Syngas production via high-temperature steam/CO2 co-electrolysis: an economic assessment</t>
  </si>
  <si>
    <t>Fu</t>
  </si>
  <si>
    <t xml:space="preserve">https://pubs.rsc.org/en/content/articlelanding/2010/EE/c0ee00092b#!divAbstract </t>
  </si>
  <si>
    <t>Modelling of a power-to-gas system to predict the levelised cost of energy of an advanced renewable gaseous transport fuel</t>
  </si>
  <si>
    <t xml:space="preserve">https://www.sciencedirect.com/science/article/pii/S0306261918301387 </t>
  </si>
  <si>
    <t xml:space="preserve">PTX IN DENMARK BEFORE 2030 Short term potential of PtX in Denmark from a system perspective </t>
  </si>
  <si>
    <t xml:space="preserve">https://energinet.dk/-/media/8BF0CD597E1A457C8E9711B50EC2782A.PDF </t>
  </si>
  <si>
    <t>GIS-based scenario calculations for a nationwide German hydrogen pipeline infrastructure</t>
  </si>
  <si>
    <t xml:space="preserve">https://www.sciencedirect.com/science/article/pii/S0360319913000670 </t>
  </si>
  <si>
    <t>Integrated electrofuels and renewable energy systems</t>
  </si>
  <si>
    <t>PhD Thesis</t>
  </si>
  <si>
    <t xml:space="preserve">https://vbn.aau.dk/da/publications/integrated-electrofuels-and-renewable-energy-systems </t>
  </si>
  <si>
    <t>NorthSeaGrid Offshore Electricity Grid Implementation in the North sea</t>
  </si>
  <si>
    <t>Annexes report</t>
  </si>
  <si>
    <t xml:space="preserve">http://www.northseagrid.info/sites/default/files/NorthSeaGrid_Final_Report_Annexes.pdf </t>
  </si>
  <si>
    <t>Appendix E: Electricity Ten Year Statement 2015</t>
  </si>
  <si>
    <t>Technical magazine</t>
  </si>
  <si>
    <t xml:space="preserve">https://www.nationalgrid.com/sites/default/files/documents/43742-ETYS15%20AppE%20techonology.pdf </t>
  </si>
  <si>
    <t>Techno-economic barriers of an industrial-scale methanol CCU-plant</t>
  </si>
  <si>
    <t xml:space="preserve">https://www.sciencedirect.com/science/article/pii/S2212982020300688#bib0260 </t>
  </si>
  <si>
    <t>Demonstrating Large Scale Industrial CCS through CCU – A Case Study for Methanol Production</t>
  </si>
  <si>
    <t xml:space="preserve">https://www.sciencedirect.com/science/article/pii/S1876610217313280 </t>
  </si>
  <si>
    <t>A system approach in energy evaluation of different renewable energies sources integration in ammonia production plants</t>
  </si>
  <si>
    <t xml:space="preserve">https://www.sciencedirect.com/science/article/pii/S096014811630636X </t>
  </si>
  <si>
    <t>Simple Levelized Cost of Energy (LCOE) Calculator Documentation</t>
  </si>
  <si>
    <t>Webpage</t>
  </si>
  <si>
    <t xml:space="preserve">https://www.nrel.gov/analysis/tech-lcoe-documentation.html </t>
  </si>
  <si>
    <t>Renewables ninja</t>
  </si>
  <si>
    <t>Website</t>
  </si>
  <si>
    <t xml:space="preserve">https://www.renewables.ninja/ </t>
  </si>
  <si>
    <t>Techno-economic analysis of polygeneration systems based on catalytic hydropyrolysis for the production of bio-oil and fuels</t>
  </si>
  <si>
    <t xml:space="preserve">https://www.sciencedirect.com/science/article/pii/S0196890419301220 </t>
  </si>
  <si>
    <t>A comparison between renewable transport fuels that can supplement or replace biofuels in a 100% renewable energy system</t>
  </si>
  <si>
    <t xml:space="preserve">https://www.sciencedirect.com/science/article/pii/S0360544214006859 </t>
  </si>
  <si>
    <t>Anbefalinger til en dansk strategi for Power-to-X</t>
  </si>
  <si>
    <t xml:space="preserve">https://www.danskenergi.dk/sites/danskenergi.dk/files/media/dokumenter/2020-11/Anbefalinger-til-en-dansk-strategi-for-Power-to-X.pdf </t>
  </si>
  <si>
    <t>Renewable Power Generation Costs in 2019</t>
  </si>
  <si>
    <t>IRENA</t>
  </si>
  <si>
    <t xml:space="preserve">https://www.irena.org/publications/2020/Jun/Renewable-Power-Costs-in-2019 </t>
  </si>
  <si>
    <t>Electricity storage and renewables: Costs and markets to 2030</t>
  </si>
  <si>
    <t xml:space="preserve">https://www.irena.org/publications/2017/Oct/Electricity-storage-and-renewables-costs-and-markets </t>
  </si>
  <si>
    <t>Hydrogen: A renewable energy perspective</t>
  </si>
  <si>
    <t xml:space="preserve">https://www.irena.org/publications/2019/Sep/Hydrogen-A-renewable-energy-perspective </t>
  </si>
  <si>
    <t>Industry - Ammonia</t>
  </si>
  <si>
    <t>DEEDS</t>
  </si>
  <si>
    <t>https://deeds.eu/wp-content/uploads/2020/05/Ammonia_web.pdf</t>
  </si>
  <si>
    <t>Techno-economic analysis for the synthesis of liquid and gaseous fuels based on hydrogen production via electrolysis</t>
  </si>
  <si>
    <t xml:space="preserve">https://www.sciencedirect.com/science/article/pii/S0360319915001652 </t>
  </si>
  <si>
    <t>Methanol synthesis from flue-gas CO2 and renewable electricity: a feasibility study</t>
  </si>
  <si>
    <t xml:space="preserve">https://www.sciencedirect.com/science/article/pii/S0360319902000824?via%3Dihub </t>
  </si>
  <si>
    <t>Technoeconomic analysis of a methanol plant based on gasification of biomass and electrolysis of water</t>
  </si>
  <si>
    <t xml:space="preserve">https://www.sciencedirect.com/science/article/pii/S0360544210000976?via%3Dihub </t>
  </si>
  <si>
    <t>Comparison of CO2 sources for the synthesis of renewable methanol</t>
  </si>
  <si>
    <t xml:space="preserve">https://www.sciencedirect.com/science/article/pii/S0167299198807714?via%3Dihub </t>
  </si>
  <si>
    <t>Forschungsverbund Sonnenenergie “Themen 98/99</t>
  </si>
  <si>
    <t>Report ?</t>
  </si>
  <si>
    <t>Chemical storage of wind energy by renewable methanol production: Feasibility analysis using a multi-criteria decision matrix</t>
  </si>
  <si>
    <t xml:space="preserve">https://www.sciencedirect.com/science/article/pii/S0360544215012530?via%3Dihub </t>
  </si>
  <si>
    <t>Power to liquid and power to gas: An option for the German Energiewende</t>
  </si>
  <si>
    <t xml:space="preserve">https://www.sciencedirect.com/science/article/pii/S1364032115000593?via%3Dihub </t>
  </si>
  <si>
    <t>Investigation of power-to-methanol processes coupling electrolytic hydrogen production and catalytic CO2 reduction</t>
  </si>
  <si>
    <t xml:space="preserve">https://www.sciencedirect.com/science/article/pii/S0360319915309605?via%3Dihub </t>
  </si>
  <si>
    <t>Methanol for Renewable Energy Storage and Utilization</t>
  </si>
  <si>
    <t>https://onlinelibrary.wiley.com/doi/full/10.1002/ente.201500322</t>
  </si>
  <si>
    <t>Low-carbon “drop-in replacement” transportation fuels from non-food biomass and natural gas</t>
  </si>
  <si>
    <t xml:space="preserve">https://www.sciencedirect.com/science/article/pii/S0306261916313708?via%3Dihub </t>
  </si>
  <si>
    <t>Seawater desalination technology and engineering in China: A review</t>
  </si>
  <si>
    <t xml:space="preserve">https://www.sciencedirect.com/science/article/pii/S0011916420314065 </t>
  </si>
  <si>
    <t>Techno-economic assessment of solar energy coupling with large-scale desalination plant: The case of Morocco</t>
  </si>
  <si>
    <t xml:space="preserve">https://www.sciencedirect.com/science/article/pii/S0011916420313059 </t>
  </si>
  <si>
    <t>Green Hydrogen Cost Reduction: scaling up electrolyzers to meet the 1.5 C climate goal</t>
  </si>
  <si>
    <t xml:space="preserve">https://irena.org/-/media/Files/IRENA/Agency/Publication/2020/Dec/IRENA_Green_hydrogen_cost_2020.pdf </t>
  </si>
  <si>
    <t>Methanol synthesis through CO2 capture and hydrogenation: Thermal integration, energy performance and techno-economic assessment</t>
  </si>
  <si>
    <t xml:space="preserve">https://www.sciencedirect.com/science/article/pii/S2212982020310374?via%3Dihub </t>
  </si>
  <si>
    <t>Evaluation of electricity generation subsystem of power-to-gas-to-power unit using gas expander and heat recovery steam generator</t>
  </si>
  <si>
    <t xml:space="preserve">https://www.sciencedirect.com/science/article/pii/S0360544220317084?via%3Dihub </t>
  </si>
  <si>
    <t>Ammonia as a Renewable Energy Transportation Media</t>
  </si>
  <si>
    <t xml:space="preserve">https://pubs.acs.org/doi/full/10.1021/acssuschemeng.7b02219 </t>
  </si>
  <si>
    <t>Engineering toolbox</t>
  </si>
  <si>
    <t xml:space="preserve">https://www.engineeringtoolbox.com/fuels-higher-calorific-values-d_169.html </t>
  </si>
  <si>
    <t>Ship&amp;Bunker</t>
  </si>
  <si>
    <t xml:space="preserve">https://shipandbunker.com/prices/emea/nwe/nl-rtm-rotterdam#_VLSFO </t>
  </si>
  <si>
    <t>Analysis on Electrofuels in Future Energy Systems: A 2050 Case Study</t>
  </si>
  <si>
    <t xml:space="preserve">https://www.sciencedirect.com/science/article/pii/S0360544220305156#bib29 </t>
  </si>
  <si>
    <t>Techno-economic assessment of CO2 direct air capture plants</t>
  </si>
  <si>
    <t xml:space="preserve">https://www.sciencedirect.com/science/article/pii/S0959652619307772 </t>
  </si>
  <si>
    <t>Wind power to methanol: Renewable methanol production using electricity, electrolysis of water and CO2 air capture</t>
  </si>
  <si>
    <t xml:space="preserve">https://www.sciencedirect.com/science/article/pii/S0306261920301847 </t>
  </si>
  <si>
    <t>Techno-economic analysis of methanol production units coupling solid oxide cells and thermochemical biomass conversion via the TwoStage gasifier</t>
  </si>
  <si>
    <t>Analysis of biomass prices FUTURE DANISH PRICESFOR STRAW, WOOD CHIPS AND WOOD PELLETS “FINAL REPORT</t>
  </si>
  <si>
    <t xml:space="preserve">https://ens.dk/sites/ens.dk/files/Analyser/analysis_of_biomass_prices_2013.06.18_-_final_report.pdf </t>
  </si>
  <si>
    <t>Handbook</t>
  </si>
  <si>
    <t>Ecoinvent 3.7.1 consequential database. Process: methanol factory construction - GLO</t>
  </si>
  <si>
    <t>Ecoinvent</t>
  </si>
  <si>
    <t>Database</t>
  </si>
  <si>
    <t xml:space="preserve">Life-cycle assessment of an industrial direct air capture process based on temperature–vacuum swing adsorption. Nature Energy, 6(2), 203–213. </t>
  </si>
  <si>
    <t>https://doi.org/10.1038/s41560-020-00771-9</t>
  </si>
  <si>
    <t>Ecoinvent 3.7.1 consequential database. Process:ammonia production, steam reforming, liquid - RER w/o RU</t>
  </si>
  <si>
    <t>Ecoinvent 3.7.1 consequential database. Process: air separation facility construction - RER</t>
  </si>
  <si>
    <t>World Energy Outlook 2020</t>
  </si>
  <si>
    <t>https://www.iea.org/reports/world-energy-outlook-2020</t>
  </si>
  <si>
    <t>A Techno-Economic Study of a Biomass Gasification Plant for the Production of Transport Biofuel for Small Communities</t>
  </si>
  <si>
    <t>https://doi.org/10.1016/j.egypro.2017.03.1111</t>
  </si>
  <si>
    <t>Ecoinvent 3.7.1 consequential database. Process: synthetic gas factory construction - RoW</t>
  </si>
  <si>
    <r>
      <t xml:space="preserve">Life Cycle Assessment of Renewable Hydrogen Production via Wind/Electrolysis. </t>
    </r>
    <r>
      <rPr>
        <i/>
        <sz val="11"/>
        <rFont val="Calibri"/>
        <family val="2"/>
      </rPr>
      <t>Nrel</t>
    </r>
    <r>
      <rPr>
        <sz val="11"/>
        <rFont val="Calibri"/>
        <family val="2"/>
      </rPr>
      <t xml:space="preserve">, </t>
    </r>
    <r>
      <rPr>
        <i/>
        <sz val="11"/>
        <rFont val="Calibri"/>
        <family val="2"/>
      </rPr>
      <t>February</t>
    </r>
    <r>
      <rPr>
        <sz val="11"/>
        <rFont val="Calibri"/>
        <family val="2"/>
      </rPr>
      <t>, 1–13.</t>
    </r>
  </si>
  <si>
    <t xml:space="preserve">https://www.nrel.gov/docs/fy04osti/35404.pdf </t>
  </si>
  <si>
    <t>Ecoinvent 3.7.1 consequential database. Process: wind turbine construction, 4.5MW, onshore - GLO</t>
  </si>
  <si>
    <t>Ecoinvent 3.7.1 consequential database. Processes: wind power plant construction, 2MW, offshore, fixed parts - GLO and wind power plant construction, 2MW, offshore, moving parts - GLO</t>
  </si>
  <si>
    <t>Ecoinvent 3.7.1 Consequential Database. Process: photovoltaic plant construction, 570kWp, multi-Si, on open ground - GLO</t>
  </si>
  <si>
    <t>Potential and risks of hydrogen-based e-fuels in climate change mitigation</t>
  </si>
  <si>
    <t>Article</t>
  </si>
  <si>
    <t>https://www.nature.com/articles/s41558-021-01032-7</t>
  </si>
  <si>
    <t>Ecoinvent 3.7.1 battery cell production for lithium-ion battery - RoW</t>
  </si>
  <si>
    <t>Lithium-Ion Battery</t>
  </si>
  <si>
    <t xml:space="preserve">https://www.cei.washington.edu/education/science-of-solar/battery-technology/ </t>
  </si>
  <si>
    <t>Net zero by 2050. A roadmap for the Global Energy Sector</t>
  </si>
  <si>
    <t xml:space="preserve">https://www.iea.org/reports/net-zero-by-2050 </t>
  </si>
  <si>
    <t>XI.5 Life-cycle Analysis of Hydrogen onboard Storage options</t>
  </si>
  <si>
    <t>Project summary results</t>
  </si>
  <si>
    <t xml:space="preserve">https://www.hydrogen.energy.gov/pdfs/progress13/xi_5_elgowainy_2013.pdf </t>
  </si>
  <si>
    <t>Datasheet</t>
  </si>
  <si>
    <t xml:space="preserve">https://ens.dk/en/our-services/projections-and-models/technology-data/technology-data-industrial-process-heat-and </t>
  </si>
  <si>
    <t>7 - Large-scale underground storage of hydrogen for the grid integration of renewable energy and other applications</t>
  </si>
  <si>
    <t xml:space="preserve">https://www.sciencedirect.com/science/article/pii/B9781782423645000075 </t>
  </si>
  <si>
    <t>Bulk storage of hydrogen</t>
  </si>
  <si>
    <t xml:space="preserve">https://www.sciencedirect.com/science/article/pii/S0360319921030834 </t>
  </si>
  <si>
    <t>Technology data for el and dh</t>
  </si>
  <si>
    <t>Technology data for renewable fuels</t>
  </si>
  <si>
    <t xml:space="preserve">https://ens.dk/en/our-services/projections-and-models/technology-data/technology-data-renewable-fuels </t>
  </si>
  <si>
    <t>Techno-economic and environmental evaluation of CO2 utilisation for fuel production</t>
  </si>
  <si>
    <t>JRC Report</t>
  </si>
  <si>
    <t xml:space="preserve">https://op.europa.eu/en/publication-detail/-/publication/1f55ca82-3451-11e6-969e-01aa75ed71a1/language-en </t>
  </si>
  <si>
    <t>Nordic P2X for sustainable road transport</t>
  </si>
  <si>
    <t xml:space="preserve">https://www.nordicenergy.org/project/np2x/ </t>
  </si>
  <si>
    <t>Authors assumption</t>
  </si>
  <si>
    <t>Input references sheet</t>
  </si>
  <si>
    <t>Any data sheet name</t>
  </si>
  <si>
    <t>Armijo</t>
  </si>
  <si>
    <t>Cheema</t>
  </si>
  <si>
    <t>ComiteSolar</t>
  </si>
  <si>
    <t>Morgan</t>
  </si>
  <si>
    <t>Blanco</t>
  </si>
  <si>
    <t>Bartels</t>
  </si>
  <si>
    <t>Dana</t>
  </si>
  <si>
    <t>Gosnell</t>
  </si>
  <si>
    <t>Olson</t>
  </si>
  <si>
    <t>ISPT</t>
  </si>
  <si>
    <t>Palys</t>
  </si>
  <si>
    <t xml:space="preserve">Allman </t>
  </si>
  <si>
    <t>Carmo</t>
  </si>
  <si>
    <t>Zhang</t>
  </si>
  <si>
    <t>Zachar</t>
  </si>
  <si>
    <t>Bezmalinovic</t>
  </si>
  <si>
    <t>Buttler</t>
  </si>
  <si>
    <t>Schmidt</t>
  </si>
  <si>
    <t>Bertuccioli</t>
  </si>
  <si>
    <t>Ainscough</t>
  </si>
  <si>
    <t>Note about a report, revalidated in 2019</t>
  </si>
  <si>
    <t>Link (doi is preferred)</t>
  </si>
  <si>
    <t>https://doi.org/10.1016/j.ijhydene.2019.11.028</t>
  </si>
  <si>
    <t>10.1039/C8RA06821F</t>
  </si>
  <si>
    <t>https://doi.org/10.1016/j.ijhydene.2018.06.121</t>
  </si>
  <si>
    <t>Reference tag (no spaces)</t>
  </si>
  <si>
    <t>Butera</t>
  </si>
  <si>
    <t>Belotti</t>
  </si>
  <si>
    <t>DEA</t>
  </si>
  <si>
    <t>(ref:AuthorAssumptions)</t>
  </si>
  <si>
    <t>Techno-economic assessment of green ammonia production with different wind and solar potentials</t>
  </si>
  <si>
    <t>Campion</t>
  </si>
  <si>
    <t xml:space="preserve">http://dx.doi.org/10.2139/ssrn.4154006 </t>
  </si>
  <si>
    <t>Put zero if there is no source. Eitherwise refer to All_sources corresponding number by pointing to the cell</t>
  </si>
  <si>
    <t>EcoinventASU</t>
  </si>
  <si>
    <t>Main author</t>
  </si>
  <si>
    <t>Parks</t>
  </si>
  <si>
    <t>Gardiner</t>
  </si>
  <si>
    <t>Adams</t>
  </si>
  <si>
    <t>Aicher</t>
  </si>
  <si>
    <t>Topsoe</t>
  </si>
  <si>
    <t>Nayak-Luke</t>
  </si>
  <si>
    <t>Banares-Alcantara</t>
  </si>
  <si>
    <t>Hughes</t>
  </si>
  <si>
    <t>Beerbühl</t>
  </si>
  <si>
    <t>Tuna</t>
  </si>
  <si>
    <t>ICIS</t>
  </si>
  <si>
    <t>Gallagher</t>
  </si>
  <si>
    <t>Mayer</t>
  </si>
  <si>
    <t>McKenna</t>
  </si>
  <si>
    <t>Lindstad</t>
  </si>
  <si>
    <t>Hank</t>
  </si>
  <si>
    <t>Peres-Fortes</t>
  </si>
  <si>
    <t>Abu-Zhara</t>
  </si>
  <si>
    <t>Konstantinos</t>
  </si>
  <si>
    <t>Jepma</t>
  </si>
  <si>
    <t>Ammonfuel</t>
  </si>
  <si>
    <t>Andika</t>
  </si>
  <si>
    <t>Brynolf</t>
  </si>
  <si>
    <t>McDonagh</t>
  </si>
  <si>
    <t>Ridjan</t>
  </si>
  <si>
    <t>Flament</t>
  </si>
  <si>
    <t>Collodi</t>
  </si>
  <si>
    <t>Frattini</t>
  </si>
  <si>
    <t xml:space="preserve">Staffell&amp;Pfenninger </t>
  </si>
  <si>
    <t>Nguyen</t>
  </si>
  <si>
    <t>Connolly</t>
  </si>
  <si>
    <t>DanskEnergi</t>
  </si>
  <si>
    <t>Tremel</t>
  </si>
  <si>
    <t>Mignard</t>
  </si>
  <si>
    <t>Clausen</t>
  </si>
  <si>
    <t>Specht</t>
  </si>
  <si>
    <t>Matzen</t>
  </si>
  <si>
    <t>Varone</t>
  </si>
  <si>
    <t>Rivera-Tinoco</t>
  </si>
  <si>
    <t>Bertau</t>
  </si>
  <si>
    <t>Hailey</t>
  </si>
  <si>
    <t>Lin</t>
  </si>
  <si>
    <t>Kettani</t>
  </si>
  <si>
    <t>Battaglia</t>
  </si>
  <si>
    <t>Katla</t>
  </si>
  <si>
    <t>Giddey</t>
  </si>
  <si>
    <t>Lester</t>
  </si>
  <si>
    <t>Fasihi</t>
  </si>
  <si>
    <t>Bos</t>
  </si>
  <si>
    <t>EaEnergyAnalyses</t>
  </si>
  <si>
    <t>Turton</t>
  </si>
  <si>
    <t>Deutz</t>
  </si>
  <si>
    <t>Mustafa</t>
  </si>
  <si>
    <t>Spath</t>
  </si>
  <si>
    <t>Ueckerdt</t>
  </si>
  <si>
    <t>CleanEnergyInstitute</t>
  </si>
  <si>
    <t>Elgowainy</t>
  </si>
  <si>
    <t>Bünger</t>
  </si>
  <si>
    <t>Papadias</t>
  </si>
  <si>
    <t>NordicEnergyResearch</t>
  </si>
  <si>
    <t>Ecoinventfp</t>
  </si>
  <si>
    <t>(ref:SameAs2020)</t>
  </si>
  <si>
    <t>Technology catalogue for carbon capture, transport and storage</t>
  </si>
  <si>
    <t>https://ens.dk/en/our-services/projections-and-models/technology-data/technology-data-carbon-capture-transport-and</t>
  </si>
  <si>
    <t>Wind onshore (SP198-HH100)</t>
  </si>
  <si>
    <t>Wind offshore (SP379-HH100)</t>
  </si>
  <si>
    <t>MarE-fuel: LCOE and optimal electricity supply strategies for P2X plants</t>
  </si>
  <si>
    <t>https://orbit.dtu.dk/en/projects/electro-fuels-for-long-range-maritime-transport</t>
  </si>
  <si>
    <t>Power-To-X and district heating</t>
  </si>
  <si>
    <t>DanskFjernvarme</t>
  </si>
  <si>
    <t xml:space="preserve">https://www.danskfjernvarme.dk/groen-energi/analyser/210512-power-to-x-og-fjernvarme </t>
  </si>
  <si>
    <t>https://doi.org/10.1016/j.fuproc.2020.106718</t>
  </si>
  <si>
    <t>Semi-islanded</t>
  </si>
  <si>
    <t>Semi-islandedflex</t>
  </si>
  <si>
    <t>Is_flex</t>
  </si>
  <si>
    <t>Energy efficiencies in synthesising green fuels and their expected cost, MarE-fuel project report 9/9-2021, DTU Energy</t>
  </si>
  <si>
    <t>Nami</t>
  </si>
  <si>
    <t xml:space="preserve">https://orbit.dtu.dk/en/projects/electro-fuels-for-long-range-maritime-transport </t>
  </si>
  <si>
    <t>(ref:SameAs2030)</t>
  </si>
  <si>
    <t>(ref:SameAsMeOH)</t>
  </si>
  <si>
    <t>(ref:SameAsoffshore)</t>
  </si>
  <si>
    <t>Ikaheimo</t>
  </si>
  <si>
    <t>EuropeanCommission</t>
  </si>
  <si>
    <t>Allman</t>
  </si>
  <si>
    <t>HTEC</t>
  </si>
  <si>
    <t>2020b</t>
  </si>
  <si>
    <t>2020c</t>
  </si>
  <si>
    <t>ADIAnalytics</t>
  </si>
  <si>
    <t>2020d</t>
  </si>
  <si>
    <t>Baufume</t>
  </si>
  <si>
    <t>Nyari</t>
  </si>
  <si>
    <t>2022b</t>
  </si>
  <si>
    <t>Technology data for industrial process heat and cc (datasheet)</t>
  </si>
  <si>
    <t>EuropeanIndustrialGasesAssociation</t>
  </si>
  <si>
    <t>NationalGridESO</t>
  </si>
  <si>
    <t>Engineeringtoolbox</t>
  </si>
  <si>
    <t>Analysis, synthesis, and design of chemical processes</t>
  </si>
  <si>
    <t>Ostuni</t>
  </si>
  <si>
    <t>Wiley</t>
  </si>
  <si>
    <t>Grid_out</t>
  </si>
  <si>
    <t>PU</t>
  </si>
  <si>
    <t>All_locations</t>
  </si>
  <si>
    <t>Scale (for economy of scales)</t>
  </si>
  <si>
    <t>Location</t>
  </si>
  <si>
    <t>Behind-the-meter</t>
  </si>
  <si>
    <t>Data_base_case</t>
  </si>
  <si>
    <t>Ref_base_case</t>
  </si>
  <si>
    <t>Results_world</t>
  </si>
  <si>
    <t>Aswan</t>
  </si>
  <si>
    <t>Mersa.Matruh</t>
  </si>
  <si>
    <t>El.Kharga</t>
  </si>
  <si>
    <t>Tunis</t>
  </si>
  <si>
    <t>Sidi.Bouzid</t>
  </si>
  <si>
    <t>El.Arish</t>
  </si>
  <si>
    <t>El.Natroon</t>
  </si>
  <si>
    <t>Funchal</t>
  </si>
  <si>
    <t>Marion.Island</t>
  </si>
  <si>
    <t>Dakar</t>
  </si>
  <si>
    <t>Gillot</t>
  </si>
  <si>
    <t>Garissa</t>
  </si>
  <si>
    <t>Voi</t>
  </si>
  <si>
    <t>Upington</t>
  </si>
  <si>
    <t>Mombasa.Airport</t>
  </si>
  <si>
    <t>Beira</t>
  </si>
  <si>
    <t>Maun</t>
  </si>
  <si>
    <t>Gough.Island</t>
  </si>
  <si>
    <t>Piura</t>
  </si>
  <si>
    <t>Punta.Arenas</t>
  </si>
  <si>
    <t>Caracas.Maiquetia</t>
  </si>
  <si>
    <t>Ushuaia.Airport</t>
  </si>
  <si>
    <t>Petrolina</t>
  </si>
  <si>
    <t>CO2treshWTTop</t>
  </si>
  <si>
    <t>(-1 if no treshhold is applied)</t>
  </si>
  <si>
    <t>kg CO2e / MJ fuel</t>
  </si>
  <si>
    <t>Results_CO2</t>
  </si>
  <si>
    <t>Arica_2020</t>
  </si>
  <si>
    <t>Semi-islanded_treshold</t>
  </si>
  <si>
    <t>Semi-islanded_notreshold</t>
  </si>
  <si>
    <t>Results_test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</si>
</sst>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5" formatCode="0.000000"/>
    <numFmt numFmtId="166" formatCode="0.000"/>
  </numFmts>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color rgb="FFFF0000"/>
      <name val="Calibri"/>
      <family val="2"/>
      <scheme val="minor"/>
    </font>
    <font>
      <b/>
      <sz val="11"/>
      <name val="Calibri"/>
      <family val="2"/>
      <scheme val="minor"/>
    </font>
    <font>
      <b/>
      <sz val="11"/>
      <color theme="5"/>
      <name val="Calibri"/>
      <family val="2"/>
      <scheme val="minor"/>
    </font>
    <font>
      <b/>
      <sz val="11"/>
      <color theme="1" tint="0.499984740745262"/>
      <name val="Calibri"/>
      <family val="2"/>
      <scheme val="minor"/>
    </font>
    <font>
      <sz val="11"/>
      <color theme="8"/>
      <name val="Calibri"/>
      <family val="2"/>
      <scheme val="minor"/>
    </font>
    <font>
      <sz val="11"/>
      <color theme="5"/>
      <name val="Calibri"/>
      <family val="2"/>
      <scheme val="minor"/>
    </font>
    <font>
      <u/>
      <sz val="11"/>
      <color theme="10"/>
      <name val="Calibri"/>
      <family val="2"/>
      <scheme val="minor"/>
    </font>
    <font>
      <i/>
      <sz val="11"/>
      <name val="Calibri"/>
      <family val="2"/>
    </font>
    <font>
      <sz val="11"/>
      <name val="Calibri"/>
      <family val="2"/>
    </font>
    <font>
      <sz val="11"/>
      <color theme="9"/>
      <name val="Calibri"/>
      <family val="2"/>
      <scheme val="minor"/>
    </font>
    <font>
      <sz val="11"/>
      <color rgb="FF00B0F0"/>
      <name val="Calibri"/>
      <family val="2"/>
      <scheme val="minor"/>
    </font>
  </fonts>
  <fills count="6">
    <fill>
      <patternFill patternType="none"/>
    </fill>
    <fill>
      <patternFill patternType="gray125"/>
    </fill>
    <fill>
      <patternFill patternType="solid">
        <fgColor theme="2"/>
        <bgColor indexed="64"/>
      </patternFill>
    </fill>
    <fill>
      <patternFill patternType="solid">
        <fgColor theme="1"/>
        <bgColor indexed="64"/>
      </patternFill>
    </fill>
    <fill>
      <patternFill patternType="solid">
        <fgColor theme="7" tint="0.79998168889431442"/>
        <bgColor indexed="64"/>
      </patternFill>
    </fill>
    <fill>
      <patternFill patternType="solid">
        <fgColor theme="2" tint="-0.249977111117893"/>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3">
    <xf numFmtId="0" fontId="0" fillId="0" borderId="0"/>
    <xf numFmtId="9" fontId="1" fillId="0" borderId="0" applyFont="0" applyFill="0" applyBorder="0" applyAlignment="0" applyProtection="0"/>
    <xf numFmtId="0" fontId="11" fillId="0" borderId="0" applyNumberFormat="0" applyFill="0" applyBorder="0" applyAlignment="0" applyProtection="0"/>
  </cellStyleXfs>
  <cellXfs count="118">
    <xf numFmtId="0" fontId="0" fillId="0" borderId="0" xfId="0"/>
    <xf numFmtId="0" fontId="4" fillId="0" borderId="0" xfId="0" applyFont="1"/>
    <xf numFmtId="0" fontId="0" fillId="0" borderId="0" xfId="0" applyFill="1" applyAlignment="1">
      <alignment horizontal="center"/>
    </xf>
    <xf numFmtId="0" fontId="3" fillId="0" borderId="0" xfId="0" applyFont="1" applyFill="1" applyAlignment="1">
      <alignment horizontal="center"/>
    </xf>
    <xf numFmtId="0" fontId="2" fillId="0" borderId="0" xfId="0" applyFont="1"/>
    <xf numFmtId="0" fontId="2" fillId="0" borderId="0" xfId="0" applyFont="1" applyAlignment="1">
      <alignment horizontal="center"/>
    </xf>
    <xf numFmtId="0" fontId="5" fillId="0" borderId="0" xfId="0" applyFont="1"/>
    <xf numFmtId="0" fontId="6" fillId="0" borderId="0" xfId="0" applyFont="1" applyAlignment="1">
      <alignment horizontal="center"/>
    </xf>
    <xf numFmtId="0" fontId="5" fillId="0" borderId="0" xfId="0" applyFont="1" applyFill="1" applyAlignment="1">
      <alignment horizontal="center" vertical="center" wrapText="1"/>
    </xf>
    <xf numFmtId="0" fontId="0" fillId="2" borderId="0" xfId="0" applyFill="1" applyAlignment="1">
      <alignment horizontal="center" vertical="center"/>
    </xf>
    <xf numFmtId="0" fontId="5" fillId="2" borderId="0" xfId="0" applyFont="1" applyFill="1" applyAlignment="1">
      <alignment horizontal="center" vertical="center" wrapText="1"/>
    </xf>
    <xf numFmtId="0" fontId="0" fillId="2" borderId="0" xfId="0" applyFill="1" applyAlignment="1">
      <alignment horizontal="center"/>
    </xf>
    <xf numFmtId="0" fontId="0" fillId="0" borderId="0" xfId="1" applyNumberFormat="1" applyFont="1"/>
    <xf numFmtId="0" fontId="4" fillId="0" borderId="0" xfId="0" applyFont="1" applyAlignment="1">
      <alignment horizontal="center"/>
    </xf>
    <xf numFmtId="0" fontId="2" fillId="0" borderId="0" xfId="0" applyFont="1" applyAlignment="1">
      <alignment vertical="center"/>
    </xf>
    <xf numFmtId="0" fontId="0" fillId="0" borderId="0" xfId="0" applyFill="1"/>
    <xf numFmtId="0" fontId="0" fillId="0" borderId="0" xfId="0" applyAlignment="1">
      <alignment horizontal="center"/>
    </xf>
    <xf numFmtId="9" fontId="0" fillId="0" borderId="0" xfId="1" applyFont="1"/>
    <xf numFmtId="0" fontId="0" fillId="0" borderId="0" xfId="0" applyFont="1" applyAlignment="1">
      <alignment horizontal="center"/>
    </xf>
    <xf numFmtId="1" fontId="0" fillId="0" borderId="0" xfId="0" applyNumberFormat="1"/>
    <xf numFmtId="2" fontId="0" fillId="0" borderId="0" xfId="0" applyNumberFormat="1"/>
    <xf numFmtId="0" fontId="3" fillId="0" borderId="0" xfId="0" applyFont="1"/>
    <xf numFmtId="164" fontId="0" fillId="0" borderId="0" xfId="0" applyNumberFormat="1"/>
    <xf numFmtId="0" fontId="6" fillId="0" borderId="0" xfId="0" applyFont="1" applyFill="1" applyAlignment="1">
      <alignment horizontal="center" vertical="center" wrapText="1"/>
    </xf>
    <xf numFmtId="0" fontId="2" fillId="0" borderId="0" xfId="0" applyFont="1" applyFill="1"/>
    <xf numFmtId="0" fontId="3" fillId="0" borderId="0" xfId="0" applyFont="1" applyBorder="1" applyAlignment="1"/>
    <xf numFmtId="0" fontId="3" fillId="0" borderId="0" xfId="0" applyFont="1" applyBorder="1" applyAlignment="1">
      <alignment horizontal="center"/>
    </xf>
    <xf numFmtId="0" fontId="6" fillId="0" borderId="0" xfId="0" applyFont="1"/>
    <xf numFmtId="0" fontId="0" fillId="0" borderId="0" xfId="0" applyBorder="1"/>
    <xf numFmtId="0" fontId="0" fillId="0" borderId="1" xfId="0" applyBorder="1"/>
    <xf numFmtId="0" fontId="0" fillId="0" borderId="2" xfId="0" applyBorder="1"/>
    <xf numFmtId="0" fontId="8" fillId="3" borderId="0" xfId="0" applyFont="1" applyFill="1" applyAlignment="1">
      <alignment horizontal="center" vertical="center" wrapText="1"/>
    </xf>
    <xf numFmtId="0" fontId="8" fillId="3" borderId="0" xfId="0" applyFont="1" applyFill="1"/>
    <xf numFmtId="0" fontId="8" fillId="3" borderId="0" xfId="0" applyFont="1" applyFill="1" applyAlignment="1"/>
    <xf numFmtId="0" fontId="5" fillId="0" borderId="0" xfId="0" applyFont="1" applyFill="1"/>
    <xf numFmtId="0" fontId="0" fillId="0" borderId="0" xfId="0" applyAlignment="1">
      <alignment horizontal="right"/>
    </xf>
    <xf numFmtId="0" fontId="2" fillId="0" borderId="0" xfId="0" applyFont="1" applyAlignment="1">
      <alignment horizontal="left"/>
    </xf>
    <xf numFmtId="0" fontId="4" fillId="0" borderId="0" xfId="0" applyFont="1" applyAlignment="1">
      <alignment horizontal="right"/>
    </xf>
    <xf numFmtId="0" fontId="4" fillId="0" borderId="0" xfId="0" applyFont="1" applyAlignment="1">
      <alignment vertical="center" wrapText="1"/>
    </xf>
    <xf numFmtId="10" fontId="0" fillId="0" borderId="0" xfId="0" applyNumberFormat="1"/>
    <xf numFmtId="10" fontId="0" fillId="4" borderId="0" xfId="0" applyNumberFormat="1" applyFill="1"/>
    <xf numFmtId="0" fontId="9" fillId="0" borderId="0" xfId="0" applyFont="1" applyAlignment="1">
      <alignment vertical="center" wrapText="1"/>
    </xf>
    <xf numFmtId="0" fontId="9" fillId="0" borderId="0" xfId="0" applyFont="1"/>
    <xf numFmtId="0" fontId="9" fillId="0" borderId="0" xfId="0" applyFont="1" applyAlignment="1">
      <alignment horizontal="right"/>
    </xf>
    <xf numFmtId="165" fontId="0" fillId="0" borderId="0" xfId="0" applyNumberFormat="1"/>
    <xf numFmtId="0" fontId="0" fillId="0" borderId="0" xfId="1" quotePrefix="1" applyNumberFormat="1" applyFont="1"/>
    <xf numFmtId="0" fontId="0" fillId="0" borderId="0" xfId="0" applyBorder="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0" fontId="5" fillId="0" borderId="0" xfId="0" applyFont="1" applyBorder="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0" fillId="0" borderId="0" xfId="0" applyNumberFormat="1"/>
    <xf numFmtId="0" fontId="3" fillId="0" borderId="0" xfId="0" applyFont="1" applyAlignment="1">
      <alignment horizontal="center"/>
    </xf>
    <xf numFmtId="164" fontId="0" fillId="0" borderId="0" xfId="0" applyNumberFormat="1" applyFont="1" applyBorder="1"/>
    <xf numFmtId="0" fontId="0" fillId="0" borderId="0" xfId="0" applyFill="1" applyAlignment="1">
      <alignment horizontal="left"/>
    </xf>
    <xf numFmtId="0" fontId="0" fillId="0" borderId="0" xfId="0" applyAlignment="1">
      <alignment horizontal="left"/>
    </xf>
    <xf numFmtId="9" fontId="1" fillId="0" borderId="0" xfId="1" applyFont="1"/>
    <xf numFmtId="0" fontId="5" fillId="0" borderId="0" xfId="0" applyFont="1" applyAlignment="1">
      <alignment horizontal="center"/>
    </xf>
    <xf numFmtId="0" fontId="3" fillId="0" borderId="0" xfId="0" applyFont="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10" fillId="0" borderId="0" xfId="0" applyFont="1"/>
    <xf numFmtId="0" fontId="10" fillId="0" borderId="0" xfId="0" applyFont="1" applyAlignment="1">
      <alignment horizontal="right"/>
    </xf>
    <xf numFmtId="0" fontId="5" fillId="0" borderId="0" xfId="0" applyFont="1" applyAlignment="1">
      <alignment horizontal="center"/>
    </xf>
    <xf numFmtId="0" fontId="3" fillId="0" borderId="0" xfId="0" applyFont="1" applyBorder="1"/>
    <xf numFmtId="0" fontId="3" fillId="0" borderId="0" xfId="0" applyFont="1" applyAlignment="1">
      <alignment horizontal="center"/>
    </xf>
    <xf numFmtId="0" fontId="5" fillId="2" borderId="0" xfId="0" applyFont="1" applyFill="1"/>
    <xf numFmtId="0" fontId="0" fillId="0" borderId="0" xfId="0"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center" wrapText="1"/>
    </xf>
    <xf numFmtId="0" fontId="0" fillId="0" borderId="0" xfId="0" applyAlignment="1">
      <alignment horizontal="center" vertical="center"/>
    </xf>
    <xf numFmtId="0" fontId="0" fillId="0" borderId="0" xfId="0" applyFont="1" applyAlignment="1">
      <alignment horizontal="center" vertical="center" wrapText="1"/>
    </xf>
    <xf numFmtId="0" fontId="11" fillId="0" borderId="0" xfId="2" applyAlignment="1">
      <alignment horizontal="left" vertical="center"/>
    </xf>
    <xf numFmtId="0" fontId="3" fillId="5" borderId="0" xfId="0" applyFont="1" applyFill="1" applyAlignment="1">
      <alignment horizontal="center" vertical="center"/>
    </xf>
    <xf numFmtId="0" fontId="3" fillId="5" borderId="0" xfId="0" applyNumberFormat="1" applyFont="1" applyFill="1" applyAlignment="1">
      <alignment horizontal="center" vertical="center" wrapText="1"/>
    </xf>
    <xf numFmtId="0" fontId="3" fillId="5" borderId="0" xfId="0" applyFont="1" applyFill="1" applyAlignment="1">
      <alignment horizontal="left" vertical="center"/>
    </xf>
    <xf numFmtId="0" fontId="6" fillId="2" borderId="0" xfId="0" applyFont="1" applyFill="1" applyAlignment="1">
      <alignment horizontal="left"/>
    </xf>
    <xf numFmtId="0" fontId="5" fillId="2" borderId="0" xfId="0" applyFont="1" applyFill="1" applyAlignment="1">
      <alignment horizontal="center"/>
    </xf>
    <xf numFmtId="0" fontId="4" fillId="0" borderId="0" xfId="0" applyFont="1" applyFill="1"/>
    <xf numFmtId="0" fontId="4" fillId="0" borderId="0" xfId="0" applyFont="1" applyFill="1" applyAlignment="1">
      <alignment horizontal="center"/>
    </xf>
    <xf numFmtId="10" fontId="0" fillId="0" borderId="0" xfId="0" applyNumberFormat="1" applyFill="1"/>
    <xf numFmtId="9" fontId="0" fillId="0" borderId="0" xfId="1" applyFont="1" applyFill="1"/>
    <xf numFmtId="0" fontId="3" fillId="0" borderId="0" xfId="0" applyFont="1" applyFill="1" applyAlignment="1"/>
    <xf numFmtId="0" fontId="0" fillId="0" borderId="0" xfId="0" applyAlignment="1">
      <alignment horizontal="left" vertical="center"/>
    </xf>
    <xf numFmtId="0" fontId="11" fillId="0" borderId="0" xfId="2"/>
    <xf numFmtId="0" fontId="6" fillId="0" borderId="0" xfId="0" applyFont="1" applyAlignment="1">
      <alignment vertical="center" wrapText="1"/>
    </xf>
    <xf numFmtId="0" fontId="6" fillId="0" borderId="0" xfId="0" applyFont="1" applyAlignment="1">
      <alignment horizontal="right"/>
    </xf>
    <xf numFmtId="0" fontId="3" fillId="0" borderId="0" xfId="0" applyFont="1" applyAlignment="1"/>
    <xf numFmtId="0" fontId="3" fillId="0" borderId="2" xfId="0" applyFont="1" applyBorder="1" applyAlignme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9" fontId="0" fillId="0" borderId="0" xfId="1" applyFont="1" applyAlignment="1">
      <alignment horizontal="right"/>
    </xf>
    <xf numFmtId="0" fontId="0" fillId="0" borderId="0" xfId="1" applyNumberFormat="1" applyFont="1" applyAlignment="1">
      <alignment horizontal="right"/>
    </xf>
    <xf numFmtId="0" fontId="0" fillId="0" borderId="0" xfId="1" quotePrefix="1" applyNumberFormat="1" applyFont="1" applyAlignment="1">
      <alignment horizontal="right"/>
    </xf>
    <xf numFmtId="0" fontId="3" fillId="0" borderId="0" xfId="0" applyFont="1" applyAlignment="1">
      <alignment horizontal="center"/>
    </xf>
    <xf numFmtId="0" fontId="0" fillId="0" borderId="0" xfId="0" applyAlignment="1">
      <alignment horizontal="center" vertical="center" wrapText="1"/>
    </xf>
    <xf numFmtId="0" fontId="14" fillId="0" borderId="0" xfId="0" applyFont="1"/>
    <xf numFmtId="0" fontId="14" fillId="0" borderId="0" xfId="0" applyFont="1" applyAlignment="1">
      <alignment horizontal="right"/>
    </xf>
    <xf numFmtId="0" fontId="15" fillId="0" borderId="0" xfId="0" applyFont="1"/>
    <xf numFmtId="0" fontId="15" fillId="0" borderId="0" xfId="0" applyFont="1" applyAlignment="1">
      <alignment horizontal="right"/>
    </xf>
    <xf numFmtId="0" fontId="4" fillId="0" borderId="0" xfId="2" applyFont="1"/>
    <xf numFmtId="0" fontId="0" fillId="0" borderId="0" xfId="0" applyAlignment="1">
      <alignment horizontal="right" vertical="center"/>
    </xf>
    <xf numFmtId="166" fontId="0" fillId="0" borderId="0" xfId="0" applyNumberFormat="1"/>
    <xf numFmtId="0" fontId="5" fillId="0" borderId="0" xfId="0" applyFont="1" applyAlignment="1">
      <alignment horizontal="center"/>
    </xf>
    <xf numFmtId="0" fontId="5" fillId="0" borderId="0" xfId="0" applyFont="1" applyAlignment="1">
      <alignment horizontal="center"/>
    </xf>
    <xf numFmtId="0" fontId="7" fillId="0" borderId="0" xfId="0" applyFont="1" applyAlignment="1">
      <alignment horizontal="center" vertical="center" textRotation="90"/>
    </xf>
    <xf numFmtId="0" fontId="3" fillId="0" borderId="0" xfId="0" applyFont="1" applyAlignment="1">
      <alignment horizontal="center"/>
    </xf>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3" fillId="0" borderId="1" xfId="0" applyFont="1" applyBorder="1" applyAlignment="1">
      <alignment horizontal="center"/>
    </xf>
    <xf numFmtId="0" fontId="0" fillId="0" borderId="0" xfId="0"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center" wrapText="1"/>
    </xf>
    <xf numFmtId="0" fontId="0" fillId="0" borderId="0" xfId="0" applyBorder="1" applyAlignment="1">
      <alignment horizontal="center" wrapText="1"/>
    </xf>
    <xf numFmtId="0" fontId="0" fillId="0" borderId="0" xfId="0" applyFont="1" applyFill="1" applyBorder="1" applyAlignment="1">
      <alignment horizontal="center" wrapText="1"/>
    </xf>
    <xf numFmtId="0" fontId="6" fillId="0" borderId="0" xfId="0" applyFont="1" applyAlignment="1">
      <alignment horizontal="center" wrapText="1"/>
    </xf>
  </cellXfs>
  <cellStyles count="3">
    <cellStyle name="Hyperlink" xfId="2" builtinId="8"/>
    <cellStyle name="Normal" xfId="0" builtinId="0"/>
    <cellStyle name="Percent" xfId="1" builtinId="5"/>
  </cellStyles>
  <dxfs count="14">
    <dxf>
      <font>
        <color rgb="FFFF0000"/>
      </font>
      <fill>
        <patternFill patternType="none">
          <bgColor auto="1"/>
        </patternFill>
      </fill>
    </dxf>
    <dxf>
      <font>
        <color theme="9"/>
      </font>
      <fill>
        <patternFill patternType="none">
          <bgColor auto="1"/>
        </patternFill>
      </fill>
    </dxf>
    <dxf>
      <font>
        <color theme="9"/>
      </font>
    </dxf>
    <dxf>
      <font>
        <color rgb="FFFF0000"/>
      </font>
    </dxf>
    <dxf>
      <font>
        <color rgb="FF9C0006"/>
      </font>
    </dxf>
    <dxf>
      <font>
        <color theme="9"/>
      </font>
      <fill>
        <patternFill patternType="none">
          <bgColor auto="1"/>
        </patternFill>
      </fill>
    </dxf>
    <dxf>
      <font>
        <color rgb="FF9C0006"/>
      </font>
    </dxf>
    <dxf>
      <font>
        <color theme="9"/>
      </font>
      <fill>
        <patternFill patternType="none">
          <bgColor auto="1"/>
        </patternFill>
      </fill>
    </dxf>
    <dxf>
      <font>
        <color rgb="FF9C0006"/>
      </font>
    </dxf>
    <dxf>
      <font>
        <color theme="9"/>
      </font>
      <fill>
        <patternFill patternType="none">
          <bgColor auto="1"/>
        </patternFill>
      </fill>
    </dxf>
    <dxf>
      <font>
        <color rgb="FFFF0000"/>
      </font>
      <fill>
        <patternFill patternType="none">
          <bgColor auto="1"/>
        </patternFill>
      </fill>
    </dxf>
    <dxf>
      <font>
        <color theme="9"/>
      </font>
      <fill>
        <patternFill patternType="none">
          <bgColor auto="1"/>
        </patternFill>
      </fill>
    </dxf>
    <dxf>
      <font>
        <color theme="9"/>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jbca/Documents/Models/OptiPlant/Sources%20and%20documentation/Techno%20economics%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Fuel production cost"/>
      <sheetName val="Fuel cost graphs"/>
      <sheetName val="Calculations"/>
      <sheetName val="Calculations 2"/>
      <sheetName val="Annuities"/>
      <sheetName val="All_data"/>
      <sheetName val="Desalination"/>
      <sheetName val="Bio-eMeOH plant"/>
      <sheetName val="MeOH plant + CO2"/>
      <sheetName val="NH3 plant + ASU"/>
      <sheetName val=" Storage + Transport"/>
      <sheetName val="Electrolyser + O2+Heat + Grid"/>
      <sheetName val="Solar PV"/>
      <sheetName val="Solar PV tracking"/>
      <sheetName val="Wind_turbines"/>
      <sheetName val="Wind_on"/>
      <sheetName val="Wind_off"/>
      <sheetName val="Sheet1"/>
    </sheetNames>
    <sheetDataSet>
      <sheetData sheetId="0"/>
      <sheetData sheetId="1"/>
      <sheetData sheetId="2"/>
      <sheetData sheetId="3">
        <row r="3">
          <cell r="C3">
            <v>0.89293686936333605</v>
          </cell>
        </row>
        <row r="8">
          <cell r="C8">
            <v>0.75284197846871936</v>
          </cell>
        </row>
        <row r="22">
          <cell r="C22">
            <v>576.1</v>
          </cell>
        </row>
        <row r="23">
          <cell r="C23">
            <v>556.79999999999995</v>
          </cell>
        </row>
        <row r="28">
          <cell r="C28">
            <v>607.5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6" Type="http://schemas.openxmlformats.org/officeDocument/2006/relationships/hyperlink" Target="https://www.fch.europa.eu/node/783" TargetMode="External"/><Relationship Id="rId117" Type="http://schemas.openxmlformats.org/officeDocument/2006/relationships/hyperlink" Target="https://www.sciencedirect.com/science/article/pii/B9781782423645000075" TargetMode="External"/><Relationship Id="rId21" Type="http://schemas.openxmlformats.org/officeDocument/2006/relationships/hyperlink" Target="https://pubs.rsc.org/en/content/articlehtml/2018/ra/c8ra06821f" TargetMode="External"/><Relationship Id="rId42" Type="http://schemas.openxmlformats.org/officeDocument/2006/relationships/hyperlink" Target="https://aiche.onlinelibrary.wiley.com/doi/full/10.1002/ep.11886" TargetMode="External"/><Relationship Id="rId47" Type="http://schemas.openxmlformats.org/officeDocument/2006/relationships/hyperlink" Target="https://www.sciencedirect.com/science/article/pii/S0360544215001681" TargetMode="External"/><Relationship Id="rId63" Type="http://schemas.openxmlformats.org/officeDocument/2006/relationships/hyperlink" Target="https://www.sciencedirect.com/science/article/pii/S175058361730289X" TargetMode="External"/><Relationship Id="rId68" Type="http://schemas.openxmlformats.org/officeDocument/2006/relationships/hyperlink" Target="https://energinet.dk/-/media/8BF0CD597E1A457C8E9711B50EC2782A.PDF" TargetMode="External"/><Relationship Id="rId84" Type="http://schemas.openxmlformats.org/officeDocument/2006/relationships/hyperlink" Target="https://deeds.eu/wp-content/uploads/2020/05/Ammonia_web.pdf" TargetMode="External"/><Relationship Id="rId89" Type="http://schemas.openxmlformats.org/officeDocument/2006/relationships/hyperlink" Target="https://www.sciencedirect.com/science/article/pii/S0360544215012530?via%3Dihub" TargetMode="External"/><Relationship Id="rId112" Type="http://schemas.openxmlformats.org/officeDocument/2006/relationships/hyperlink" Target="https://www.cei.washington.edu/education/science-of-solar/battery-technology/" TargetMode="External"/><Relationship Id="rId16" Type="http://schemas.openxmlformats.org/officeDocument/2006/relationships/hyperlink" Target="https://ec.europa.eu/energy/sites/ener/files/documents/quarterly_report_on_european_electricity_markets%20_q1_2017.pdf" TargetMode="External"/><Relationship Id="rId107" Type="http://schemas.openxmlformats.org/officeDocument/2006/relationships/hyperlink" Target="https://ens.dk/sites/ens.dk/files/Analyser/analysis_of_biomass_prices_2013.06.18_-_final_report.pdf" TargetMode="External"/><Relationship Id="rId11" Type="http://schemas.openxmlformats.org/officeDocument/2006/relationships/hyperlink" Target="https://www.mdpi.com/2227-9717/6/7/91/htm" TargetMode="External"/><Relationship Id="rId32" Type="http://schemas.openxmlformats.org/officeDocument/2006/relationships/hyperlink" Target="https://www.hydrogen.energy.gov/program_records.html?print" TargetMode="External"/><Relationship Id="rId37" Type="http://schemas.openxmlformats.org/officeDocument/2006/relationships/hyperlink" Target="https://www.topsoe.com/processes/ammonia" TargetMode="External"/><Relationship Id="rId53" Type="http://schemas.openxmlformats.org/officeDocument/2006/relationships/hyperlink" Target="https://pubs.rsc.org/en/content/articlehtml/2018/se/c8se00032h" TargetMode="External"/><Relationship Id="rId58" Type="http://schemas.openxmlformats.org/officeDocument/2006/relationships/hyperlink" Target="https://forstrom-inzichtinenergie.com/wp-content/uploads/2018/09/North-Sea-Energy-I-D3.1.2-3.1.4-D3.1.6-Towards-sustainable-energy-production-on-the-North-Sea_final-public.pdf" TargetMode="External"/><Relationship Id="rId74" Type="http://schemas.openxmlformats.org/officeDocument/2006/relationships/hyperlink" Target="https://www.sciencedirect.com/science/article/pii/S096014811630636X" TargetMode="External"/><Relationship Id="rId79" Type="http://schemas.openxmlformats.org/officeDocument/2006/relationships/hyperlink" Target="https://www.sciencedirect.com/science/article/pii/S0360544214006859" TargetMode="External"/><Relationship Id="rId102" Type="http://schemas.openxmlformats.org/officeDocument/2006/relationships/hyperlink" Target="https://shipandbunker.com/prices/emea/nwe/nl-rtm-rotterdam" TargetMode="External"/><Relationship Id="rId123" Type="http://schemas.openxmlformats.org/officeDocument/2006/relationships/hyperlink" Target="http://dx.doi.org/10.2139/ssrn.4154006" TargetMode="External"/><Relationship Id="rId5" Type="http://schemas.openxmlformats.org/officeDocument/2006/relationships/hyperlink" Target="https://onlinelibrary.wiley.com/doi/full/10.1002/anie.201510618" TargetMode="External"/><Relationship Id="rId61" Type="http://schemas.openxmlformats.org/officeDocument/2006/relationships/hyperlink" Target="https://en.energinet.dk/systemperspective2035" TargetMode="External"/><Relationship Id="rId82" Type="http://schemas.openxmlformats.org/officeDocument/2006/relationships/hyperlink" Target="https://www.irena.org/publications/2019/Sep/Hydrogen-A-renewable-energy-perspective" TargetMode="External"/><Relationship Id="rId90" Type="http://schemas.openxmlformats.org/officeDocument/2006/relationships/hyperlink" Target="https://www.sciencedirect.com/science/article/pii/S1364032115000593?via%3Dihub" TargetMode="External"/><Relationship Id="rId95" Type="http://schemas.openxmlformats.org/officeDocument/2006/relationships/hyperlink" Target="https://www.sciencedirect.com/science/article/pii/S0011916420314065" TargetMode="External"/><Relationship Id="rId19" Type="http://schemas.openxmlformats.org/officeDocument/2006/relationships/hyperlink" Target="https://www.sciencedirect.com/science/article/pii/S0360319912021891" TargetMode="External"/><Relationship Id="rId14" Type="http://schemas.openxmlformats.org/officeDocument/2006/relationships/hyperlink" Target="https://www.sciencedirect.com/science/article/pii/S0306261919318227" TargetMode="External"/><Relationship Id="rId22" Type="http://schemas.openxmlformats.org/officeDocument/2006/relationships/hyperlink" Target="https://patents.google.com/patent/US9463983B2/en" TargetMode="External"/><Relationship Id="rId27" Type="http://schemas.openxmlformats.org/officeDocument/2006/relationships/hyperlink" Target="https://www.hydrogen.energy.gov/pdfs/14004_h2_production_cost_pem_electrolysis.pdf" TargetMode="External"/><Relationship Id="rId30" Type="http://schemas.openxmlformats.org/officeDocument/2006/relationships/hyperlink" Target="https://scholar.google.com/scholar_lookup?title=Economic%20analysis%20of%20large-scale%20hydrogen%20storage%20for%20renewable%20utility%20applications&amp;publication_year=2011&amp;author=S.%20Schoenung" TargetMode="External"/><Relationship Id="rId35" Type="http://schemas.openxmlformats.org/officeDocument/2006/relationships/hyperlink" Target="https://www.h-tec.com/en/products/me-4501400/" TargetMode="External"/><Relationship Id="rId43" Type="http://schemas.openxmlformats.org/officeDocument/2006/relationships/hyperlink" Target="https://www.sciencedirect.com/science/article/pii/S2212982017302007" TargetMode="External"/><Relationship Id="rId48" Type="http://schemas.openxmlformats.org/officeDocument/2006/relationships/hyperlink" Target="https://webstore.iea.org/the-future-of-hydrogen" TargetMode="External"/><Relationship Id="rId56" Type="http://schemas.openxmlformats.org/officeDocument/2006/relationships/hyperlink" Target="https://www.sciencedirect.com/science/article/pii/S1750583607000321" TargetMode="External"/><Relationship Id="rId64" Type="http://schemas.openxmlformats.org/officeDocument/2006/relationships/hyperlink" Target="https://www.sciencedirect.com/science/article/pii/S0961953415000070" TargetMode="External"/><Relationship Id="rId69" Type="http://schemas.openxmlformats.org/officeDocument/2006/relationships/hyperlink" Target="https://www.sciencedirect.com/science/article/pii/S0360319913000670" TargetMode="External"/><Relationship Id="rId77" Type="http://schemas.openxmlformats.org/officeDocument/2006/relationships/hyperlink" Target="https://www.renewables.ninja/" TargetMode="External"/><Relationship Id="rId100" Type="http://schemas.openxmlformats.org/officeDocument/2006/relationships/hyperlink" Target="https://pubs.acs.org/doi/full/10.1021/acssuschemeng.7b02219" TargetMode="External"/><Relationship Id="rId105" Type="http://schemas.openxmlformats.org/officeDocument/2006/relationships/hyperlink" Target="https://www.sciencedirect.com/science/article/pii/S0306261920301847" TargetMode="External"/><Relationship Id="rId113" Type="http://schemas.openxmlformats.org/officeDocument/2006/relationships/hyperlink" Target="https://www.iea.org/reports/net-zero-by-2050" TargetMode="External"/><Relationship Id="rId118" Type="http://schemas.openxmlformats.org/officeDocument/2006/relationships/hyperlink" Target="https://www.sciencedirect.com/science/article/pii/S0360319921030834" TargetMode="External"/><Relationship Id="rId8" Type="http://schemas.openxmlformats.org/officeDocument/2006/relationships/hyperlink" Target="https://scholar.google.com/scholar?cluster=3590930614472028979&amp;hl=da&amp;as_sdt=2005&amp;sciodt=0,5" TargetMode="External"/><Relationship Id="rId51" Type="http://schemas.openxmlformats.org/officeDocument/2006/relationships/hyperlink" Target="https://ens.dk/en/our-services/projections-and-models/technology-data/technology-data-generation-electricity-and" TargetMode="External"/><Relationship Id="rId72" Type="http://schemas.openxmlformats.org/officeDocument/2006/relationships/hyperlink" Target="https://www.sciencedirect.com/science/article/pii/S2212982020300688" TargetMode="External"/><Relationship Id="rId80" Type="http://schemas.openxmlformats.org/officeDocument/2006/relationships/hyperlink" Target="https://www.danskenergi.dk/sites/danskenergi.dk/files/media/dokumenter/2020-11/Anbefalinger-til-en-dansk-strategi-for-Power-to-X.pdf" TargetMode="External"/><Relationship Id="rId85" Type="http://schemas.openxmlformats.org/officeDocument/2006/relationships/hyperlink" Target="https://www.sciencedirect.com/science/article/pii/S0360319915001652" TargetMode="External"/><Relationship Id="rId93" Type="http://schemas.openxmlformats.org/officeDocument/2006/relationships/hyperlink" Target="https://info.topsoe.com/ammonfuel" TargetMode="External"/><Relationship Id="rId98" Type="http://schemas.openxmlformats.org/officeDocument/2006/relationships/hyperlink" Target="https://www.sciencedirect.com/science/article/pii/S2212982020310374?via%3Dihub" TargetMode="External"/><Relationship Id="rId121" Type="http://schemas.openxmlformats.org/officeDocument/2006/relationships/hyperlink" Target="https://op.europa.eu/en/publication-detail/-/publication/1f55ca82-3451-11e6-969e-01aa75ed71a1/language-en" TargetMode="External"/><Relationship Id="rId3" Type="http://schemas.openxmlformats.org/officeDocument/2006/relationships/hyperlink" Target="https://www.eiga.eu/publications/position-papers/pp-3319-indirect-co2-emissions-compensation-benchmark-proposal-for-air-separation-plants/" TargetMode="External"/><Relationship Id="rId12" Type="http://schemas.openxmlformats.org/officeDocument/2006/relationships/hyperlink" Target="https://www.sciencedirect.com/science/article/pii/S096014811630235X" TargetMode="External"/><Relationship Id="rId17" Type="http://schemas.openxmlformats.org/officeDocument/2006/relationships/hyperlink" Target="https://www.sciencedirect.com/science/article/pii/S0263876217305646" TargetMode="External"/><Relationship Id="rId25" Type="http://schemas.openxmlformats.org/officeDocument/2006/relationships/hyperlink" Target="https://www.sciencedirect.com/science/article/pii/S0360319917339435" TargetMode="External"/><Relationship Id="rId33" Type="http://schemas.openxmlformats.org/officeDocument/2006/relationships/hyperlink" Target="https://www.hydrogen.energy.gov/program_records.html?print" TargetMode="External"/><Relationship Id="rId38" Type="http://schemas.openxmlformats.org/officeDocument/2006/relationships/hyperlink" Target="https://pubs.acs.org/doi/10.1021/acs.iecr.8b02447" TargetMode="External"/><Relationship Id="rId46" Type="http://schemas.openxmlformats.org/officeDocument/2006/relationships/hyperlink" Target="https://www.ise.fraunhofer.de/en/publications/studies/studie-current-and-future-cost-of-photovoltaics-long-term-scenarios-for-market-development-system-prices-and-lcoe-of-utility-scale-pv-systems.html" TargetMode="External"/><Relationship Id="rId59" Type="http://schemas.openxmlformats.org/officeDocument/2006/relationships/hyperlink" Target="https://www.sciencedirect.com/science/article/pii/S1364032118305380" TargetMode="External"/><Relationship Id="rId67" Type="http://schemas.openxmlformats.org/officeDocument/2006/relationships/hyperlink" Target="https://www.sciencedirect.com/science/article/pii/S0306261918301387" TargetMode="External"/><Relationship Id="rId103" Type="http://schemas.openxmlformats.org/officeDocument/2006/relationships/hyperlink" Target="https://www.sciencedirect.com/science/article/pii/S0360544220305156" TargetMode="External"/><Relationship Id="rId108" Type="http://schemas.openxmlformats.org/officeDocument/2006/relationships/hyperlink" Target="https://doi.org/10.1038/s41560-020-00771-9" TargetMode="External"/><Relationship Id="rId116" Type="http://schemas.openxmlformats.org/officeDocument/2006/relationships/hyperlink" Target="https://ens.dk/en/our-services/projections-and-models/technology-data/technology-data-industrial-process-heat-and" TargetMode="External"/><Relationship Id="rId124" Type="http://schemas.openxmlformats.org/officeDocument/2006/relationships/hyperlink" Target="https://www.danskfjernvarme.dk/groen-energi/analyser/210512-power-to-x-og-fjernvarme" TargetMode="External"/><Relationship Id="rId20" Type="http://schemas.openxmlformats.org/officeDocument/2006/relationships/hyperlink" Target="https://doi.org/10.1016/j.ijhydene.2019.11.028" TargetMode="External"/><Relationship Id="rId41" Type="http://schemas.openxmlformats.org/officeDocument/2006/relationships/hyperlink" Target="https://www.sciencedirect.com/science/article/pii/S0377221714007164?via%3Dihub" TargetMode="External"/><Relationship Id="rId54" Type="http://schemas.openxmlformats.org/officeDocument/2006/relationships/hyperlink" Target="https://adi-analytics.com/2015/06/19/natural-gas-utilization-via-small-scale-methanol-technologies/" TargetMode="External"/><Relationship Id="rId62" Type="http://schemas.openxmlformats.org/officeDocument/2006/relationships/hyperlink" Target="https://www.sciencedirect.com/science/article/pii/S1364032117309358" TargetMode="External"/><Relationship Id="rId70" Type="http://schemas.openxmlformats.org/officeDocument/2006/relationships/hyperlink" Target="https://vbn.aau.dk/da/publications/integrated-electrofuels-and-renewable-energy-systems" TargetMode="External"/><Relationship Id="rId75" Type="http://schemas.openxmlformats.org/officeDocument/2006/relationships/hyperlink" Target="https://www.nationalgrid.com/sites/default/files/documents/43742-ETYS15%20AppE%20techonology.pdf" TargetMode="External"/><Relationship Id="rId83" Type="http://schemas.openxmlformats.org/officeDocument/2006/relationships/hyperlink" Target="https://www.irena.org/publications/2017/Oct/Electricity-storage-and-renewables-costs-and-markets" TargetMode="External"/><Relationship Id="rId88" Type="http://schemas.openxmlformats.org/officeDocument/2006/relationships/hyperlink" Target="https://www.sciencedirect.com/science/article/pii/S0167299198807714?via%3Dihub" TargetMode="External"/><Relationship Id="rId91" Type="http://schemas.openxmlformats.org/officeDocument/2006/relationships/hyperlink" Target="https://www.sciencedirect.com/science/article/pii/S0360319915309605?via%3Dihub" TargetMode="External"/><Relationship Id="rId96" Type="http://schemas.openxmlformats.org/officeDocument/2006/relationships/hyperlink" Target="https://www.sciencedirect.com/science/article/pii/S0011916420313059" TargetMode="External"/><Relationship Id="rId111" Type="http://schemas.openxmlformats.org/officeDocument/2006/relationships/hyperlink" Target="https://www.nature.com/articles/s41558-021-01032-7" TargetMode="External"/><Relationship Id="rId1" Type="http://schemas.openxmlformats.org/officeDocument/2006/relationships/hyperlink" Target="https://www.sciencedirect.com/science/article/pii/S0306261918315368" TargetMode="External"/><Relationship Id="rId6" Type="http://schemas.openxmlformats.org/officeDocument/2006/relationships/hyperlink" Target="https://doi.org/10.1016/j.ijhydene.2018.06.121" TargetMode="External"/><Relationship Id="rId15" Type="http://schemas.openxmlformats.org/officeDocument/2006/relationships/hyperlink" Target="https://scholar.google.com/scholar?q=Yankuang%20Xinjiang%20methanol%20and%20ammonia%20project%20in%20China." TargetMode="External"/><Relationship Id="rId23" Type="http://schemas.openxmlformats.org/officeDocument/2006/relationships/hyperlink" Target="https://books.google.dk/books?hl=da&amp;lr=&amp;id=fEjqL9gIVCkC&amp;oi=fnd&amp;pg=PT19&amp;ots=iTgZhtI-UA&amp;sig=28h7C8TrUjULYk6q4WmRIkunUPY&amp;redir_esc=y" TargetMode="External"/><Relationship Id="rId28" Type="http://schemas.openxmlformats.org/officeDocument/2006/relationships/hyperlink" Target="https://www.sciencedirect.com/science/article/pii/S019689041830147X" TargetMode="External"/><Relationship Id="rId36" Type="http://schemas.openxmlformats.org/officeDocument/2006/relationships/hyperlink" Target="https://www.hydrogenics.com/hydrogen-products-solutions/industrial-hydrogen-generators-by-electrolysis/outdoor-installation/hystat-trade-60/" TargetMode="External"/><Relationship Id="rId49" Type="http://schemas.openxmlformats.org/officeDocument/2006/relationships/hyperlink" Target="https://www.nrel.gov/docs/fy13osti/56487.pdf" TargetMode="External"/><Relationship Id="rId57" Type="http://schemas.openxmlformats.org/officeDocument/2006/relationships/hyperlink" Target="https://www.sciencedirect.com/science/article/pii/S0360319915302718?via%3Dihub" TargetMode="External"/><Relationship Id="rId106" Type="http://schemas.openxmlformats.org/officeDocument/2006/relationships/hyperlink" Target="https://doi.org/10.1016/j.fuproc.2020.106718" TargetMode="External"/><Relationship Id="rId114" Type="http://schemas.openxmlformats.org/officeDocument/2006/relationships/hyperlink" Target="https://www.nrel.gov/docs/fy04osti/35404.pdf" TargetMode="External"/><Relationship Id="rId119" Type="http://schemas.openxmlformats.org/officeDocument/2006/relationships/hyperlink" Target="https://ens.dk/en/our-services/projections-and-models/technology-data/technology-data-generation-electricity-and" TargetMode="External"/><Relationship Id="rId10" Type="http://schemas.openxmlformats.org/officeDocument/2006/relationships/hyperlink" Target="https://www.sciencedirect.com/science/article/pii/S0255270118314430" TargetMode="External"/><Relationship Id="rId31" Type="http://schemas.openxmlformats.org/officeDocument/2006/relationships/hyperlink" Target="http://www.comitesolar.cl/wp-content/uploads/2018/08/Comite-Solar-2018-Oportunidades-Industria-del-Hidr%C3%B3geno_Informe-Final.pdf" TargetMode="External"/><Relationship Id="rId44" Type="http://schemas.openxmlformats.org/officeDocument/2006/relationships/hyperlink" Target="https://www.icis.com/explore/commodities/chemicals/ammonia/" TargetMode="External"/><Relationship Id="rId52" Type="http://schemas.openxmlformats.org/officeDocument/2006/relationships/hyperlink" Target="https://ens.dk/en/our-services/projections-and-models/technology-data/technology-data-energy-storage" TargetMode="External"/><Relationship Id="rId60" Type="http://schemas.openxmlformats.org/officeDocument/2006/relationships/hyperlink" Target="https://ens.dk/sites/ens.dk/files/Analyser/technology_data_for_renewable_fuels.pdf" TargetMode="External"/><Relationship Id="rId65" Type="http://schemas.openxmlformats.org/officeDocument/2006/relationships/hyperlink" Target="https://www.sciencedirect.com/science/article/pii/S0301421512009342" TargetMode="External"/><Relationship Id="rId73" Type="http://schemas.openxmlformats.org/officeDocument/2006/relationships/hyperlink" Target="https://www.sciencedirect.com/science/article/pii/S1876610217313280" TargetMode="External"/><Relationship Id="rId78" Type="http://schemas.openxmlformats.org/officeDocument/2006/relationships/hyperlink" Target="https://www.sciencedirect.com/science/article/pii/S0196890419301220" TargetMode="External"/><Relationship Id="rId81" Type="http://schemas.openxmlformats.org/officeDocument/2006/relationships/hyperlink" Target="https://www.irena.org/publications/2020/Jun/Renewable-Power-Costs-in-2019" TargetMode="External"/><Relationship Id="rId86" Type="http://schemas.openxmlformats.org/officeDocument/2006/relationships/hyperlink" Target="https://www.sciencedirect.com/science/article/pii/S0360319902000824?via%3Dihub" TargetMode="External"/><Relationship Id="rId94" Type="http://schemas.openxmlformats.org/officeDocument/2006/relationships/hyperlink" Target="https://www.sciencedirect.com/science/article/pii/S0306261916313708?via%3Dihub" TargetMode="External"/><Relationship Id="rId99" Type="http://schemas.openxmlformats.org/officeDocument/2006/relationships/hyperlink" Target="https://www.sciencedirect.com/science/article/pii/S0360544220317084?via%3Dihub" TargetMode="External"/><Relationship Id="rId101" Type="http://schemas.openxmlformats.org/officeDocument/2006/relationships/hyperlink" Target="https://www.engineeringtoolbox.com/fuels-higher-calorific-values-d_169.html" TargetMode="External"/><Relationship Id="rId122" Type="http://schemas.openxmlformats.org/officeDocument/2006/relationships/hyperlink" Target="https://www.nordicenergy.org/project/np2x/" TargetMode="External"/><Relationship Id="rId4" Type="http://schemas.openxmlformats.org/officeDocument/2006/relationships/hyperlink" Target="https://lib.dr.iastate.edu/etd/11132/" TargetMode="External"/><Relationship Id="rId9" Type="http://schemas.openxmlformats.org/officeDocument/2006/relationships/hyperlink" Target="http://www.aheadenergy.org/uploads/4/6/2/3/4623812/ispt-p2a-final-report.pdf" TargetMode="External"/><Relationship Id="rId13" Type="http://schemas.openxmlformats.org/officeDocument/2006/relationships/hyperlink" Target="https://www.sciencedirect.com/science/article/pii/S0360319913002607" TargetMode="External"/><Relationship Id="rId18" Type="http://schemas.openxmlformats.org/officeDocument/2006/relationships/hyperlink" Target="https://www.sciencedirect.com/science/article/pii/S0098135415000836" TargetMode="External"/><Relationship Id="rId39" Type="http://schemas.openxmlformats.org/officeDocument/2006/relationships/hyperlink" Target="https://www.nrel.gov/docs/fy04osti/36705.pdf" TargetMode="External"/><Relationship Id="rId109" Type="http://schemas.openxmlformats.org/officeDocument/2006/relationships/hyperlink" Target="https://www.iea.org/reports/world-energy-outlook-2020" TargetMode="External"/><Relationship Id="rId34" Type="http://schemas.openxmlformats.org/officeDocument/2006/relationships/hyperlink" Target="https://www.researchgate.net/publication/272488412_Arbeitspaket_5_Betrachtungen_des_Gesamtsystems_im_Hinblick_auf_Dynamik_und_Prozessintegration" TargetMode="External"/><Relationship Id="rId50" Type="http://schemas.openxmlformats.org/officeDocument/2006/relationships/hyperlink" Target="https://www.mdpi.com/2071-1050/12/5/2080" TargetMode="External"/><Relationship Id="rId55" Type="http://schemas.openxmlformats.org/officeDocument/2006/relationships/hyperlink" Target="https://www.sciencedirect.com/science/article/pii/S0306261915009071" TargetMode="External"/><Relationship Id="rId76" Type="http://schemas.openxmlformats.org/officeDocument/2006/relationships/hyperlink" Target="https://www.nrel.gov/analysis/tech-lcoe-documentation.html" TargetMode="External"/><Relationship Id="rId97" Type="http://schemas.openxmlformats.org/officeDocument/2006/relationships/hyperlink" Target="https://irena.org/-/media/Files/IRENA/Agency/Publication/2020/Dec/IRENA_Green_hydrogen_cost_2020.pdf" TargetMode="External"/><Relationship Id="rId104" Type="http://schemas.openxmlformats.org/officeDocument/2006/relationships/hyperlink" Target="https://www.sciencedirect.com/science/article/pii/S0959652619307772" TargetMode="External"/><Relationship Id="rId120" Type="http://schemas.openxmlformats.org/officeDocument/2006/relationships/hyperlink" Target="https://ens.dk/en/our-services/projections-and-models/technology-data/technology-data-renewable-fuels" TargetMode="External"/><Relationship Id="rId125" Type="http://schemas.openxmlformats.org/officeDocument/2006/relationships/hyperlink" Target="https://orbit.dtu.dk/en/projects/electro-fuels-for-long-range-maritime-transport" TargetMode="External"/><Relationship Id="rId7" Type="http://schemas.openxmlformats.org/officeDocument/2006/relationships/hyperlink" Target="https://p2infohouse.org/ref/50/49574.pdf" TargetMode="External"/><Relationship Id="rId71" Type="http://schemas.openxmlformats.org/officeDocument/2006/relationships/hyperlink" Target="http://www.northseagrid.info/sites/default/files/NorthSeaGrid_Final_Report_Annexes.pdf" TargetMode="External"/><Relationship Id="rId92" Type="http://schemas.openxmlformats.org/officeDocument/2006/relationships/hyperlink" Target="https://onlinelibrary.wiley.com/doi/full/10.1002/ente.201500322" TargetMode="External"/><Relationship Id="rId2" Type="http://schemas.openxmlformats.org/officeDocument/2006/relationships/hyperlink" Target="https://scholarworks.umass.edu/open_access_dissertations/697/" TargetMode="External"/><Relationship Id="rId29" Type="http://schemas.openxmlformats.org/officeDocument/2006/relationships/hyperlink" Target="https://www.osti.gov/biblio/1130621" TargetMode="External"/><Relationship Id="rId24" Type="http://schemas.openxmlformats.org/officeDocument/2006/relationships/hyperlink" Target="https://www.sciencedirect.com/science/article/pii/S136403211731242X" TargetMode="External"/><Relationship Id="rId40" Type="http://schemas.openxmlformats.org/officeDocument/2006/relationships/hyperlink" Target="http://www2.eng.ox.ac.uk/systemseng/publications/Ammonia-based_ESS.pdf" TargetMode="External"/><Relationship Id="rId45" Type="http://schemas.openxmlformats.org/officeDocument/2006/relationships/hyperlink" Target="https://www.woodmac.com/reports/power-markets-u-s-pv-system-pricing-h1-2018-forecasts-and-breakdowns-58176503" TargetMode="External"/><Relationship Id="rId66" Type="http://schemas.openxmlformats.org/officeDocument/2006/relationships/hyperlink" Target="https://pubs.rsc.org/en/content/articlelanding/2010/EE/c0ee00092b" TargetMode="External"/><Relationship Id="rId87" Type="http://schemas.openxmlformats.org/officeDocument/2006/relationships/hyperlink" Target="https://www.sciencedirect.com/science/article/pii/S0360544210000976?via%3Dihub" TargetMode="External"/><Relationship Id="rId110" Type="http://schemas.openxmlformats.org/officeDocument/2006/relationships/hyperlink" Target="https://doi.org/10.1016/j.egypro.2017.03.1111" TargetMode="External"/><Relationship Id="rId115" Type="http://schemas.openxmlformats.org/officeDocument/2006/relationships/hyperlink" Target="https://www.hydrogen.energy.gov/pdfs/progress13/xi_5_elgowainy_201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57"/>
  <sheetViews>
    <sheetView workbookViewId="0">
      <pane xSplit="5" ySplit="8" topLeftCell="AX12" activePane="bottomRight" state="frozen"/>
      <selection pane="topRight" activeCell="F1" sqref="F1"/>
      <selection pane="bottomLeft" activeCell="A12" sqref="A12"/>
      <selection pane="bottomRight" activeCell="AW4" sqref="AW4:BB4"/>
    </sheetView>
  </sheetViews>
  <sheetFormatPr defaultColWidth="8.7265625" defaultRowHeight="14.5" x14ac:dyDescent="0.35"/>
  <cols>
    <col min="1" max="1" width="8.08984375" customWidth="1"/>
    <col min="2" max="2" width="17.36328125" style="4" customWidth="1"/>
    <col min="3" max="3" width="8.6328125" style="5" customWidth="1"/>
    <col min="4" max="4" width="27.08984375" style="53" customWidth="1"/>
    <col min="5" max="5" width="3" style="11" customWidth="1"/>
    <col min="6" max="6" width="13.1796875" style="53" customWidth="1"/>
    <col min="7" max="7" width="29.7265625" style="53" customWidth="1"/>
    <col min="8" max="8" width="21.36328125" customWidth="1"/>
    <col min="9" max="9" width="20.26953125" customWidth="1"/>
    <col min="10" max="10" width="9.54296875" customWidth="1"/>
    <col min="11" max="11" width="11.81640625" customWidth="1"/>
    <col min="12" max="12" width="12.1796875" customWidth="1"/>
    <col min="13" max="18" width="10.1796875" customWidth="1"/>
    <col min="19" max="19" width="9.26953125" customWidth="1"/>
    <col min="20" max="20" width="10.54296875" customWidth="1"/>
    <col min="21" max="21" width="8.81640625" customWidth="1"/>
    <col min="22" max="22" width="7.90625" customWidth="1"/>
    <col min="23" max="23" width="7.54296875" customWidth="1"/>
    <col min="24" max="24" width="6.6328125" customWidth="1"/>
    <col min="25" max="25" width="14" customWidth="1"/>
    <col min="26" max="26" width="10.54296875" customWidth="1"/>
    <col min="27" max="27" width="8.81640625" customWidth="1"/>
    <col min="28" max="28" width="7.90625" customWidth="1"/>
    <col min="29" max="29" width="7.54296875" customWidth="1"/>
    <col min="30" max="30" width="6.6328125" customWidth="1"/>
    <col min="32" max="32" width="10.54296875" customWidth="1"/>
    <col min="33" max="33" width="8.81640625" customWidth="1"/>
    <col min="34" max="34" width="7.90625" customWidth="1"/>
    <col min="35" max="35" width="7.54296875" customWidth="1"/>
    <col min="36" max="36" width="6.6328125" customWidth="1"/>
    <col min="38" max="38" width="10.54296875" customWidth="1"/>
    <col min="39" max="39" width="8.81640625" customWidth="1"/>
    <col min="40" max="40" width="7.90625" customWidth="1"/>
    <col min="41" max="41" width="7.54296875" customWidth="1"/>
    <col min="42" max="42" width="6.6328125" customWidth="1"/>
    <col min="43" max="43" width="11.1796875" customWidth="1"/>
    <col min="44" max="44" width="10.54296875" customWidth="1"/>
    <col min="45" max="45" width="8.81640625" customWidth="1"/>
    <col min="46" max="46" width="7.90625" customWidth="1"/>
    <col min="47" max="47" width="7.54296875" customWidth="1"/>
    <col min="48" max="48" width="6.6328125" customWidth="1"/>
    <col min="49" max="49" width="19.54296875" customWidth="1"/>
    <col min="50" max="50" width="10.54296875" customWidth="1"/>
    <col min="51" max="51" width="8.81640625" customWidth="1"/>
    <col min="52" max="52" width="7.90625" customWidth="1"/>
    <col min="53" max="53" width="7.54296875" customWidth="1"/>
    <col min="54" max="54" width="6.6328125" customWidth="1"/>
    <col min="55" max="55" width="11.7265625" customWidth="1"/>
    <col min="56" max="56" width="10.54296875" customWidth="1"/>
    <col min="57" max="57" width="8.81640625" customWidth="1"/>
    <col min="58" max="58" width="7.90625" customWidth="1"/>
    <col min="59" max="59" width="7.54296875" customWidth="1"/>
    <col min="60" max="60" width="6.6328125" customWidth="1"/>
    <col min="61" max="61" width="10.81640625" customWidth="1"/>
    <col min="62" max="62" width="10.54296875" customWidth="1"/>
    <col min="63" max="63" width="8.81640625" customWidth="1"/>
    <col min="64" max="64" width="7.90625" customWidth="1"/>
    <col min="65" max="65" width="7.54296875" customWidth="1"/>
    <col min="66" max="66" width="6.6328125" customWidth="1"/>
    <col min="67" max="67" width="12.90625" customWidth="1"/>
    <col min="68" max="68" width="10.54296875" customWidth="1"/>
    <col min="69" max="69" width="8.81640625" customWidth="1"/>
    <col min="70" max="70" width="7.90625" customWidth="1"/>
    <col min="71" max="71" width="7.54296875" customWidth="1"/>
    <col min="72" max="72" width="6.6328125" customWidth="1"/>
    <col min="73" max="73" width="14.1796875" customWidth="1"/>
    <col min="74" max="74" width="10.54296875" customWidth="1"/>
    <col min="75" max="75" width="8.81640625" customWidth="1"/>
    <col min="76" max="76" width="7.90625" customWidth="1"/>
    <col min="77" max="77" width="7.54296875" customWidth="1"/>
    <col min="78" max="78" width="6.6328125" customWidth="1"/>
    <col min="79" max="79" width="15.26953125" customWidth="1"/>
    <col min="80" max="80" width="10.54296875" customWidth="1"/>
    <col min="81" max="81" width="8.81640625" customWidth="1"/>
    <col min="82" max="82" width="7.90625" customWidth="1"/>
    <col min="83" max="83" width="7.54296875" customWidth="1"/>
    <col min="84" max="84" width="6.6328125" customWidth="1"/>
    <col min="85" max="85" width="18.26953125" customWidth="1"/>
    <col min="86" max="86" width="10.54296875" customWidth="1"/>
    <col min="87" max="87" width="8.81640625" customWidth="1"/>
    <col min="88" max="88" width="7.90625" customWidth="1"/>
    <col min="89" max="89" width="7.54296875" customWidth="1"/>
    <col min="90" max="90" width="6.6328125" customWidth="1"/>
    <col min="91" max="91" width="14.1796875" customWidth="1"/>
    <col min="92" max="92" width="10.54296875" customWidth="1"/>
    <col min="93" max="93" width="8.81640625" customWidth="1"/>
    <col min="94" max="94" width="9.26953125" customWidth="1"/>
    <col min="95" max="95" width="7.54296875" customWidth="1"/>
    <col min="96" max="96" width="6.6328125" customWidth="1"/>
    <col min="97" max="97" width="9.08984375" customWidth="1"/>
    <col min="98" max="98" width="9.7265625" customWidth="1"/>
    <col min="99" max="99" width="9.90625" customWidth="1"/>
    <col min="100" max="100" width="8" customWidth="1"/>
    <col min="101" max="101" width="8.36328125" customWidth="1"/>
    <col min="102" max="102" width="7.453125" customWidth="1"/>
    <col min="104" max="104" width="10.54296875" customWidth="1"/>
    <col min="105" max="105" width="8.81640625" customWidth="1"/>
    <col min="106" max="106" width="7.90625" customWidth="1"/>
    <col min="107" max="107" width="7.54296875" customWidth="1"/>
    <col min="108" max="108" width="6.6328125" customWidth="1"/>
    <col min="109" max="109" width="13.453125" customWidth="1"/>
    <col min="110" max="110" width="11.1796875" customWidth="1"/>
  </cols>
  <sheetData>
    <row r="1" spans="1:108" x14ac:dyDescent="0.35">
      <c r="A1" s="27" t="s">
        <v>194</v>
      </c>
      <c r="B1" s="27">
        <v>0</v>
      </c>
      <c r="C1" s="7" t="s">
        <v>666</v>
      </c>
      <c r="E1" s="2"/>
      <c r="F1" s="66"/>
      <c r="G1" s="85"/>
    </row>
    <row r="2" spans="1:108" x14ac:dyDescent="0.35">
      <c r="A2" s="1" t="s">
        <v>168</v>
      </c>
      <c r="B2" s="1">
        <v>2030</v>
      </c>
      <c r="C2" s="13">
        <v>2040</v>
      </c>
      <c r="D2" s="13">
        <v>2050</v>
      </c>
      <c r="E2" s="2"/>
    </row>
    <row r="3" spans="1:108" x14ac:dyDescent="0.35">
      <c r="A3" s="39">
        <v>1</v>
      </c>
      <c r="B3" s="17">
        <f>$A$3+(($D$3-$A$3)/($D$2-2020))*(B2-2020)</f>
        <v>0.66700000000000004</v>
      </c>
      <c r="C3" s="17">
        <f>$A$3+(($D$3-$A$3)/($D$2-2020))*(C2-2020)</f>
        <v>0.33399999999999996</v>
      </c>
      <c r="D3" s="40">
        <v>1E-3</v>
      </c>
      <c r="E3" s="2"/>
    </row>
    <row r="4" spans="1:108" ht="16" customHeight="1" x14ac:dyDescent="0.35">
      <c r="A4" s="108" t="s">
        <v>0</v>
      </c>
      <c r="B4" s="108"/>
      <c r="C4" s="108"/>
      <c r="D4" s="6"/>
      <c r="E4" s="2"/>
      <c r="F4" s="8" t="s">
        <v>151</v>
      </c>
      <c r="G4" s="8" t="s">
        <v>167</v>
      </c>
      <c r="H4" s="6" t="s">
        <v>86</v>
      </c>
      <c r="I4" s="6" t="s">
        <v>2</v>
      </c>
      <c r="J4" s="6" t="s">
        <v>4</v>
      </c>
      <c r="K4" s="6" t="s">
        <v>5</v>
      </c>
      <c r="L4" s="6" t="s">
        <v>6</v>
      </c>
      <c r="M4" s="106" t="s">
        <v>3</v>
      </c>
      <c r="N4" s="106"/>
      <c r="O4" s="106"/>
      <c r="P4" s="106"/>
      <c r="Q4" s="106"/>
      <c r="R4" s="106"/>
      <c r="S4" s="106" t="s">
        <v>87</v>
      </c>
      <c r="T4" s="106"/>
      <c r="U4" s="106"/>
      <c r="V4" s="106"/>
      <c r="W4" s="106"/>
      <c r="X4" s="106"/>
      <c r="Y4" s="106" t="s">
        <v>88</v>
      </c>
      <c r="Z4" s="106"/>
      <c r="AA4" s="106"/>
      <c r="AB4" s="106"/>
      <c r="AC4" s="106"/>
      <c r="AD4" s="106"/>
      <c r="AE4" s="106" t="s">
        <v>89</v>
      </c>
      <c r="AF4" s="106"/>
      <c r="AG4" s="106"/>
      <c r="AH4" s="106"/>
      <c r="AI4" s="106"/>
      <c r="AJ4" s="106"/>
      <c r="AK4" s="106" t="s">
        <v>90</v>
      </c>
      <c r="AL4" s="106"/>
      <c r="AM4" s="106"/>
      <c r="AN4" s="106"/>
      <c r="AO4" s="106"/>
      <c r="AP4" s="106"/>
      <c r="AQ4" s="106" t="s">
        <v>91</v>
      </c>
      <c r="AR4" s="106"/>
      <c r="AS4" s="106"/>
      <c r="AT4" s="106"/>
      <c r="AU4" s="106"/>
      <c r="AV4" s="106"/>
      <c r="AW4" s="106" t="s">
        <v>92</v>
      </c>
      <c r="AX4" s="106"/>
      <c r="AY4" s="106"/>
      <c r="AZ4" s="106"/>
      <c r="BA4" s="106"/>
      <c r="BB4" s="106"/>
      <c r="BC4" s="106" t="s">
        <v>210</v>
      </c>
      <c r="BD4" s="106"/>
      <c r="BE4" s="106"/>
      <c r="BF4" s="106"/>
      <c r="BG4" s="106"/>
      <c r="BH4" s="106"/>
      <c r="BI4" s="106" t="s">
        <v>211</v>
      </c>
      <c r="BJ4" s="106"/>
      <c r="BK4" s="106"/>
      <c r="BL4" s="106"/>
      <c r="BM4" s="106"/>
      <c r="BN4" s="106"/>
      <c r="BO4" s="106" t="s">
        <v>212</v>
      </c>
      <c r="BP4" s="106"/>
      <c r="BQ4" s="106"/>
      <c r="BR4" s="106"/>
      <c r="BS4" s="106"/>
      <c r="BT4" s="106"/>
      <c r="BU4" s="106" t="s">
        <v>213</v>
      </c>
      <c r="BV4" s="106"/>
      <c r="BW4" s="106"/>
      <c r="BX4" s="106"/>
      <c r="BY4" s="106"/>
      <c r="BZ4" s="106"/>
      <c r="CA4" s="106" t="s">
        <v>214</v>
      </c>
      <c r="CB4" s="106"/>
      <c r="CC4" s="106"/>
      <c r="CD4" s="106"/>
      <c r="CE4" s="106"/>
      <c r="CF4" s="106"/>
      <c r="CG4" s="106" t="s">
        <v>152</v>
      </c>
      <c r="CH4" s="106"/>
      <c r="CI4" s="106"/>
      <c r="CJ4" s="106"/>
      <c r="CK4" s="106"/>
      <c r="CL4" s="106"/>
      <c r="CM4" s="106" t="s">
        <v>93</v>
      </c>
      <c r="CN4" s="106"/>
      <c r="CO4" s="106"/>
      <c r="CP4" s="106"/>
      <c r="CQ4" s="106"/>
      <c r="CR4" s="106"/>
      <c r="CS4" s="106" t="s">
        <v>205</v>
      </c>
      <c r="CT4" s="106"/>
      <c r="CU4" s="106"/>
      <c r="CV4" s="106"/>
      <c r="CW4" s="106"/>
      <c r="CX4" s="106"/>
      <c r="CY4" s="106" t="s">
        <v>94</v>
      </c>
      <c r="CZ4" s="106"/>
      <c r="DA4" s="106"/>
      <c r="DB4" s="106"/>
      <c r="DC4" s="106"/>
      <c r="DD4" s="106"/>
    </row>
    <row r="5" spans="1:108" s="6" customFormat="1" ht="15" customHeight="1" x14ac:dyDescent="0.35">
      <c r="A5" s="67"/>
      <c r="B5" s="109" t="s">
        <v>7</v>
      </c>
      <c r="C5" s="110" t="s">
        <v>8</v>
      </c>
      <c r="D5" s="109" t="s">
        <v>9</v>
      </c>
      <c r="E5" s="78" t="s">
        <v>1</v>
      </c>
      <c r="F5" s="31" t="s">
        <v>151</v>
      </c>
      <c r="G5" s="31" t="str">
        <f>G4</f>
        <v>Unit tag</v>
      </c>
      <c r="H5" s="32" t="s">
        <v>86</v>
      </c>
      <c r="I5" s="32" t="s">
        <v>2</v>
      </c>
      <c r="J5" s="32" t="s">
        <v>4</v>
      </c>
      <c r="K5" s="32" t="s">
        <v>5</v>
      </c>
      <c r="L5" s="32" t="s">
        <v>6</v>
      </c>
      <c r="M5" s="33" t="s">
        <v>3</v>
      </c>
      <c r="N5" s="33" t="s">
        <v>3</v>
      </c>
      <c r="O5" s="33" t="s">
        <v>3</v>
      </c>
      <c r="P5" s="33" t="s">
        <v>3</v>
      </c>
      <c r="Q5" s="33" t="s">
        <v>3</v>
      </c>
      <c r="R5" s="33" t="s">
        <v>3</v>
      </c>
      <c r="S5" s="33" t="s">
        <v>87</v>
      </c>
      <c r="T5" s="33" t="s">
        <v>87</v>
      </c>
      <c r="U5" s="33" t="s">
        <v>87</v>
      </c>
      <c r="V5" s="33" t="s">
        <v>87</v>
      </c>
      <c r="W5" s="33" t="s">
        <v>87</v>
      </c>
      <c r="X5" s="33" t="s">
        <v>87</v>
      </c>
      <c r="Y5" s="33" t="s">
        <v>88</v>
      </c>
      <c r="Z5" s="33" t="s">
        <v>88</v>
      </c>
      <c r="AA5" s="33" t="s">
        <v>88</v>
      </c>
      <c r="AB5" s="33" t="s">
        <v>88</v>
      </c>
      <c r="AC5" s="33" t="s">
        <v>88</v>
      </c>
      <c r="AD5" s="33" t="s">
        <v>88</v>
      </c>
      <c r="AE5" s="33" t="s">
        <v>89</v>
      </c>
      <c r="AF5" s="33" t="s">
        <v>89</v>
      </c>
      <c r="AG5" s="33" t="s">
        <v>89</v>
      </c>
      <c r="AH5" s="33" t="s">
        <v>89</v>
      </c>
      <c r="AI5" s="33" t="s">
        <v>89</v>
      </c>
      <c r="AJ5" s="33" t="s">
        <v>89</v>
      </c>
      <c r="AK5" s="33" t="s">
        <v>90</v>
      </c>
      <c r="AL5" s="33" t="s">
        <v>90</v>
      </c>
      <c r="AM5" s="33" t="s">
        <v>90</v>
      </c>
      <c r="AN5" s="33" t="s">
        <v>90</v>
      </c>
      <c r="AO5" s="33" t="s">
        <v>90</v>
      </c>
      <c r="AP5" s="33" t="s">
        <v>90</v>
      </c>
      <c r="AQ5" s="33" t="s">
        <v>91</v>
      </c>
      <c r="AR5" s="33" t="s">
        <v>91</v>
      </c>
      <c r="AS5" s="33" t="s">
        <v>91</v>
      </c>
      <c r="AT5" s="33" t="s">
        <v>91</v>
      </c>
      <c r="AU5" s="33" t="s">
        <v>91</v>
      </c>
      <c r="AV5" s="33" t="s">
        <v>91</v>
      </c>
      <c r="AW5" s="33" t="s">
        <v>92</v>
      </c>
      <c r="AX5" s="33" t="s">
        <v>92</v>
      </c>
      <c r="AY5" s="33" t="s">
        <v>92</v>
      </c>
      <c r="AZ5" s="33" t="s">
        <v>92</v>
      </c>
      <c r="BA5" s="33" t="s">
        <v>92</v>
      </c>
      <c r="BB5" s="33" t="s">
        <v>92</v>
      </c>
      <c r="BC5" s="33" t="s">
        <v>210</v>
      </c>
      <c r="BD5" s="33" t="s">
        <v>210</v>
      </c>
      <c r="BE5" s="33" t="s">
        <v>210</v>
      </c>
      <c r="BF5" s="33" t="s">
        <v>210</v>
      </c>
      <c r="BG5" s="33" t="s">
        <v>210</v>
      </c>
      <c r="BH5" s="33" t="s">
        <v>210</v>
      </c>
      <c r="BI5" s="33" t="s">
        <v>211</v>
      </c>
      <c r="BJ5" s="33" t="s">
        <v>211</v>
      </c>
      <c r="BK5" s="33" t="s">
        <v>211</v>
      </c>
      <c r="BL5" s="33" t="s">
        <v>211</v>
      </c>
      <c r="BM5" s="33" t="s">
        <v>211</v>
      </c>
      <c r="BN5" s="33" t="s">
        <v>211</v>
      </c>
      <c r="BO5" s="33" t="s">
        <v>212</v>
      </c>
      <c r="BP5" s="33" t="s">
        <v>212</v>
      </c>
      <c r="BQ5" s="33" t="s">
        <v>212</v>
      </c>
      <c r="BR5" s="33" t="s">
        <v>212</v>
      </c>
      <c r="BS5" s="33" t="s">
        <v>212</v>
      </c>
      <c r="BT5" s="33" t="s">
        <v>212</v>
      </c>
      <c r="BU5" s="33" t="s">
        <v>213</v>
      </c>
      <c r="BV5" s="33" t="s">
        <v>213</v>
      </c>
      <c r="BW5" s="33" t="s">
        <v>213</v>
      </c>
      <c r="BX5" s="33" t="s">
        <v>213</v>
      </c>
      <c r="BY5" s="33" t="s">
        <v>213</v>
      </c>
      <c r="BZ5" s="33" t="s">
        <v>213</v>
      </c>
      <c r="CA5" s="33" t="s">
        <v>214</v>
      </c>
      <c r="CB5" s="33" t="s">
        <v>214</v>
      </c>
      <c r="CC5" s="33" t="s">
        <v>214</v>
      </c>
      <c r="CD5" s="33" t="s">
        <v>214</v>
      </c>
      <c r="CE5" s="33" t="s">
        <v>214</v>
      </c>
      <c r="CF5" s="33" t="s">
        <v>214</v>
      </c>
      <c r="CG5" s="33" t="s">
        <v>152</v>
      </c>
      <c r="CH5" s="33" t="s">
        <v>152</v>
      </c>
      <c r="CI5" s="33" t="s">
        <v>152</v>
      </c>
      <c r="CJ5" s="33" t="s">
        <v>152</v>
      </c>
      <c r="CK5" s="33" t="s">
        <v>152</v>
      </c>
      <c r="CL5" s="33" t="s">
        <v>152</v>
      </c>
      <c r="CM5" s="33" t="s">
        <v>93</v>
      </c>
      <c r="CN5" s="33" t="s">
        <v>93</v>
      </c>
      <c r="CO5" s="33" t="s">
        <v>93</v>
      </c>
      <c r="CP5" s="33" t="s">
        <v>93</v>
      </c>
      <c r="CQ5" s="33" t="s">
        <v>93</v>
      </c>
      <c r="CR5" s="33" t="s">
        <v>93</v>
      </c>
      <c r="CS5" s="33" t="s">
        <v>205</v>
      </c>
      <c r="CT5" s="33" t="s">
        <v>205</v>
      </c>
      <c r="CU5" s="33" t="s">
        <v>205</v>
      </c>
      <c r="CV5" s="33" t="s">
        <v>205</v>
      </c>
      <c r="CW5" s="33" t="s">
        <v>205</v>
      </c>
      <c r="CX5" s="33" t="s">
        <v>205</v>
      </c>
      <c r="CY5" s="33" t="s">
        <v>94</v>
      </c>
      <c r="CZ5" s="33" t="s">
        <v>94</v>
      </c>
      <c r="DA5" s="33" t="s">
        <v>94</v>
      </c>
      <c r="DB5" s="33" t="s">
        <v>94</v>
      </c>
      <c r="DC5" s="33" t="s">
        <v>94</v>
      </c>
      <c r="DD5" s="33" t="s">
        <v>94</v>
      </c>
    </row>
    <row r="6" spans="1:108" s="6" customFormat="1" ht="13.5" customHeight="1" x14ac:dyDescent="0.35">
      <c r="A6" s="77"/>
      <c r="B6" s="109"/>
      <c r="C6" s="110"/>
      <c r="D6" s="109"/>
      <c r="E6" s="78" t="s">
        <v>120</v>
      </c>
      <c r="F6" s="23" t="s">
        <v>153</v>
      </c>
      <c r="G6" s="23" t="s">
        <v>153</v>
      </c>
      <c r="H6" s="23" t="s">
        <v>153</v>
      </c>
      <c r="I6" s="23" t="s">
        <v>153</v>
      </c>
      <c r="J6" s="23" t="s">
        <v>153</v>
      </c>
      <c r="K6" s="23" t="s">
        <v>153</v>
      </c>
      <c r="L6" s="23" t="s">
        <v>153</v>
      </c>
      <c r="M6" s="21" t="str">
        <f>"2020 worst"</f>
        <v>2020 worst</v>
      </c>
      <c r="N6" s="21" t="str">
        <f>"2020"</f>
        <v>2020</v>
      </c>
      <c r="O6" s="21" t="str">
        <f>"2020 best"</f>
        <v>2020 best</v>
      </c>
      <c r="P6" s="21" t="str">
        <f>"2030"</f>
        <v>2030</v>
      </c>
      <c r="Q6" s="21" t="str">
        <f>"2040"</f>
        <v>2040</v>
      </c>
      <c r="R6" s="21" t="str">
        <f>"2050"</f>
        <v>2050</v>
      </c>
      <c r="S6" s="21" t="str">
        <f>"2020 worst"</f>
        <v>2020 worst</v>
      </c>
      <c r="T6" s="21" t="str">
        <f>"2020"</f>
        <v>2020</v>
      </c>
      <c r="U6" s="21" t="str">
        <f>"2020 best"</f>
        <v>2020 best</v>
      </c>
      <c r="V6" s="21" t="str">
        <f>"2030"</f>
        <v>2030</v>
      </c>
      <c r="W6" s="21" t="str">
        <f>"2040"</f>
        <v>2040</v>
      </c>
      <c r="X6" s="21" t="str">
        <f>"2050"</f>
        <v>2050</v>
      </c>
      <c r="Y6" s="21" t="str">
        <f>"2020 worst"</f>
        <v>2020 worst</v>
      </c>
      <c r="Z6" s="21" t="str">
        <f>"2020"</f>
        <v>2020</v>
      </c>
      <c r="AA6" s="21" t="str">
        <f>"2020 best"</f>
        <v>2020 best</v>
      </c>
      <c r="AB6" s="21" t="str">
        <f>"2030"</f>
        <v>2030</v>
      </c>
      <c r="AC6" s="21" t="str">
        <f>"2040"</f>
        <v>2040</v>
      </c>
      <c r="AD6" s="21" t="str">
        <f>"2050"</f>
        <v>2050</v>
      </c>
      <c r="AE6" s="21" t="str">
        <f>"2020 worst"</f>
        <v>2020 worst</v>
      </c>
      <c r="AF6" s="21" t="str">
        <f>"2020"</f>
        <v>2020</v>
      </c>
      <c r="AG6" s="21" t="str">
        <f>"2020 best"</f>
        <v>2020 best</v>
      </c>
      <c r="AH6" s="21" t="str">
        <f>"2030"</f>
        <v>2030</v>
      </c>
      <c r="AI6" s="21" t="str">
        <f>"2040"</f>
        <v>2040</v>
      </c>
      <c r="AJ6" s="21" t="str">
        <f>"2050"</f>
        <v>2050</v>
      </c>
      <c r="AK6" s="21" t="str">
        <f>"2020 worst"</f>
        <v>2020 worst</v>
      </c>
      <c r="AL6" s="21" t="str">
        <f>"2020"</f>
        <v>2020</v>
      </c>
      <c r="AM6" s="21" t="str">
        <f>"2020 best"</f>
        <v>2020 best</v>
      </c>
      <c r="AN6" s="21" t="str">
        <f>"2030"</f>
        <v>2030</v>
      </c>
      <c r="AO6" s="21" t="str">
        <f>"2040"</f>
        <v>2040</v>
      </c>
      <c r="AP6" s="21" t="str">
        <f>"2050"</f>
        <v>2050</v>
      </c>
      <c r="AQ6" s="21" t="str">
        <f>"2020 worst"</f>
        <v>2020 worst</v>
      </c>
      <c r="AR6" s="21" t="str">
        <f>"2020"</f>
        <v>2020</v>
      </c>
      <c r="AS6" s="21" t="str">
        <f>"2020 best"</f>
        <v>2020 best</v>
      </c>
      <c r="AT6" s="21" t="str">
        <f>"2030"</f>
        <v>2030</v>
      </c>
      <c r="AU6" s="21" t="str">
        <f>"2040"</f>
        <v>2040</v>
      </c>
      <c r="AV6" s="21" t="str">
        <f>"2050"</f>
        <v>2050</v>
      </c>
      <c r="AW6" s="21" t="str">
        <f>"2020 worst"</f>
        <v>2020 worst</v>
      </c>
      <c r="AX6" s="21" t="str">
        <f>"2020"</f>
        <v>2020</v>
      </c>
      <c r="AY6" s="21" t="str">
        <f>"2020 best"</f>
        <v>2020 best</v>
      </c>
      <c r="AZ6" s="21" t="str">
        <f>"2030"</f>
        <v>2030</v>
      </c>
      <c r="BA6" s="21" t="str">
        <f>"2040"</f>
        <v>2040</v>
      </c>
      <c r="BB6" s="21" t="str">
        <f>"2050"</f>
        <v>2050</v>
      </c>
      <c r="BC6" s="21" t="str">
        <f>"2020 worst"</f>
        <v>2020 worst</v>
      </c>
      <c r="BD6" s="21" t="str">
        <f>"2020"</f>
        <v>2020</v>
      </c>
      <c r="BE6" s="21" t="str">
        <f>"2020 best"</f>
        <v>2020 best</v>
      </c>
      <c r="BF6" s="21" t="str">
        <f>"2030"</f>
        <v>2030</v>
      </c>
      <c r="BG6" s="21" t="str">
        <f>"2040"</f>
        <v>2040</v>
      </c>
      <c r="BH6" s="21" t="str">
        <f>"2050"</f>
        <v>2050</v>
      </c>
      <c r="BI6" s="21" t="str">
        <f>"2020 worst"</f>
        <v>2020 worst</v>
      </c>
      <c r="BJ6" s="21" t="str">
        <f>"2020"</f>
        <v>2020</v>
      </c>
      <c r="BK6" s="21" t="str">
        <f>"2020 best"</f>
        <v>2020 best</v>
      </c>
      <c r="BL6" s="21" t="str">
        <f>"2030"</f>
        <v>2030</v>
      </c>
      <c r="BM6" s="21" t="str">
        <f>"2040"</f>
        <v>2040</v>
      </c>
      <c r="BN6" s="21" t="str">
        <f>"2050"</f>
        <v>2050</v>
      </c>
      <c r="BO6" s="21" t="str">
        <f>"2020 worst"</f>
        <v>2020 worst</v>
      </c>
      <c r="BP6" s="21" t="str">
        <f>"2020"</f>
        <v>2020</v>
      </c>
      <c r="BQ6" s="21" t="str">
        <f>"2020 best"</f>
        <v>2020 best</v>
      </c>
      <c r="BR6" s="21" t="str">
        <f>"2030"</f>
        <v>2030</v>
      </c>
      <c r="BS6" s="21" t="str">
        <f>"2040"</f>
        <v>2040</v>
      </c>
      <c r="BT6" s="21" t="str">
        <f>"2050"</f>
        <v>2050</v>
      </c>
      <c r="BU6" s="21" t="str">
        <f>"2020 worst"</f>
        <v>2020 worst</v>
      </c>
      <c r="BV6" s="21" t="str">
        <f>"2020"</f>
        <v>2020</v>
      </c>
      <c r="BW6" s="21" t="str">
        <f>"2020 best"</f>
        <v>2020 best</v>
      </c>
      <c r="BX6" s="21" t="str">
        <f>"2030"</f>
        <v>2030</v>
      </c>
      <c r="BY6" s="21" t="str">
        <f>"2040"</f>
        <v>2040</v>
      </c>
      <c r="BZ6" s="21" t="str">
        <f>"2050"</f>
        <v>2050</v>
      </c>
      <c r="CA6" s="21" t="str">
        <f>"2020 worst"</f>
        <v>2020 worst</v>
      </c>
      <c r="CB6" s="21" t="str">
        <f>"2020"</f>
        <v>2020</v>
      </c>
      <c r="CC6" s="21" t="str">
        <f>"2020 best"</f>
        <v>2020 best</v>
      </c>
      <c r="CD6" s="21" t="str">
        <f>"2030"</f>
        <v>2030</v>
      </c>
      <c r="CE6" s="21" t="str">
        <f>"2040"</f>
        <v>2040</v>
      </c>
      <c r="CF6" s="21" t="str">
        <f>"2050"</f>
        <v>2050</v>
      </c>
      <c r="CG6" s="21" t="str">
        <f>"2020 worst"</f>
        <v>2020 worst</v>
      </c>
      <c r="CH6" s="21" t="str">
        <f>"2020"</f>
        <v>2020</v>
      </c>
      <c r="CI6" s="21" t="str">
        <f>"2020 best"</f>
        <v>2020 best</v>
      </c>
      <c r="CJ6" s="21" t="str">
        <f>"2030"</f>
        <v>2030</v>
      </c>
      <c r="CK6" s="21" t="str">
        <f>"2040"</f>
        <v>2040</v>
      </c>
      <c r="CL6" s="21" t="str">
        <f>"2050"</f>
        <v>2050</v>
      </c>
      <c r="CM6" s="21" t="str">
        <f>"2020 worst"</f>
        <v>2020 worst</v>
      </c>
      <c r="CN6" s="21" t="str">
        <f>"2020"</f>
        <v>2020</v>
      </c>
      <c r="CO6" s="21" t="str">
        <f>"2020 best"</f>
        <v>2020 best</v>
      </c>
      <c r="CP6" s="21" t="str">
        <f>"2030"</f>
        <v>2030</v>
      </c>
      <c r="CQ6" s="21" t="str">
        <f>"2040"</f>
        <v>2040</v>
      </c>
      <c r="CR6" s="21" t="str">
        <f>"2050"</f>
        <v>2050</v>
      </c>
      <c r="CS6" s="21" t="str">
        <f>"2020 worst"</f>
        <v>2020 worst</v>
      </c>
      <c r="CT6" s="21" t="str">
        <f>"2020"</f>
        <v>2020</v>
      </c>
      <c r="CU6" s="21" t="str">
        <f>"2020 best"</f>
        <v>2020 best</v>
      </c>
      <c r="CV6" s="21" t="str">
        <f>"2030"</f>
        <v>2030</v>
      </c>
      <c r="CW6" s="21" t="str">
        <f>"2040"</f>
        <v>2040</v>
      </c>
      <c r="CX6" s="21" t="str">
        <f>"2050"</f>
        <v>2050</v>
      </c>
      <c r="CY6" s="21" t="str">
        <f>"2020 worst"</f>
        <v>2020 worst</v>
      </c>
      <c r="CZ6" s="21" t="str">
        <f>"2020"</f>
        <v>2020</v>
      </c>
      <c r="DA6" s="21" t="str">
        <f>"2020 best"</f>
        <v>2020 best</v>
      </c>
      <c r="DB6" s="21" t="str">
        <f>"2030"</f>
        <v>2030</v>
      </c>
      <c r="DC6" s="21" t="str">
        <f>"2040"</f>
        <v>2040</v>
      </c>
      <c r="DD6" s="21" t="str">
        <f>"2050"</f>
        <v>2050</v>
      </c>
    </row>
    <row r="7" spans="1:108" s="6" customFormat="1" ht="4" customHeight="1" x14ac:dyDescent="0.35">
      <c r="A7" s="77"/>
      <c r="B7" s="109"/>
      <c r="C7" s="110"/>
      <c r="D7" s="109"/>
      <c r="E7" s="78"/>
      <c r="F7" s="23" t="str">
        <f>F5&amp;F6</f>
        <v>Used (1 or 0)All</v>
      </c>
      <c r="G7" s="23" t="str">
        <f>G5&amp;G6</f>
        <v>Unit tagAll</v>
      </c>
      <c r="H7" s="23" t="str">
        <f t="shared" ref="H7:BS7" si="0">H5&amp;H6</f>
        <v>Yearly demand (kg fuel)All</v>
      </c>
      <c r="I7" s="23" t="str">
        <f t="shared" si="0"/>
        <v>Produced fromAll</v>
      </c>
      <c r="J7" s="23" t="str">
        <f t="shared" si="0"/>
        <v>El balanceAll</v>
      </c>
      <c r="K7" s="23" t="str">
        <f t="shared" si="0"/>
        <v>Heat balanceAll</v>
      </c>
      <c r="L7" s="23" t="str">
        <f t="shared" si="0"/>
        <v>Max CapacityAll</v>
      </c>
      <c r="M7" s="23" t="str">
        <f t="shared" si="0"/>
        <v>H2 balance2020 worst</v>
      </c>
      <c r="N7" s="23" t="str">
        <f t="shared" si="0"/>
        <v>H2 balance2020</v>
      </c>
      <c r="O7" s="23" t="str">
        <f t="shared" si="0"/>
        <v>H2 balance2020 best</v>
      </c>
      <c r="P7" s="23" t="str">
        <f t="shared" si="0"/>
        <v>H2 balance2030</v>
      </c>
      <c r="Q7" s="23" t="str">
        <f t="shared" si="0"/>
        <v>H2 balance2040</v>
      </c>
      <c r="R7" s="23" t="str">
        <f t="shared" si="0"/>
        <v>H2 balance2050</v>
      </c>
      <c r="S7" s="23" t="str">
        <f t="shared" si="0"/>
        <v>Fuel production rate (kg output/kg input)2020 worst</v>
      </c>
      <c r="T7" s="23" t="str">
        <f t="shared" si="0"/>
        <v>Fuel production rate (kg output/kg input)2020</v>
      </c>
      <c r="U7" s="23" t="str">
        <f t="shared" si="0"/>
        <v>Fuel production rate (kg output/kg input)2020 best</v>
      </c>
      <c r="V7" s="23" t="str">
        <f t="shared" si="0"/>
        <v>Fuel production rate (kg output/kg input)2030</v>
      </c>
      <c r="W7" s="23" t="str">
        <f t="shared" si="0"/>
        <v>Fuel production rate (kg output/kg input)2040</v>
      </c>
      <c r="X7" s="23" t="str">
        <f t="shared" si="0"/>
        <v>Fuel production rate (kg output/kg input)2050</v>
      </c>
      <c r="Y7" s="23" t="str">
        <f t="shared" si="0"/>
        <v>Heat generated (kWh/output)2020 worst</v>
      </c>
      <c r="Z7" s="23" t="str">
        <f t="shared" si="0"/>
        <v>Heat generated (kWh/output)2020</v>
      </c>
      <c r="AA7" s="23" t="str">
        <f t="shared" si="0"/>
        <v>Heat generated (kWh/output)2020 best</v>
      </c>
      <c r="AB7" s="23" t="str">
        <f t="shared" si="0"/>
        <v>Heat generated (kWh/output)2030</v>
      </c>
      <c r="AC7" s="23" t="str">
        <f t="shared" si="0"/>
        <v>Heat generated (kWh/output)2040</v>
      </c>
      <c r="AD7" s="23" t="str">
        <f t="shared" si="0"/>
        <v>Heat generated (kWh/output)2050</v>
      </c>
      <c r="AE7" s="23" t="str">
        <f t="shared" si="0"/>
        <v>Load min (% of max capacity)2020 worst</v>
      </c>
      <c r="AF7" s="23" t="str">
        <f t="shared" si="0"/>
        <v>Load min (% of max capacity)2020</v>
      </c>
      <c r="AG7" s="23" t="str">
        <f t="shared" si="0"/>
        <v>Load min (% of max capacity)2020 best</v>
      </c>
      <c r="AH7" s="23" t="str">
        <f t="shared" si="0"/>
        <v>Load min (% of max capacity)2030</v>
      </c>
      <c r="AI7" s="23" t="str">
        <f t="shared" si="0"/>
        <v>Load min (% of max capacity)2040</v>
      </c>
      <c r="AJ7" s="23" t="str">
        <f t="shared" si="0"/>
        <v>Load min (% of max capacity)2050</v>
      </c>
      <c r="AK7" s="23" t="str">
        <f t="shared" si="0"/>
        <v>Ramp up (% of capacity /h)2020 worst</v>
      </c>
      <c r="AL7" s="23" t="str">
        <f t="shared" si="0"/>
        <v>Ramp up (% of capacity /h)2020</v>
      </c>
      <c r="AM7" s="23" t="str">
        <f t="shared" si="0"/>
        <v>Ramp up (% of capacity /h)2020 best</v>
      </c>
      <c r="AN7" s="23" t="str">
        <f t="shared" si="0"/>
        <v>Ramp up (% of capacity /h)2030</v>
      </c>
      <c r="AO7" s="23" t="str">
        <f t="shared" si="0"/>
        <v>Ramp up (% of capacity /h)2040</v>
      </c>
      <c r="AP7" s="23" t="str">
        <f t="shared" si="0"/>
        <v>Ramp up (% of capacity /h)2050</v>
      </c>
      <c r="AQ7" s="23" t="str">
        <f t="shared" si="0"/>
        <v>Ramp down (% of capacity /h)2020 worst</v>
      </c>
      <c r="AR7" s="23" t="str">
        <f t="shared" si="0"/>
        <v>Ramp down (% of capacity /h)2020</v>
      </c>
      <c r="AS7" s="23" t="str">
        <f t="shared" si="0"/>
        <v>Ramp down (% of capacity /h)2020 best</v>
      </c>
      <c r="AT7" s="23" t="str">
        <f t="shared" si="0"/>
        <v>Ramp down (% of capacity /h)2030</v>
      </c>
      <c r="AU7" s="23" t="str">
        <f t="shared" si="0"/>
        <v>Ramp down (% of capacity /h)2040</v>
      </c>
      <c r="AV7" s="23" t="str">
        <f t="shared" si="0"/>
        <v>Ramp down (% of capacity /h)2050</v>
      </c>
      <c r="AW7" s="23" t="str">
        <f t="shared" si="0"/>
        <v>Electrical consumption (kWh/output)2020 worst</v>
      </c>
      <c r="AX7" s="23" t="str">
        <f t="shared" si="0"/>
        <v>Electrical consumption (kWh/output)2020</v>
      </c>
      <c r="AY7" s="23" t="str">
        <f t="shared" si="0"/>
        <v>Electrical consumption (kWh/output)2020 best</v>
      </c>
      <c r="AZ7" s="23" t="str">
        <f t="shared" si="0"/>
        <v>Electrical consumption (kWh/output)2030</v>
      </c>
      <c r="BA7" s="23" t="str">
        <f t="shared" si="0"/>
        <v>Electrical consumption (kWh/output)2040</v>
      </c>
      <c r="BB7" s="23" t="str">
        <f t="shared" si="0"/>
        <v>Electrical consumption (kWh/output)2050</v>
      </c>
      <c r="BC7" s="23" t="str">
        <f t="shared" si="0"/>
        <v>Investment (EUR/Capacity installed)2020 worst</v>
      </c>
      <c r="BD7" s="23" t="str">
        <f t="shared" si="0"/>
        <v>Investment (EUR/Capacity installed)2020</v>
      </c>
      <c r="BE7" s="23" t="str">
        <f t="shared" si="0"/>
        <v>Investment (EUR/Capacity installed)2020 best</v>
      </c>
      <c r="BF7" s="23" t="str">
        <f t="shared" si="0"/>
        <v>Investment (EUR/Capacity installed)2030</v>
      </c>
      <c r="BG7" s="23" t="str">
        <f t="shared" si="0"/>
        <v>Investment (EUR/Capacity installed)2040</v>
      </c>
      <c r="BH7" s="23" t="str">
        <f t="shared" si="0"/>
        <v>Investment (EUR/Capacity installed)2050</v>
      </c>
      <c r="BI7" s="23" t="str">
        <f t="shared" si="0"/>
        <v>Fixed cost (EUR/Capacity installed/y)2020 worst</v>
      </c>
      <c r="BJ7" s="23" t="str">
        <f t="shared" si="0"/>
        <v>Fixed cost (EUR/Capacity installed/y)2020</v>
      </c>
      <c r="BK7" s="23" t="str">
        <f t="shared" si="0"/>
        <v>Fixed cost (EUR/Capacity installed/y)2020 best</v>
      </c>
      <c r="BL7" s="23" t="str">
        <f t="shared" si="0"/>
        <v>Fixed cost (EUR/Capacity installed/y)2030</v>
      </c>
      <c r="BM7" s="23" t="str">
        <f t="shared" si="0"/>
        <v>Fixed cost (EUR/Capacity installed/y)2040</v>
      </c>
      <c r="BN7" s="23" t="str">
        <f t="shared" si="0"/>
        <v>Fixed cost (EUR/Capacity installed/y)2050</v>
      </c>
      <c r="BO7" s="23" t="str">
        <f t="shared" si="0"/>
        <v>Variable cost (EUR/Output)2020 worst</v>
      </c>
      <c r="BP7" s="23" t="str">
        <f t="shared" si="0"/>
        <v>Variable cost (EUR/Output)2020</v>
      </c>
      <c r="BQ7" s="23" t="str">
        <f t="shared" si="0"/>
        <v>Variable cost (EUR/Output)2020 best</v>
      </c>
      <c r="BR7" s="23" t="str">
        <f t="shared" si="0"/>
        <v>Variable cost (EUR/Output)2030</v>
      </c>
      <c r="BS7" s="23" t="str">
        <f t="shared" si="0"/>
        <v>Variable cost (EUR/Output)2040</v>
      </c>
      <c r="BT7" s="23" t="str">
        <f t="shared" ref="BT7:DD7" si="1">BT5&amp;BT6</f>
        <v>Variable cost (EUR/Output)2050</v>
      </c>
      <c r="BU7" s="23" t="str">
        <f t="shared" si="1"/>
        <v>Fuel selling price (EUR/output)2020 worst</v>
      </c>
      <c r="BV7" s="23" t="str">
        <f t="shared" si="1"/>
        <v>Fuel selling price (EUR/output)2020</v>
      </c>
      <c r="BW7" s="23" t="str">
        <f t="shared" si="1"/>
        <v>Fuel selling price (EUR/output)2020 best</v>
      </c>
      <c r="BX7" s="23" t="str">
        <f t="shared" si="1"/>
        <v>Fuel selling price (EUR/output)2030</v>
      </c>
      <c r="BY7" s="23" t="str">
        <f t="shared" si="1"/>
        <v>Fuel selling price (EUR/output)2040</v>
      </c>
      <c r="BZ7" s="23" t="str">
        <f t="shared" si="1"/>
        <v>Fuel selling price (EUR/output)2050</v>
      </c>
      <c r="CA7" s="23" t="str">
        <f t="shared" si="1"/>
        <v>Fuel buying price (EUR/output)2020 worst</v>
      </c>
      <c r="CB7" s="23" t="str">
        <f t="shared" si="1"/>
        <v>Fuel buying price (EUR/output)2020</v>
      </c>
      <c r="CC7" s="23" t="str">
        <f t="shared" si="1"/>
        <v>Fuel buying price (EUR/output)2020 best</v>
      </c>
      <c r="CD7" s="23" t="str">
        <f t="shared" si="1"/>
        <v>Fuel buying price (EUR/output)2030</v>
      </c>
      <c r="CE7" s="23" t="str">
        <f t="shared" si="1"/>
        <v>Fuel buying price (EUR/output)2040</v>
      </c>
      <c r="CF7" s="23" t="str">
        <f t="shared" si="1"/>
        <v>Fuel buying price (EUR/output)2050</v>
      </c>
      <c r="CG7" s="23" t="str">
        <f t="shared" si="1"/>
        <v>CO2e infrastructure (kg CO2e/Capacity/y)2020 worst</v>
      </c>
      <c r="CH7" s="23" t="str">
        <f t="shared" si="1"/>
        <v>CO2e infrastructure (kg CO2e/Capacity/y)2020</v>
      </c>
      <c r="CI7" s="23" t="str">
        <f t="shared" si="1"/>
        <v>CO2e infrastructure (kg CO2e/Capacity/y)2020 best</v>
      </c>
      <c r="CJ7" s="23" t="str">
        <f t="shared" si="1"/>
        <v>CO2e infrastructure (kg CO2e/Capacity/y)2030</v>
      </c>
      <c r="CK7" s="23" t="str">
        <f t="shared" si="1"/>
        <v>CO2e infrastructure (kg CO2e/Capacity/y)2040</v>
      </c>
      <c r="CL7" s="23" t="str">
        <f t="shared" si="1"/>
        <v>CO2e infrastructure (kg CO2e/Capacity/y)2050</v>
      </c>
      <c r="CM7" s="23" t="str">
        <f t="shared" si="1"/>
        <v>CO2e process (kg CO2e/output)2020 worst</v>
      </c>
      <c r="CN7" s="23" t="str">
        <f t="shared" si="1"/>
        <v>CO2e process (kg CO2e/output)2020</v>
      </c>
      <c r="CO7" s="23" t="str">
        <f t="shared" si="1"/>
        <v>CO2e process (kg CO2e/output)2020 best</v>
      </c>
      <c r="CP7" s="23" t="str">
        <f t="shared" si="1"/>
        <v>CO2e process (kg CO2e/output)2030</v>
      </c>
      <c r="CQ7" s="23" t="str">
        <f t="shared" si="1"/>
        <v>CO2e process (kg CO2e/output)2040</v>
      </c>
      <c r="CR7" s="23" t="str">
        <f t="shared" si="1"/>
        <v>CO2e process (kg CO2e/output)2050</v>
      </c>
      <c r="CS7" s="23" t="str">
        <f t="shared" si="1"/>
        <v>Land use (m2/Capacity)2020 worst</v>
      </c>
      <c r="CT7" s="23" t="str">
        <f t="shared" si="1"/>
        <v>Land use (m2/Capacity)2020</v>
      </c>
      <c r="CU7" s="23" t="str">
        <f t="shared" si="1"/>
        <v>Land use (m2/Capacity)2020 best</v>
      </c>
      <c r="CV7" s="23" t="str">
        <f t="shared" si="1"/>
        <v>Land use (m2/Capacity)2030</v>
      </c>
      <c r="CW7" s="23" t="str">
        <f t="shared" si="1"/>
        <v>Land use (m2/Capacity)2040</v>
      </c>
      <c r="CX7" s="23" t="str">
        <f t="shared" si="1"/>
        <v>Land use (m2/Capacity)2050</v>
      </c>
      <c r="CY7" s="23" t="str">
        <f t="shared" si="1"/>
        <v>Annuity factor2020 worst</v>
      </c>
      <c r="CZ7" s="23" t="str">
        <f t="shared" si="1"/>
        <v>Annuity factor2020</v>
      </c>
      <c r="DA7" s="23" t="str">
        <f t="shared" si="1"/>
        <v>Annuity factor2020 best</v>
      </c>
      <c r="DB7" s="23" t="str">
        <f t="shared" si="1"/>
        <v>Annuity factor2030</v>
      </c>
      <c r="DC7" s="23" t="str">
        <f t="shared" si="1"/>
        <v>Annuity factor2040</v>
      </c>
      <c r="DD7" s="23" t="str">
        <f t="shared" si="1"/>
        <v>Annuity factor2050</v>
      </c>
    </row>
    <row r="8" spans="1:108" s="9" customFormat="1" ht="16" customHeight="1" x14ac:dyDescent="0.35">
      <c r="B8" s="109"/>
      <c r="C8" s="110"/>
      <c r="D8" s="109"/>
      <c r="E8" s="10" t="s">
        <v>10</v>
      </c>
      <c r="F8" s="9">
        <f t="shared" ref="F8:AJ8" si="2">COLUMN(F5)-COLUMN($E$8)</f>
        <v>1</v>
      </c>
      <c r="G8" s="9">
        <f t="shared" si="2"/>
        <v>2</v>
      </c>
      <c r="H8" s="9">
        <f t="shared" si="2"/>
        <v>3</v>
      </c>
      <c r="I8" s="9">
        <f t="shared" si="2"/>
        <v>4</v>
      </c>
      <c r="J8" s="9">
        <f t="shared" si="2"/>
        <v>5</v>
      </c>
      <c r="K8" s="9">
        <f t="shared" si="2"/>
        <v>6</v>
      </c>
      <c r="L8" s="9">
        <f t="shared" si="2"/>
        <v>7</v>
      </c>
      <c r="M8" s="9">
        <f t="shared" si="2"/>
        <v>8</v>
      </c>
      <c r="N8" s="9">
        <f t="shared" si="2"/>
        <v>9</v>
      </c>
      <c r="O8" s="9">
        <f t="shared" si="2"/>
        <v>10</v>
      </c>
      <c r="P8" s="9">
        <f t="shared" si="2"/>
        <v>11</v>
      </c>
      <c r="Q8" s="9">
        <f t="shared" si="2"/>
        <v>12</v>
      </c>
      <c r="R8" s="9">
        <f t="shared" si="2"/>
        <v>13</v>
      </c>
      <c r="S8" s="9">
        <f t="shared" si="2"/>
        <v>14</v>
      </c>
      <c r="T8" s="9">
        <f t="shared" si="2"/>
        <v>15</v>
      </c>
      <c r="U8" s="9">
        <f t="shared" si="2"/>
        <v>16</v>
      </c>
      <c r="V8" s="9">
        <f t="shared" si="2"/>
        <v>17</v>
      </c>
      <c r="W8" s="9">
        <f t="shared" si="2"/>
        <v>18</v>
      </c>
      <c r="X8" s="9">
        <f t="shared" si="2"/>
        <v>19</v>
      </c>
      <c r="Y8" s="9">
        <f t="shared" si="2"/>
        <v>20</v>
      </c>
      <c r="Z8" s="9">
        <f t="shared" si="2"/>
        <v>21</v>
      </c>
      <c r="AA8" s="9">
        <f t="shared" si="2"/>
        <v>22</v>
      </c>
      <c r="AB8" s="9">
        <f t="shared" si="2"/>
        <v>23</v>
      </c>
      <c r="AC8" s="9">
        <f t="shared" si="2"/>
        <v>24</v>
      </c>
      <c r="AD8" s="9">
        <f t="shared" si="2"/>
        <v>25</v>
      </c>
      <c r="AE8" s="9">
        <f t="shared" si="2"/>
        <v>26</v>
      </c>
      <c r="AF8" s="9">
        <f t="shared" si="2"/>
        <v>27</v>
      </c>
      <c r="AG8" s="9">
        <f t="shared" si="2"/>
        <v>28</v>
      </c>
      <c r="AH8" s="9">
        <f t="shared" si="2"/>
        <v>29</v>
      </c>
      <c r="AI8" s="9">
        <f t="shared" si="2"/>
        <v>30</v>
      </c>
      <c r="AJ8" s="9">
        <f t="shared" si="2"/>
        <v>31</v>
      </c>
      <c r="AK8" s="9">
        <f t="shared" ref="AK8:BK8" si="3">COLUMN(AK5)-COLUMN($E$8)</f>
        <v>32</v>
      </c>
      <c r="AL8" s="9">
        <f t="shared" si="3"/>
        <v>33</v>
      </c>
      <c r="AM8" s="9">
        <f t="shared" si="3"/>
        <v>34</v>
      </c>
      <c r="AN8" s="9">
        <f t="shared" si="3"/>
        <v>35</v>
      </c>
      <c r="AO8" s="9">
        <f t="shared" si="3"/>
        <v>36</v>
      </c>
      <c r="AP8" s="9">
        <f t="shared" si="3"/>
        <v>37</v>
      </c>
      <c r="AQ8" s="9">
        <f t="shared" si="3"/>
        <v>38</v>
      </c>
      <c r="AR8" s="9">
        <f t="shared" si="3"/>
        <v>39</v>
      </c>
      <c r="AS8" s="9">
        <f t="shared" si="3"/>
        <v>40</v>
      </c>
      <c r="AT8" s="9">
        <f t="shared" si="3"/>
        <v>41</v>
      </c>
      <c r="AU8" s="9">
        <f t="shared" si="3"/>
        <v>42</v>
      </c>
      <c r="AV8" s="9">
        <f t="shared" si="3"/>
        <v>43</v>
      </c>
      <c r="AW8" s="9">
        <f t="shared" si="3"/>
        <v>44</v>
      </c>
      <c r="AX8" s="9">
        <f t="shared" si="3"/>
        <v>45</v>
      </c>
      <c r="AY8" s="9">
        <f t="shared" si="3"/>
        <v>46</v>
      </c>
      <c r="AZ8" s="9">
        <f t="shared" si="3"/>
        <v>47</v>
      </c>
      <c r="BA8" s="9">
        <f t="shared" si="3"/>
        <v>48</v>
      </c>
      <c r="BB8" s="9">
        <f t="shared" si="3"/>
        <v>49</v>
      </c>
      <c r="BC8" s="9">
        <f t="shared" si="3"/>
        <v>50</v>
      </c>
      <c r="BD8" s="9">
        <f t="shared" si="3"/>
        <v>51</v>
      </c>
      <c r="BE8" s="9">
        <f t="shared" si="3"/>
        <v>52</v>
      </c>
      <c r="BF8" s="9">
        <f t="shared" si="3"/>
        <v>53</v>
      </c>
      <c r="BG8" s="9">
        <f t="shared" si="3"/>
        <v>54</v>
      </c>
      <c r="BH8" s="9">
        <f t="shared" si="3"/>
        <v>55</v>
      </c>
      <c r="BI8" s="9">
        <f t="shared" si="3"/>
        <v>56</v>
      </c>
      <c r="BJ8" s="9">
        <f t="shared" si="3"/>
        <v>57</v>
      </c>
      <c r="BK8" s="9">
        <f t="shared" si="3"/>
        <v>58</v>
      </c>
      <c r="BL8" s="9">
        <f t="shared" ref="BL8:CQ8" si="4">COLUMN(BL5)-COLUMN($E$8)</f>
        <v>59</v>
      </c>
      <c r="BM8" s="9">
        <f t="shared" si="4"/>
        <v>60</v>
      </c>
      <c r="BN8" s="9">
        <f t="shared" si="4"/>
        <v>61</v>
      </c>
      <c r="BO8" s="9">
        <f t="shared" si="4"/>
        <v>62</v>
      </c>
      <c r="BP8" s="9">
        <f t="shared" si="4"/>
        <v>63</v>
      </c>
      <c r="BQ8" s="9">
        <f t="shared" si="4"/>
        <v>64</v>
      </c>
      <c r="BR8" s="9">
        <f t="shared" si="4"/>
        <v>65</v>
      </c>
      <c r="BS8" s="9">
        <f t="shared" si="4"/>
        <v>66</v>
      </c>
      <c r="BT8" s="9">
        <f t="shared" si="4"/>
        <v>67</v>
      </c>
      <c r="BU8" s="9">
        <f t="shared" si="4"/>
        <v>68</v>
      </c>
      <c r="BV8" s="9">
        <f t="shared" si="4"/>
        <v>69</v>
      </c>
      <c r="BW8" s="9">
        <f t="shared" si="4"/>
        <v>70</v>
      </c>
      <c r="BX8" s="9">
        <f t="shared" si="4"/>
        <v>71</v>
      </c>
      <c r="BY8" s="9">
        <f t="shared" si="4"/>
        <v>72</v>
      </c>
      <c r="BZ8" s="9">
        <f t="shared" si="4"/>
        <v>73</v>
      </c>
      <c r="CA8" s="9">
        <f t="shared" si="4"/>
        <v>74</v>
      </c>
      <c r="CB8" s="9">
        <f t="shared" si="4"/>
        <v>75</v>
      </c>
      <c r="CC8" s="9">
        <f t="shared" si="4"/>
        <v>76</v>
      </c>
      <c r="CD8" s="9">
        <f t="shared" si="4"/>
        <v>77</v>
      </c>
      <c r="CE8" s="9">
        <f t="shared" si="4"/>
        <v>78</v>
      </c>
      <c r="CF8" s="9">
        <f t="shared" si="4"/>
        <v>79</v>
      </c>
      <c r="CG8" s="9">
        <f t="shared" si="4"/>
        <v>80</v>
      </c>
      <c r="CH8" s="9">
        <f t="shared" si="4"/>
        <v>81</v>
      </c>
      <c r="CI8" s="9">
        <f t="shared" si="4"/>
        <v>82</v>
      </c>
      <c r="CJ8" s="9">
        <f t="shared" si="4"/>
        <v>83</v>
      </c>
      <c r="CK8" s="9">
        <f t="shared" si="4"/>
        <v>84</v>
      </c>
      <c r="CL8" s="9">
        <f t="shared" si="4"/>
        <v>85</v>
      </c>
      <c r="CM8" s="9">
        <f t="shared" si="4"/>
        <v>86</v>
      </c>
      <c r="CN8" s="9">
        <f t="shared" si="4"/>
        <v>87</v>
      </c>
      <c r="CO8" s="9">
        <f t="shared" si="4"/>
        <v>88</v>
      </c>
      <c r="CP8" s="9">
        <f t="shared" si="4"/>
        <v>89</v>
      </c>
      <c r="CQ8" s="9">
        <f t="shared" si="4"/>
        <v>90</v>
      </c>
      <c r="CR8" s="9">
        <f t="shared" ref="CR8:DD8" si="5">COLUMN(CR5)-COLUMN($E$8)</f>
        <v>91</v>
      </c>
      <c r="CS8" s="9">
        <f t="shared" si="5"/>
        <v>92</v>
      </c>
      <c r="CT8" s="9">
        <f t="shared" si="5"/>
        <v>93</v>
      </c>
      <c r="CU8" s="9">
        <f t="shared" si="5"/>
        <v>94</v>
      </c>
      <c r="CV8" s="9">
        <f t="shared" si="5"/>
        <v>95</v>
      </c>
      <c r="CW8" s="9">
        <f t="shared" si="5"/>
        <v>96</v>
      </c>
      <c r="CX8" s="9">
        <f t="shared" si="5"/>
        <v>97</v>
      </c>
      <c r="CY8" s="9">
        <f t="shared" si="5"/>
        <v>98</v>
      </c>
      <c r="CZ8" s="9">
        <f t="shared" si="5"/>
        <v>99</v>
      </c>
      <c r="DA8" s="9">
        <f t="shared" si="5"/>
        <v>100</v>
      </c>
      <c r="DB8" s="9">
        <f t="shared" si="5"/>
        <v>101</v>
      </c>
      <c r="DC8" s="9">
        <f t="shared" si="5"/>
        <v>102</v>
      </c>
      <c r="DD8" s="9">
        <f t="shared" si="5"/>
        <v>103</v>
      </c>
    </row>
    <row r="9" spans="1:108" ht="14.5" customHeight="1" x14ac:dyDescent="0.35">
      <c r="A9" s="107" t="s">
        <v>11</v>
      </c>
      <c r="B9" s="4" t="s">
        <v>156</v>
      </c>
      <c r="C9" s="5" t="str">
        <f>IF(H9&lt;&gt;0,"Min_demand","-")</f>
        <v>-</v>
      </c>
      <c r="D9" s="96" t="s">
        <v>85</v>
      </c>
      <c r="E9" s="11">
        <f t="shared" ref="E9:E54" si="6">ROW(D9)-ROW($E$8)</f>
        <v>1</v>
      </c>
      <c r="F9" s="16">
        <v>1</v>
      </c>
      <c r="G9" s="16" t="s">
        <v>96</v>
      </c>
      <c r="H9">
        <v>0</v>
      </c>
      <c r="I9" s="35" t="str">
        <f>B11</f>
        <v>Product/Reactant1</v>
      </c>
      <c r="J9">
        <v>0</v>
      </c>
      <c r="K9">
        <v>0</v>
      </c>
      <c r="L9">
        <v>40000</v>
      </c>
      <c r="M9">
        <v>0</v>
      </c>
      <c r="N9">
        <v>0</v>
      </c>
      <c r="O9">
        <v>0</v>
      </c>
      <c r="P9">
        <v>0</v>
      </c>
      <c r="Q9">
        <v>0</v>
      </c>
      <c r="R9">
        <v>0</v>
      </c>
      <c r="S9">
        <v>1.46</v>
      </c>
      <c r="T9">
        <v>1.46</v>
      </c>
      <c r="U9">
        <v>1.46</v>
      </c>
      <c r="V9">
        <v>1.46</v>
      </c>
      <c r="W9">
        <v>1.46</v>
      </c>
      <c r="X9">
        <v>1.46</v>
      </c>
      <c r="Y9">
        <v>0</v>
      </c>
      <c r="Z9">
        <v>0</v>
      </c>
      <c r="AA9">
        <v>0</v>
      </c>
      <c r="AB9">
        <v>0</v>
      </c>
      <c r="AC9">
        <v>0</v>
      </c>
      <c r="AD9">
        <v>0</v>
      </c>
      <c r="AE9" s="17">
        <v>0</v>
      </c>
      <c r="AF9" s="17">
        <v>0</v>
      </c>
      <c r="AG9" s="17">
        <v>0</v>
      </c>
      <c r="AH9" s="17">
        <v>0</v>
      </c>
      <c r="AI9" s="17">
        <v>0</v>
      </c>
      <c r="AJ9" s="17">
        <v>0</v>
      </c>
      <c r="AK9" s="17">
        <v>1</v>
      </c>
      <c r="AL9" s="17">
        <v>1</v>
      </c>
      <c r="AM9" s="17">
        <v>1</v>
      </c>
      <c r="AN9" s="17">
        <v>1</v>
      </c>
      <c r="AO9" s="17">
        <v>1</v>
      </c>
      <c r="AP9" s="17">
        <v>1</v>
      </c>
      <c r="AQ9" s="17">
        <v>1</v>
      </c>
      <c r="AR9" s="17">
        <v>1</v>
      </c>
      <c r="AS9" s="17">
        <v>1</v>
      </c>
      <c r="AT9" s="17">
        <v>1</v>
      </c>
      <c r="AU9" s="17">
        <v>1</v>
      </c>
      <c r="AV9" s="17">
        <v>1</v>
      </c>
      <c r="AW9" s="12">
        <v>0.5</v>
      </c>
      <c r="AX9" s="12">
        <v>0.5</v>
      </c>
      <c r="AY9" s="12">
        <v>0.2</v>
      </c>
      <c r="AZ9" s="12">
        <v>0.47</v>
      </c>
      <c r="BA9" s="12">
        <v>0.44999999999999996</v>
      </c>
      <c r="BB9" s="12">
        <v>0.43000000000000005</v>
      </c>
      <c r="BC9">
        <v>7000</v>
      </c>
      <c r="BD9">
        <v>7000</v>
      </c>
      <c r="BE9">
        <v>7000</v>
      </c>
      <c r="BF9">
        <v>6000</v>
      </c>
      <c r="BG9">
        <v>5000</v>
      </c>
      <c r="BH9">
        <v>4000</v>
      </c>
      <c r="BI9">
        <v>350</v>
      </c>
      <c r="BJ9">
        <v>350</v>
      </c>
      <c r="BK9">
        <v>350</v>
      </c>
      <c r="BL9">
        <v>300</v>
      </c>
      <c r="BM9">
        <v>250</v>
      </c>
      <c r="BN9">
        <v>200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f t="shared" ref="CJ9:CJ29" si="7">$CH9*B$3</f>
        <v>0</v>
      </c>
      <c r="CK9">
        <f t="shared" ref="CK9:CK29" si="8">$CH9*C$3</f>
        <v>0</v>
      </c>
      <c r="CL9">
        <f t="shared" ref="CL9:CL29" si="9">$CH9*D$3</f>
        <v>0</v>
      </c>
      <c r="CM9">
        <v>5.6800000000000002E-3</v>
      </c>
      <c r="CN9">
        <v>5.6800000000000002E-3</v>
      </c>
      <c r="CO9">
        <v>5.6800000000000002E-3</v>
      </c>
      <c r="CP9">
        <f t="shared" ref="CP9:CP29" si="10">$CN9*B$3</f>
        <v>3.7885600000000003E-3</v>
      </c>
      <c r="CQ9">
        <f t="shared" ref="CQ9:CQ29" si="11">$CN9*C$3</f>
        <v>1.8971199999999998E-3</v>
      </c>
      <c r="CR9">
        <f t="shared" ref="CR9:CR29" si="12">$CN9*D$3</f>
        <v>5.6800000000000007E-6</v>
      </c>
      <c r="CS9">
        <v>800</v>
      </c>
      <c r="CT9">
        <v>800</v>
      </c>
      <c r="CU9">
        <v>160</v>
      </c>
      <c r="CV9">
        <v>800</v>
      </c>
      <c r="CW9">
        <v>400</v>
      </c>
      <c r="CX9">
        <v>160</v>
      </c>
      <c r="CY9">
        <v>0.10185220882315059</v>
      </c>
      <c r="CZ9">
        <v>0.10185220882315059</v>
      </c>
      <c r="DA9">
        <v>0.10185220882315059</v>
      </c>
      <c r="DB9">
        <v>0.10185220882315059</v>
      </c>
      <c r="DC9">
        <v>0.10185220882315059</v>
      </c>
      <c r="DD9">
        <v>0.10185220882315059</v>
      </c>
    </row>
    <row r="10" spans="1:108" x14ac:dyDescent="0.35">
      <c r="A10" s="107"/>
      <c r="B10" s="4" t="s">
        <v>156</v>
      </c>
      <c r="C10" s="5" t="str">
        <f>IF(H10&lt;&gt;0,"Min_demand","-")</f>
        <v>-</v>
      </c>
      <c r="D10" s="96" t="s">
        <v>111</v>
      </c>
      <c r="E10" s="11">
        <f t="shared" si="6"/>
        <v>2</v>
      </c>
      <c r="F10" s="16">
        <v>1</v>
      </c>
      <c r="G10" s="16" t="s">
        <v>97</v>
      </c>
      <c r="H10">
        <v>0</v>
      </c>
      <c r="I10" s="35" t="str">
        <f>B11</f>
        <v>Product/Reactant1</v>
      </c>
      <c r="J10">
        <v>0</v>
      </c>
      <c r="K10">
        <v>0</v>
      </c>
      <c r="L10">
        <f>L9</f>
        <v>40000</v>
      </c>
      <c r="M10">
        <v>0</v>
      </c>
      <c r="N10">
        <v>0</v>
      </c>
      <c r="O10">
        <v>0</v>
      </c>
      <c r="P10">
        <v>0</v>
      </c>
      <c r="Q10">
        <v>0</v>
      </c>
      <c r="R10">
        <v>0</v>
      </c>
      <c r="S10">
        <v>1.46</v>
      </c>
      <c r="T10">
        <v>1.46</v>
      </c>
      <c r="U10">
        <v>1.46</v>
      </c>
      <c r="V10">
        <v>1.46</v>
      </c>
      <c r="W10">
        <v>1.46</v>
      </c>
      <c r="X10">
        <v>1.46</v>
      </c>
      <c r="Y10">
        <v>0</v>
      </c>
      <c r="Z10">
        <v>0</v>
      </c>
      <c r="AA10">
        <v>0</v>
      </c>
      <c r="AB10">
        <v>0</v>
      </c>
      <c r="AC10">
        <v>0</v>
      </c>
      <c r="AD10">
        <v>0</v>
      </c>
      <c r="AE10" s="17">
        <v>0</v>
      </c>
      <c r="AF10" s="17">
        <v>0</v>
      </c>
      <c r="AG10" s="17">
        <v>0</v>
      </c>
      <c r="AH10" s="17">
        <v>0</v>
      </c>
      <c r="AI10" s="17">
        <v>0</v>
      </c>
      <c r="AJ10" s="17">
        <v>0</v>
      </c>
      <c r="AK10" s="17">
        <v>1</v>
      </c>
      <c r="AL10" s="17">
        <v>1</v>
      </c>
      <c r="AM10" s="17">
        <v>1</v>
      </c>
      <c r="AN10" s="17">
        <v>1</v>
      </c>
      <c r="AO10" s="17">
        <v>1</v>
      </c>
      <c r="AP10" s="17">
        <v>1</v>
      </c>
      <c r="AQ10" s="17">
        <v>1</v>
      </c>
      <c r="AR10" s="17">
        <v>1</v>
      </c>
      <c r="AS10" s="17">
        <v>1</v>
      </c>
      <c r="AT10" s="17">
        <v>1</v>
      </c>
      <c r="AU10" s="17">
        <v>1</v>
      </c>
      <c r="AV10" s="17">
        <v>1</v>
      </c>
      <c r="AW10" s="12">
        <v>0.14500000000000002</v>
      </c>
      <c r="AX10" s="12">
        <v>0.13</v>
      </c>
      <c r="AY10" s="12">
        <v>0.11499999999999999</v>
      </c>
      <c r="AZ10" s="12">
        <v>0.11000000000000001</v>
      </c>
      <c r="BA10" s="12">
        <v>9.8000000000000004E-2</v>
      </c>
      <c r="BB10" s="12">
        <v>9.5000000000000001E-2</v>
      </c>
      <c r="BC10">
        <v>2700</v>
      </c>
      <c r="BD10">
        <v>2700</v>
      </c>
      <c r="BE10">
        <v>2700</v>
      </c>
      <c r="BF10">
        <v>2300</v>
      </c>
      <c r="BG10">
        <v>2000</v>
      </c>
      <c r="BH10">
        <v>1600</v>
      </c>
      <c r="BI10">
        <v>81</v>
      </c>
      <c r="BJ10">
        <v>81</v>
      </c>
      <c r="BK10">
        <v>81</v>
      </c>
      <c r="BL10">
        <v>69</v>
      </c>
      <c r="BM10">
        <v>60</v>
      </c>
      <c r="BN10">
        <v>48</v>
      </c>
      <c r="BO10">
        <v>2.5000000000000001E-3</v>
      </c>
      <c r="BP10">
        <v>2.5000000000000001E-3</v>
      </c>
      <c r="BQ10">
        <v>2.5000000000000001E-3</v>
      </c>
      <c r="BR10">
        <v>2.5000000000000001E-3</v>
      </c>
      <c r="BS10">
        <v>2.5000000000000001E-3</v>
      </c>
      <c r="BT10">
        <v>2.5000000000000001E-3</v>
      </c>
      <c r="BU10">
        <v>0</v>
      </c>
      <c r="BV10">
        <v>0</v>
      </c>
      <c r="BW10">
        <v>0</v>
      </c>
      <c r="BX10">
        <v>0</v>
      </c>
      <c r="BY10">
        <v>0</v>
      </c>
      <c r="BZ10">
        <v>0</v>
      </c>
      <c r="CA10">
        <v>0</v>
      </c>
      <c r="CB10">
        <v>0</v>
      </c>
      <c r="CC10">
        <v>0</v>
      </c>
      <c r="CD10">
        <v>0</v>
      </c>
      <c r="CE10">
        <v>0</v>
      </c>
      <c r="CF10">
        <v>0</v>
      </c>
      <c r="CG10">
        <v>0</v>
      </c>
      <c r="CH10">
        <v>0</v>
      </c>
      <c r="CI10">
        <v>0</v>
      </c>
      <c r="CJ10">
        <f t="shared" si="7"/>
        <v>0</v>
      </c>
      <c r="CK10">
        <f t="shared" si="8"/>
        <v>0</v>
      </c>
      <c r="CL10">
        <f t="shared" si="9"/>
        <v>0</v>
      </c>
      <c r="CM10" s="44">
        <v>2.8400000000000002E-4</v>
      </c>
      <c r="CN10" s="44">
        <v>2.8400000000000002E-4</v>
      </c>
      <c r="CO10" s="44">
        <v>2.8400000000000002E-4</v>
      </c>
      <c r="CP10">
        <f t="shared" si="10"/>
        <v>1.8942800000000003E-4</v>
      </c>
      <c r="CQ10">
        <f t="shared" si="11"/>
        <v>9.4856000000000001E-5</v>
      </c>
      <c r="CR10">
        <f t="shared" si="12"/>
        <v>2.84E-7</v>
      </c>
      <c r="CS10">
        <v>5.2000000000000005E-2</v>
      </c>
      <c r="CT10">
        <v>0.04</v>
      </c>
      <c r="CU10">
        <v>0.04</v>
      </c>
      <c r="CV10">
        <v>0.04</v>
      </c>
      <c r="CW10">
        <v>0.04</v>
      </c>
      <c r="CX10">
        <v>0.04</v>
      </c>
      <c r="CY10">
        <v>0.10185220882315059</v>
      </c>
      <c r="CZ10">
        <v>0.10185220882315059</v>
      </c>
      <c r="DA10">
        <v>0.10185220882315059</v>
      </c>
      <c r="DB10">
        <v>0.10185220882315059</v>
      </c>
      <c r="DC10">
        <v>0.10185220882315059</v>
      </c>
      <c r="DD10">
        <v>0.10185220882315059</v>
      </c>
    </row>
    <row r="11" spans="1:108" x14ac:dyDescent="0.35">
      <c r="A11" s="107"/>
      <c r="B11" s="4" t="s">
        <v>155</v>
      </c>
      <c r="C11" s="5" t="s">
        <v>196</v>
      </c>
      <c r="D11" s="96" t="s">
        <v>106</v>
      </c>
      <c r="E11" s="11">
        <f t="shared" si="6"/>
        <v>3</v>
      </c>
      <c r="F11" s="16">
        <v>1</v>
      </c>
      <c r="G11" s="16" t="s">
        <v>98</v>
      </c>
      <c r="H11" s="19">
        <f>(2.2/(19.9/3.6))*10^9</f>
        <v>397989949.74874377</v>
      </c>
      <c r="I11" s="35" t="str">
        <f>B21</f>
        <v>Reactant2</v>
      </c>
      <c r="J11">
        <v>0</v>
      </c>
      <c r="K11">
        <v>1</v>
      </c>
      <c r="L11">
        <v>20000</v>
      </c>
      <c r="M11">
        <v>0</v>
      </c>
      <c r="N11">
        <v>0</v>
      </c>
      <c r="O11">
        <v>0</v>
      </c>
      <c r="P11">
        <v>0</v>
      </c>
      <c r="Q11">
        <v>0</v>
      </c>
      <c r="R11">
        <v>0</v>
      </c>
      <c r="S11">
        <v>5.0251256281407031</v>
      </c>
      <c r="T11">
        <v>5.0251256281407031</v>
      </c>
      <c r="U11">
        <v>5.0251256281407031</v>
      </c>
      <c r="V11">
        <v>5.0251256281407031</v>
      </c>
      <c r="W11">
        <v>5.0251256281407031</v>
      </c>
      <c r="X11">
        <v>5.0251256281407031</v>
      </c>
      <c r="Y11" s="52">
        <v>0.68</v>
      </c>
      <c r="Z11" s="52">
        <v>0.68</v>
      </c>
      <c r="AA11" s="52">
        <v>0.68</v>
      </c>
      <c r="AB11" s="52">
        <v>0.68</v>
      </c>
      <c r="AC11" s="52">
        <v>0.68</v>
      </c>
      <c r="AD11" s="52">
        <v>0.68</v>
      </c>
      <c r="AE11" s="17">
        <v>1</v>
      </c>
      <c r="AF11" s="17">
        <v>0.4</v>
      </c>
      <c r="AG11" s="17">
        <v>0.2</v>
      </c>
      <c r="AH11" s="17">
        <v>0.1</v>
      </c>
      <c r="AI11" s="17">
        <v>0.1</v>
      </c>
      <c r="AJ11" s="17">
        <v>0.1</v>
      </c>
      <c r="AK11" s="17">
        <v>1</v>
      </c>
      <c r="AL11" s="17">
        <v>1</v>
      </c>
      <c r="AM11" s="17">
        <v>1</v>
      </c>
      <c r="AN11" s="17">
        <v>1</v>
      </c>
      <c r="AO11" s="17">
        <v>1</v>
      </c>
      <c r="AP11" s="17">
        <v>1</v>
      </c>
      <c r="AQ11" s="17">
        <v>1</v>
      </c>
      <c r="AR11" s="17">
        <v>1</v>
      </c>
      <c r="AS11" s="17">
        <v>1</v>
      </c>
      <c r="AT11" s="17">
        <v>1</v>
      </c>
      <c r="AU11" s="17">
        <v>1</v>
      </c>
      <c r="AV11" s="17">
        <v>1</v>
      </c>
      <c r="AW11" s="12">
        <v>0.316</v>
      </c>
      <c r="AX11" s="12">
        <v>0.316</v>
      </c>
      <c r="AY11" s="12">
        <v>0.316</v>
      </c>
      <c r="AZ11" s="12">
        <v>0.316</v>
      </c>
      <c r="BA11" s="12">
        <v>0.316</v>
      </c>
      <c r="BB11" s="12">
        <v>0.316</v>
      </c>
      <c r="BC11" s="52">
        <v>4167.5719007116822</v>
      </c>
      <c r="BD11" s="52">
        <v>4167.5719007116822</v>
      </c>
      <c r="BE11" s="52">
        <v>4167.5719007116822</v>
      </c>
      <c r="BF11" s="52">
        <v>4167.5719007116822</v>
      </c>
      <c r="BG11" s="52">
        <v>4167.5719007116822</v>
      </c>
      <c r="BH11" s="52">
        <v>4167.5719007116822</v>
      </c>
      <c r="BI11">
        <v>617.88115461308803</v>
      </c>
      <c r="BJ11">
        <v>617.88115461308803</v>
      </c>
      <c r="BK11">
        <v>617.88115461308803</v>
      </c>
      <c r="BL11">
        <v>617.88115461308803</v>
      </c>
      <c r="BM11">
        <v>617.88115461308803</v>
      </c>
      <c r="BN11">
        <v>617.88115461308803</v>
      </c>
      <c r="BO11">
        <v>2.7037493490713421E-2</v>
      </c>
      <c r="BP11">
        <v>2.7037493490713421E-2</v>
      </c>
      <c r="BQ11">
        <v>2.7037493490713421E-2</v>
      </c>
      <c r="BR11">
        <v>2.7037493490713421E-2</v>
      </c>
      <c r="BS11">
        <v>2.7037493490713421E-2</v>
      </c>
      <c r="BT11">
        <v>2.7037493490713421E-2</v>
      </c>
      <c r="BU11">
        <v>0</v>
      </c>
      <c r="BV11">
        <v>0</v>
      </c>
      <c r="BW11">
        <v>0</v>
      </c>
      <c r="BX11">
        <v>0</v>
      </c>
      <c r="BY11">
        <v>0</v>
      </c>
      <c r="BZ11">
        <v>0</v>
      </c>
      <c r="CA11">
        <v>0</v>
      </c>
      <c r="CB11">
        <v>0</v>
      </c>
      <c r="CC11">
        <v>0</v>
      </c>
      <c r="CD11">
        <v>0</v>
      </c>
      <c r="CE11">
        <v>0</v>
      </c>
      <c r="CF11">
        <v>0</v>
      </c>
      <c r="CG11">
        <v>18.474666666666668</v>
      </c>
      <c r="CH11">
        <v>18.474666666666668</v>
      </c>
      <c r="CI11">
        <v>18.474666666666668</v>
      </c>
      <c r="CJ11">
        <f t="shared" si="7"/>
        <v>12.322602666666668</v>
      </c>
      <c r="CK11">
        <f t="shared" si="8"/>
        <v>6.1705386666666664</v>
      </c>
      <c r="CL11">
        <f t="shared" si="9"/>
        <v>1.8474666666666667E-2</v>
      </c>
      <c r="CM11">
        <v>0</v>
      </c>
      <c r="CN11">
        <v>0</v>
      </c>
      <c r="CO11">
        <v>0</v>
      </c>
      <c r="CP11">
        <f t="shared" si="10"/>
        <v>0</v>
      </c>
      <c r="CQ11">
        <f t="shared" si="11"/>
        <v>0</v>
      </c>
      <c r="CR11">
        <f t="shared" si="12"/>
        <v>0</v>
      </c>
      <c r="CS11">
        <v>1</v>
      </c>
      <c r="CT11">
        <v>1</v>
      </c>
      <c r="CU11">
        <v>1</v>
      </c>
      <c r="CV11">
        <v>1</v>
      </c>
      <c r="CW11">
        <v>1</v>
      </c>
      <c r="CX11">
        <v>1</v>
      </c>
      <c r="CY11">
        <v>0.10185220882315059</v>
      </c>
      <c r="CZ11">
        <v>9.3678779051968114E-2</v>
      </c>
      <c r="DA11">
        <v>9.3678779051968114E-2</v>
      </c>
      <c r="DB11">
        <v>9.3678779051968114E-2</v>
      </c>
      <c r="DC11">
        <v>9.3678779051968114E-2</v>
      </c>
      <c r="DD11">
        <v>9.3678779051968114E-2</v>
      </c>
    </row>
    <row r="12" spans="1:108" x14ac:dyDescent="0.35">
      <c r="A12" s="107"/>
      <c r="B12" s="4" t="s">
        <v>155</v>
      </c>
      <c r="C12" s="5" t="s">
        <v>196</v>
      </c>
      <c r="D12" s="96" t="s">
        <v>112</v>
      </c>
      <c r="E12" s="11">
        <f t="shared" si="6"/>
        <v>4</v>
      </c>
      <c r="F12" s="16">
        <v>1</v>
      </c>
      <c r="G12" s="16" t="s">
        <v>113</v>
      </c>
      <c r="H12" s="19">
        <f>(2.2/(19.9/3.6))*10^9</f>
        <v>397989949.74874377</v>
      </c>
      <c r="I12" s="35" t="str">
        <f>B21</f>
        <v>Reactant2</v>
      </c>
      <c r="J12">
        <v>0</v>
      </c>
      <c r="K12">
        <v>1</v>
      </c>
      <c r="L12">
        <f>L11</f>
        <v>20000</v>
      </c>
      <c r="M12">
        <v>0</v>
      </c>
      <c r="N12">
        <v>0</v>
      </c>
      <c r="O12">
        <v>0</v>
      </c>
      <c r="P12">
        <v>0</v>
      </c>
      <c r="Q12">
        <v>0</v>
      </c>
      <c r="R12">
        <v>0</v>
      </c>
      <c r="S12">
        <v>5.0251256281407031</v>
      </c>
      <c r="T12">
        <v>5.0251256281407031</v>
      </c>
      <c r="U12">
        <v>5.0251256281407031</v>
      </c>
      <c r="V12">
        <v>5.0251256281407031</v>
      </c>
      <c r="W12">
        <v>5.0251256281407031</v>
      </c>
      <c r="X12">
        <v>5.0251256281407031</v>
      </c>
      <c r="Y12" s="52">
        <v>0.68</v>
      </c>
      <c r="Z12" s="52">
        <v>0.68</v>
      </c>
      <c r="AA12" s="52">
        <v>0.68</v>
      </c>
      <c r="AB12" s="52">
        <v>0.68</v>
      </c>
      <c r="AC12" s="52">
        <v>0.68</v>
      </c>
      <c r="AD12" s="52">
        <v>0.68</v>
      </c>
      <c r="AE12" s="17">
        <v>1</v>
      </c>
      <c r="AF12" s="17">
        <v>0.4</v>
      </c>
      <c r="AG12" s="17">
        <v>0.2</v>
      </c>
      <c r="AH12" s="17">
        <v>0.1</v>
      </c>
      <c r="AI12" s="17">
        <v>0.1</v>
      </c>
      <c r="AJ12" s="17">
        <v>0.1</v>
      </c>
      <c r="AK12" s="17">
        <v>1</v>
      </c>
      <c r="AL12" s="17">
        <v>1</v>
      </c>
      <c r="AM12" s="17">
        <v>1</v>
      </c>
      <c r="AN12" s="17">
        <v>1</v>
      </c>
      <c r="AO12" s="17">
        <v>1</v>
      </c>
      <c r="AP12" s="17">
        <v>1</v>
      </c>
      <c r="AQ12" s="17">
        <v>1</v>
      </c>
      <c r="AR12" s="17">
        <v>1</v>
      </c>
      <c r="AS12" s="17">
        <v>1</v>
      </c>
      <c r="AT12" s="17">
        <v>1</v>
      </c>
      <c r="AU12" s="17">
        <v>1</v>
      </c>
      <c r="AV12" s="17">
        <v>1</v>
      </c>
      <c r="AW12" s="12">
        <v>0.316</v>
      </c>
      <c r="AX12" s="12">
        <v>0.316</v>
      </c>
      <c r="AY12" s="12">
        <v>0.316</v>
      </c>
      <c r="AZ12" s="12">
        <v>0.316</v>
      </c>
      <c r="BA12" s="12">
        <v>0.316</v>
      </c>
      <c r="BB12" s="12">
        <v>0.316</v>
      </c>
      <c r="BC12" s="52">
        <v>4167.5719007116822</v>
      </c>
      <c r="BD12" s="52">
        <v>4167.5719007116822</v>
      </c>
      <c r="BE12" s="52">
        <v>4167.5719007116822</v>
      </c>
      <c r="BF12" s="52">
        <v>4167.5719007116822</v>
      </c>
      <c r="BG12" s="52">
        <v>4167.5719007116822</v>
      </c>
      <c r="BH12" s="52">
        <v>4167.5719007116822</v>
      </c>
      <c r="BI12">
        <v>617.88115461308803</v>
      </c>
      <c r="BJ12">
        <v>617.88115461308803</v>
      </c>
      <c r="BK12">
        <v>617.88115461308803</v>
      </c>
      <c r="BL12">
        <v>617.88115461308803</v>
      </c>
      <c r="BM12">
        <v>617.88115461308803</v>
      </c>
      <c r="BN12">
        <v>617.88115461308803</v>
      </c>
      <c r="BO12">
        <v>2.7037493490713421E-2</v>
      </c>
      <c r="BP12">
        <v>2.7037493490713421E-2</v>
      </c>
      <c r="BQ12">
        <v>2.7037493490713421E-2</v>
      </c>
      <c r="BR12">
        <v>2.7037493490713421E-2</v>
      </c>
      <c r="BS12">
        <v>2.7037493490713421E-2</v>
      </c>
      <c r="BT12">
        <v>2.7037493490713421E-2</v>
      </c>
      <c r="BU12">
        <v>0</v>
      </c>
      <c r="BV12">
        <v>0</v>
      </c>
      <c r="BW12">
        <v>0</v>
      </c>
      <c r="BX12">
        <v>0</v>
      </c>
      <c r="BY12">
        <v>0</v>
      </c>
      <c r="BZ12">
        <v>0</v>
      </c>
      <c r="CA12">
        <v>0</v>
      </c>
      <c r="CB12">
        <v>0</v>
      </c>
      <c r="CC12">
        <v>0</v>
      </c>
      <c r="CD12">
        <v>0</v>
      </c>
      <c r="CE12">
        <v>0</v>
      </c>
      <c r="CF12">
        <v>0</v>
      </c>
      <c r="CG12">
        <v>18.474666666666668</v>
      </c>
      <c r="CH12">
        <v>18.474666666666668</v>
      </c>
      <c r="CI12">
        <v>18.474666666666668</v>
      </c>
      <c r="CJ12">
        <f t="shared" si="7"/>
        <v>12.322602666666668</v>
      </c>
      <c r="CK12">
        <f t="shared" si="8"/>
        <v>6.1705386666666664</v>
      </c>
      <c r="CL12">
        <f t="shared" si="9"/>
        <v>1.8474666666666667E-2</v>
      </c>
      <c r="CM12">
        <v>0</v>
      </c>
      <c r="CN12">
        <v>0</v>
      </c>
      <c r="CO12">
        <v>0</v>
      </c>
      <c r="CP12">
        <f t="shared" si="10"/>
        <v>0</v>
      </c>
      <c r="CQ12">
        <f t="shared" si="11"/>
        <v>0</v>
      </c>
      <c r="CR12">
        <f t="shared" si="12"/>
        <v>0</v>
      </c>
      <c r="CS12">
        <v>1</v>
      </c>
      <c r="CT12">
        <v>1</v>
      </c>
      <c r="CU12">
        <v>1</v>
      </c>
      <c r="CV12">
        <v>1</v>
      </c>
      <c r="CW12">
        <v>1</v>
      </c>
      <c r="CX12">
        <v>1</v>
      </c>
      <c r="CY12">
        <v>0.10185220882315059</v>
      </c>
      <c r="CZ12">
        <v>9.3678779051968114E-2</v>
      </c>
      <c r="DA12">
        <v>9.3678779051968114E-2</v>
      </c>
      <c r="DB12">
        <v>9.3678779051968114E-2</v>
      </c>
      <c r="DC12">
        <v>9.3678779051968114E-2</v>
      </c>
      <c r="DD12">
        <v>9.3678779051968114E-2</v>
      </c>
    </row>
    <row r="13" spans="1:108" x14ac:dyDescent="0.35">
      <c r="A13" s="107"/>
      <c r="B13" s="4" t="s">
        <v>156</v>
      </c>
      <c r="C13" s="5" t="str">
        <f>IF(H13&lt;&gt;0,"Min_demand","-")</f>
        <v>-</v>
      </c>
      <c r="D13" s="96" t="s">
        <v>79</v>
      </c>
      <c r="E13" s="11">
        <f t="shared" si="6"/>
        <v>5</v>
      </c>
      <c r="F13" s="16">
        <v>1</v>
      </c>
      <c r="G13" s="16" t="s">
        <v>79</v>
      </c>
      <c r="H13">
        <v>0</v>
      </c>
      <c r="I13" s="35" t="str">
        <f>B14</f>
        <v>Product/Reactant4</v>
      </c>
      <c r="J13">
        <v>0</v>
      </c>
      <c r="K13">
        <v>0</v>
      </c>
      <c r="L13">
        <f>L9</f>
        <v>40000</v>
      </c>
      <c r="M13">
        <v>0</v>
      </c>
      <c r="N13">
        <v>0</v>
      </c>
      <c r="O13">
        <v>0</v>
      </c>
      <c r="P13">
        <v>0</v>
      </c>
      <c r="Q13">
        <v>0</v>
      </c>
      <c r="R13">
        <v>0</v>
      </c>
      <c r="S13">
        <v>0.79985805535841015</v>
      </c>
      <c r="T13">
        <v>0.79985805535841015</v>
      </c>
      <c r="U13">
        <v>0.79985805535841015</v>
      </c>
      <c r="V13">
        <v>0.79985805535841015</v>
      </c>
      <c r="W13">
        <v>0.79985805535841015</v>
      </c>
      <c r="X13">
        <v>0.79985805535841015</v>
      </c>
      <c r="Y13" s="52">
        <v>0</v>
      </c>
      <c r="Z13" s="52">
        <v>0</v>
      </c>
      <c r="AA13" s="52">
        <v>0</v>
      </c>
      <c r="AB13" s="52">
        <v>0</v>
      </c>
      <c r="AC13" s="52">
        <v>0</v>
      </c>
      <c r="AD13" s="52">
        <v>0</v>
      </c>
      <c r="AE13" s="17">
        <v>0</v>
      </c>
      <c r="AF13" s="17">
        <v>0</v>
      </c>
      <c r="AG13" s="17">
        <v>0</v>
      </c>
      <c r="AH13" s="17">
        <v>0</v>
      </c>
      <c r="AI13" s="17">
        <v>0</v>
      </c>
      <c r="AJ13" s="17">
        <v>0</v>
      </c>
      <c r="AK13" s="17">
        <v>1</v>
      </c>
      <c r="AL13" s="17">
        <v>1</v>
      </c>
      <c r="AM13" s="17">
        <v>1</v>
      </c>
      <c r="AN13" s="17">
        <v>1</v>
      </c>
      <c r="AO13" s="17">
        <v>1</v>
      </c>
      <c r="AP13" s="17">
        <v>1</v>
      </c>
      <c r="AQ13" s="17">
        <v>1</v>
      </c>
      <c r="AR13" s="17">
        <v>1</v>
      </c>
      <c r="AS13" s="17">
        <v>1</v>
      </c>
      <c r="AT13" s="17">
        <v>1</v>
      </c>
      <c r="AU13" s="17">
        <v>1</v>
      </c>
      <c r="AV13" s="17">
        <v>1</v>
      </c>
      <c r="AW13" s="12">
        <v>0</v>
      </c>
      <c r="AX13" s="12">
        <v>0</v>
      </c>
      <c r="AY13" s="12">
        <v>0</v>
      </c>
      <c r="AZ13" s="12">
        <v>0</v>
      </c>
      <c r="BA13" s="12">
        <v>0</v>
      </c>
      <c r="BB13" s="12">
        <v>0</v>
      </c>
      <c r="BC13" s="52">
        <v>0</v>
      </c>
      <c r="BD13" s="52">
        <v>0</v>
      </c>
      <c r="BE13" s="52">
        <v>0</v>
      </c>
      <c r="BF13" s="52">
        <v>0</v>
      </c>
      <c r="BG13" s="52">
        <v>0</v>
      </c>
      <c r="BH13" s="52">
        <v>0</v>
      </c>
      <c r="BI13">
        <v>0</v>
      </c>
      <c r="BJ13">
        <v>0</v>
      </c>
      <c r="BK13">
        <v>0</v>
      </c>
      <c r="BL13">
        <v>0</v>
      </c>
      <c r="BM13">
        <v>0</v>
      </c>
      <c r="BN13">
        <v>0</v>
      </c>
      <c r="BO13">
        <v>0</v>
      </c>
      <c r="BP13">
        <v>0</v>
      </c>
      <c r="BQ13">
        <v>0</v>
      </c>
      <c r="BR13">
        <v>0</v>
      </c>
      <c r="BS13">
        <v>0</v>
      </c>
      <c r="BT13">
        <v>0</v>
      </c>
      <c r="BU13">
        <v>0</v>
      </c>
      <c r="BV13">
        <v>0</v>
      </c>
      <c r="BW13">
        <v>0</v>
      </c>
      <c r="BX13">
        <v>0</v>
      </c>
      <c r="BY13">
        <v>0</v>
      </c>
      <c r="BZ13">
        <v>0</v>
      </c>
      <c r="CA13">
        <v>0.13625663392000001</v>
      </c>
      <c r="CB13">
        <v>0.12474198880000002</v>
      </c>
      <c r="CC13">
        <v>0.10938912864000003</v>
      </c>
      <c r="CD13">
        <v>0.13625663392000001</v>
      </c>
      <c r="CE13">
        <v>0.14585217152000002</v>
      </c>
      <c r="CF13">
        <v>0.15736681664000002</v>
      </c>
      <c r="CG13">
        <v>3.560584789265715</v>
      </c>
      <c r="CH13">
        <v>3.560584789265715</v>
      </c>
      <c r="CI13">
        <v>3.560584789265715</v>
      </c>
      <c r="CJ13">
        <f t="shared" si="7"/>
        <v>2.3749100544402322</v>
      </c>
      <c r="CK13">
        <f t="shared" si="8"/>
        <v>1.1892353196147487</v>
      </c>
      <c r="CL13">
        <f t="shared" si="9"/>
        <v>3.5605847892657152E-3</v>
      </c>
      <c r="CM13">
        <v>0</v>
      </c>
      <c r="CN13">
        <v>0</v>
      </c>
      <c r="CO13">
        <v>0</v>
      </c>
      <c r="CP13">
        <f t="shared" si="10"/>
        <v>0</v>
      </c>
      <c r="CQ13">
        <f t="shared" si="11"/>
        <v>0</v>
      </c>
      <c r="CR13">
        <f t="shared" si="12"/>
        <v>0</v>
      </c>
      <c r="CS13">
        <v>0</v>
      </c>
      <c r="CT13">
        <v>0</v>
      </c>
      <c r="CU13">
        <v>0</v>
      </c>
      <c r="CV13">
        <v>0</v>
      </c>
      <c r="CW13">
        <v>0</v>
      </c>
      <c r="CX13">
        <v>0</v>
      </c>
      <c r="CY13">
        <v>0</v>
      </c>
      <c r="CZ13">
        <v>0</v>
      </c>
      <c r="DA13">
        <v>0</v>
      </c>
      <c r="DB13">
        <v>0</v>
      </c>
      <c r="DC13">
        <v>0</v>
      </c>
      <c r="DD13">
        <v>0</v>
      </c>
    </row>
    <row r="14" spans="1:108" x14ac:dyDescent="0.35">
      <c r="A14" s="107"/>
      <c r="B14" s="4" t="s">
        <v>161</v>
      </c>
      <c r="C14" s="5" t="s">
        <v>196</v>
      </c>
      <c r="D14" s="96" t="s">
        <v>107</v>
      </c>
      <c r="E14" s="11">
        <f t="shared" si="6"/>
        <v>6</v>
      </c>
      <c r="F14" s="16">
        <v>1</v>
      </c>
      <c r="G14" s="16" t="s">
        <v>99</v>
      </c>
      <c r="H14" s="19">
        <f>(2.2/(19.9/3.6))*10^9</f>
        <v>397989949.74874377</v>
      </c>
      <c r="I14" s="35" t="str">
        <f>B22</f>
        <v>Reactant5</v>
      </c>
      <c r="J14">
        <v>0</v>
      </c>
      <c r="K14">
        <v>1</v>
      </c>
      <c r="L14">
        <f>L11</f>
        <v>20000</v>
      </c>
      <c r="M14">
        <v>0</v>
      </c>
      <c r="N14">
        <v>0</v>
      </c>
      <c r="O14">
        <v>0</v>
      </c>
      <c r="P14">
        <v>0</v>
      </c>
      <c r="Q14">
        <v>0</v>
      </c>
      <c r="R14">
        <v>0</v>
      </c>
      <c r="S14">
        <v>9.6506849315068486</v>
      </c>
      <c r="T14">
        <v>9.6506849315068486</v>
      </c>
      <c r="U14">
        <v>9.6506849315068486</v>
      </c>
      <c r="V14">
        <v>9.6506849315068486</v>
      </c>
      <c r="W14">
        <v>9.6506849315068486</v>
      </c>
      <c r="X14">
        <v>9.6506849315068486</v>
      </c>
      <c r="Y14" s="52">
        <v>0.57947400000000004</v>
      </c>
      <c r="Z14" s="52">
        <v>0.57947400000000004</v>
      </c>
      <c r="AA14" s="52">
        <v>0.57947400000000004</v>
      </c>
      <c r="AB14" s="52">
        <v>0.57947400000000004</v>
      </c>
      <c r="AC14" s="52">
        <v>0.57947400000000004</v>
      </c>
      <c r="AD14" s="52">
        <v>0.57947400000000004</v>
      </c>
      <c r="AE14" s="17">
        <v>0.4</v>
      </c>
      <c r="AF14" s="17">
        <v>0.4</v>
      </c>
      <c r="AG14" s="17">
        <v>0.4</v>
      </c>
      <c r="AH14" s="17">
        <v>0.1</v>
      </c>
      <c r="AI14" s="17">
        <v>0.1</v>
      </c>
      <c r="AJ14" s="17">
        <v>0.1</v>
      </c>
      <c r="AK14" s="17">
        <v>1</v>
      </c>
      <c r="AL14" s="17">
        <v>1</v>
      </c>
      <c r="AM14" s="17">
        <v>1</v>
      </c>
      <c r="AN14" s="17">
        <v>1</v>
      </c>
      <c r="AO14" s="17">
        <v>1</v>
      </c>
      <c r="AP14" s="17">
        <v>1</v>
      </c>
      <c r="AQ14" s="17">
        <v>1</v>
      </c>
      <c r="AR14" s="17">
        <v>1</v>
      </c>
      <c r="AS14" s="17">
        <v>1</v>
      </c>
      <c r="AT14" s="17">
        <v>1</v>
      </c>
      <c r="AU14" s="17">
        <v>1</v>
      </c>
      <c r="AV14" s="17">
        <v>1</v>
      </c>
      <c r="AW14" s="12">
        <v>0.32718600000000003</v>
      </c>
      <c r="AX14" s="12">
        <v>0.32718600000000003</v>
      </c>
      <c r="AY14" s="12">
        <v>0.32718600000000003</v>
      </c>
      <c r="AZ14" s="12">
        <v>0.32718600000000003</v>
      </c>
      <c r="BA14" s="12">
        <v>0.32718600000000003</v>
      </c>
      <c r="BB14" s="12">
        <v>0.32718600000000003</v>
      </c>
      <c r="BC14" s="52">
        <v>4085</v>
      </c>
      <c r="BD14" s="52">
        <v>4085</v>
      </c>
      <c r="BE14" s="52">
        <v>4085</v>
      </c>
      <c r="BF14" s="52">
        <v>4085</v>
      </c>
      <c r="BG14" s="52">
        <v>4085</v>
      </c>
      <c r="BH14" s="52">
        <v>4085</v>
      </c>
      <c r="BI14">
        <v>578.09675328395804</v>
      </c>
      <c r="BJ14">
        <v>578.09675328395804</v>
      </c>
      <c r="BK14">
        <v>578.09675328395804</v>
      </c>
      <c r="BL14">
        <v>578.09675328395804</v>
      </c>
      <c r="BM14">
        <v>578.09675328395804</v>
      </c>
      <c r="BN14">
        <v>578.09675328395804</v>
      </c>
      <c r="BO14">
        <v>0</v>
      </c>
      <c r="BP14">
        <v>0</v>
      </c>
      <c r="BQ14">
        <v>0</v>
      </c>
      <c r="BR14">
        <v>0</v>
      </c>
      <c r="BS14">
        <v>0</v>
      </c>
      <c r="BT14">
        <v>0</v>
      </c>
      <c r="BU14">
        <v>0</v>
      </c>
      <c r="BV14">
        <v>0</v>
      </c>
      <c r="BW14">
        <v>0</v>
      </c>
      <c r="BX14">
        <v>0</v>
      </c>
      <c r="BY14">
        <v>0</v>
      </c>
      <c r="BZ14">
        <v>0</v>
      </c>
      <c r="CA14">
        <v>0</v>
      </c>
      <c r="CB14">
        <v>0</v>
      </c>
      <c r="CC14">
        <v>0</v>
      </c>
      <c r="CD14">
        <v>0</v>
      </c>
      <c r="CE14">
        <v>0</v>
      </c>
      <c r="CF14">
        <v>0</v>
      </c>
      <c r="CG14">
        <v>18.474666666666668</v>
      </c>
      <c r="CH14">
        <v>18.474666666666668</v>
      </c>
      <c r="CI14">
        <v>18.474666666666668</v>
      </c>
      <c r="CJ14">
        <f t="shared" si="7"/>
        <v>12.322602666666668</v>
      </c>
      <c r="CK14">
        <f t="shared" si="8"/>
        <v>6.1705386666666664</v>
      </c>
      <c r="CL14">
        <f t="shared" si="9"/>
        <v>1.8474666666666667E-2</v>
      </c>
      <c r="CM14">
        <v>0</v>
      </c>
      <c r="CN14">
        <v>0</v>
      </c>
      <c r="CO14">
        <v>0</v>
      </c>
      <c r="CP14">
        <f t="shared" si="10"/>
        <v>0</v>
      </c>
      <c r="CQ14">
        <f t="shared" si="11"/>
        <v>0</v>
      </c>
      <c r="CR14">
        <f t="shared" si="12"/>
        <v>0</v>
      </c>
      <c r="CS14">
        <v>1</v>
      </c>
      <c r="CT14">
        <v>1</v>
      </c>
      <c r="CU14">
        <v>1</v>
      </c>
      <c r="CV14">
        <v>1</v>
      </c>
      <c r="CW14">
        <v>1</v>
      </c>
      <c r="CX14">
        <v>1</v>
      </c>
      <c r="CY14">
        <v>9.3678779051968114E-2</v>
      </c>
      <c r="CZ14">
        <v>9.3678779051968114E-2</v>
      </c>
      <c r="DA14">
        <v>9.3678779051968114E-2</v>
      </c>
      <c r="DB14">
        <v>9.3678779051968114E-2</v>
      </c>
      <c r="DC14">
        <v>9.3678779051968114E-2</v>
      </c>
      <c r="DD14">
        <v>9.3678779051968114E-2</v>
      </c>
    </row>
    <row r="15" spans="1:108" x14ac:dyDescent="0.35">
      <c r="A15" s="107"/>
      <c r="B15" s="4" t="s">
        <v>161</v>
      </c>
      <c r="C15" s="5" t="s">
        <v>196</v>
      </c>
      <c r="D15" s="96" t="s">
        <v>108</v>
      </c>
      <c r="E15" s="11">
        <f t="shared" si="6"/>
        <v>7</v>
      </c>
      <c r="F15" s="16">
        <v>1</v>
      </c>
      <c r="G15" s="16" t="s">
        <v>100</v>
      </c>
      <c r="H15" s="19">
        <f>(2.2/(19.9/3.6))*10^9</f>
        <v>397989949.74874377</v>
      </c>
      <c r="I15" s="35" t="str">
        <f>B22</f>
        <v>Reactant5</v>
      </c>
      <c r="J15">
        <v>0</v>
      </c>
      <c r="K15">
        <v>1</v>
      </c>
      <c r="L15">
        <f>L14</f>
        <v>20000</v>
      </c>
      <c r="M15">
        <v>0</v>
      </c>
      <c r="N15">
        <v>0</v>
      </c>
      <c r="O15">
        <v>0</v>
      </c>
      <c r="P15">
        <v>0</v>
      </c>
      <c r="Q15">
        <v>0</v>
      </c>
      <c r="R15">
        <v>0</v>
      </c>
      <c r="S15">
        <v>9.6506849315068486</v>
      </c>
      <c r="T15">
        <v>9.6506849315068486</v>
      </c>
      <c r="U15">
        <v>9.6506849315068486</v>
      </c>
      <c r="V15">
        <v>9.6506849315068486</v>
      </c>
      <c r="W15">
        <v>9.6506849315068486</v>
      </c>
      <c r="X15">
        <v>9.6506849315068486</v>
      </c>
      <c r="Y15" s="52">
        <v>0.16950600000000002</v>
      </c>
      <c r="Z15" s="52">
        <v>0.16950600000000002</v>
      </c>
      <c r="AA15" s="52">
        <v>0.16950600000000002</v>
      </c>
      <c r="AB15" s="52">
        <v>0.16950600000000002</v>
      </c>
      <c r="AC15" s="52">
        <v>0.16950600000000002</v>
      </c>
      <c r="AD15" s="52">
        <v>0.16950600000000002</v>
      </c>
      <c r="AE15" s="17">
        <v>0.4</v>
      </c>
      <c r="AF15" s="17">
        <v>0.4</v>
      </c>
      <c r="AG15" s="17">
        <v>0.4</v>
      </c>
      <c r="AH15" s="17">
        <v>0.1</v>
      </c>
      <c r="AI15" s="17">
        <v>0.1</v>
      </c>
      <c r="AJ15" s="17">
        <v>0.1</v>
      </c>
      <c r="AK15" s="17">
        <v>1</v>
      </c>
      <c r="AL15" s="17">
        <v>1</v>
      </c>
      <c r="AM15" s="17">
        <v>1</v>
      </c>
      <c r="AN15" s="17">
        <v>1</v>
      </c>
      <c r="AO15" s="17">
        <v>1</v>
      </c>
      <c r="AP15" s="17">
        <v>1</v>
      </c>
      <c r="AQ15" s="17">
        <v>1</v>
      </c>
      <c r="AR15" s="17">
        <v>1</v>
      </c>
      <c r="AS15" s="17">
        <v>1</v>
      </c>
      <c r="AT15" s="17">
        <v>1</v>
      </c>
      <c r="AU15" s="17">
        <v>1</v>
      </c>
      <c r="AV15" s="17">
        <v>1</v>
      </c>
      <c r="AW15" s="12">
        <v>0.33112800000000009</v>
      </c>
      <c r="AX15" s="12">
        <v>0.33112800000000009</v>
      </c>
      <c r="AY15" s="12">
        <v>0.33112800000000009</v>
      </c>
      <c r="AZ15" s="12">
        <v>0.33112800000000009</v>
      </c>
      <c r="BA15" s="12">
        <v>0.33112800000000009</v>
      </c>
      <c r="BB15" s="12">
        <v>0.33112800000000009</v>
      </c>
      <c r="BC15" s="52">
        <v>4085</v>
      </c>
      <c r="BD15" s="52">
        <v>4085</v>
      </c>
      <c r="BE15" s="52">
        <v>4085</v>
      </c>
      <c r="BF15" s="52">
        <v>4085</v>
      </c>
      <c r="BG15" s="52">
        <v>4085</v>
      </c>
      <c r="BH15" s="52">
        <v>4085</v>
      </c>
      <c r="BI15">
        <v>578.09675328395804</v>
      </c>
      <c r="BJ15">
        <v>578.09675328395804</v>
      </c>
      <c r="BK15">
        <v>578.09675328395804</v>
      </c>
      <c r="BL15">
        <v>578.09675328395804</v>
      </c>
      <c r="BM15">
        <v>578.09675328395804</v>
      </c>
      <c r="BN15">
        <v>578.09675328395804</v>
      </c>
      <c r="BO15">
        <v>0</v>
      </c>
      <c r="BP15">
        <v>0</v>
      </c>
      <c r="BQ15">
        <v>0</v>
      </c>
      <c r="BR15">
        <v>0</v>
      </c>
      <c r="BS15">
        <v>0</v>
      </c>
      <c r="BT15">
        <v>0</v>
      </c>
      <c r="BU15">
        <v>0</v>
      </c>
      <c r="BV15">
        <v>0</v>
      </c>
      <c r="BW15">
        <v>0</v>
      </c>
      <c r="BX15">
        <v>0</v>
      </c>
      <c r="BY15">
        <v>0</v>
      </c>
      <c r="BZ15">
        <v>0</v>
      </c>
      <c r="CA15">
        <v>0</v>
      </c>
      <c r="CB15">
        <v>0</v>
      </c>
      <c r="CC15">
        <v>0</v>
      </c>
      <c r="CD15">
        <v>0</v>
      </c>
      <c r="CE15">
        <v>0</v>
      </c>
      <c r="CF15">
        <v>0</v>
      </c>
      <c r="CG15">
        <v>18.474666666666668</v>
      </c>
      <c r="CH15">
        <v>18.474666666666668</v>
      </c>
      <c r="CI15">
        <v>18.474666666666668</v>
      </c>
      <c r="CJ15">
        <f t="shared" si="7"/>
        <v>12.322602666666668</v>
      </c>
      <c r="CK15">
        <f t="shared" si="8"/>
        <v>6.1705386666666664</v>
      </c>
      <c r="CL15">
        <f t="shared" si="9"/>
        <v>1.8474666666666667E-2</v>
      </c>
      <c r="CM15">
        <v>0</v>
      </c>
      <c r="CN15">
        <v>0</v>
      </c>
      <c r="CO15">
        <v>0</v>
      </c>
      <c r="CP15">
        <f t="shared" si="10"/>
        <v>0</v>
      </c>
      <c r="CQ15">
        <f t="shared" si="11"/>
        <v>0</v>
      </c>
      <c r="CR15">
        <f t="shared" si="12"/>
        <v>0</v>
      </c>
      <c r="CS15">
        <v>1</v>
      </c>
      <c r="CT15">
        <v>1</v>
      </c>
      <c r="CU15">
        <v>1</v>
      </c>
      <c r="CV15">
        <v>1</v>
      </c>
      <c r="CW15">
        <v>1</v>
      </c>
      <c r="CX15">
        <v>1</v>
      </c>
      <c r="CY15">
        <v>9.3678779051968114E-2</v>
      </c>
      <c r="CZ15">
        <v>9.3678779051968114E-2</v>
      </c>
      <c r="DA15">
        <v>9.3678779051968114E-2</v>
      </c>
      <c r="DB15">
        <v>9.3678779051968114E-2</v>
      </c>
      <c r="DC15">
        <v>9.3678779051968114E-2</v>
      </c>
      <c r="DD15">
        <v>9.3678779051968114E-2</v>
      </c>
    </row>
    <row r="16" spans="1:108" x14ac:dyDescent="0.35">
      <c r="A16" s="107"/>
      <c r="B16" s="4" t="s">
        <v>156</v>
      </c>
      <c r="C16" s="5" t="s">
        <v>196</v>
      </c>
      <c r="D16" s="96" t="s">
        <v>109</v>
      </c>
      <c r="E16" s="11">
        <f t="shared" si="6"/>
        <v>8</v>
      </c>
      <c r="F16" s="16">
        <v>1</v>
      </c>
      <c r="G16" s="16" t="s">
        <v>101</v>
      </c>
      <c r="H16" s="19">
        <f>(2.2/(18.6/3.6))*10^9</f>
        <v>425806451.61290324</v>
      </c>
      <c r="I16" s="35" t="str">
        <f>B23</f>
        <v>Reactant6</v>
      </c>
      <c r="J16">
        <v>0</v>
      </c>
      <c r="K16">
        <v>1</v>
      </c>
      <c r="L16">
        <v>20000</v>
      </c>
      <c r="M16">
        <v>0</v>
      </c>
      <c r="N16">
        <v>0</v>
      </c>
      <c r="O16">
        <v>0</v>
      </c>
      <c r="P16">
        <v>0</v>
      </c>
      <c r="Q16">
        <v>0</v>
      </c>
      <c r="R16">
        <v>0</v>
      </c>
      <c r="S16">
        <f>T16*0.98</f>
        <v>5.4422666666666633</v>
      </c>
      <c r="T16">
        <v>5.5533333333333301</v>
      </c>
      <c r="U16">
        <f>T16*1.02</f>
        <v>5.664399999999997</v>
      </c>
      <c r="V16">
        <v>5.5533333333333301</v>
      </c>
      <c r="W16">
        <v>5.5533333333333301</v>
      </c>
      <c r="X16">
        <v>5.5533333333333301</v>
      </c>
      <c r="Y16" s="52">
        <v>0</v>
      </c>
      <c r="Z16" s="52">
        <v>0</v>
      </c>
      <c r="AA16" s="52">
        <v>0</v>
      </c>
      <c r="AB16" s="52">
        <v>0</v>
      </c>
      <c r="AC16" s="52">
        <v>0</v>
      </c>
      <c r="AD16" s="52">
        <v>0</v>
      </c>
      <c r="AE16" s="17">
        <v>0.6</v>
      </c>
      <c r="AF16" s="17">
        <v>0.4</v>
      </c>
      <c r="AG16" s="17">
        <v>0.1</v>
      </c>
      <c r="AH16" s="17">
        <v>0.1</v>
      </c>
      <c r="AI16" s="17">
        <v>0.1</v>
      </c>
      <c r="AJ16" s="17">
        <v>0.1</v>
      </c>
      <c r="AK16" s="17">
        <v>0.2</v>
      </c>
      <c r="AL16" s="17">
        <v>0.2</v>
      </c>
      <c r="AM16" s="17">
        <v>0.2</v>
      </c>
      <c r="AN16" s="17">
        <v>1</v>
      </c>
      <c r="AO16" s="17">
        <v>1</v>
      </c>
      <c r="AP16" s="17">
        <v>1</v>
      </c>
      <c r="AQ16" s="17">
        <v>0.2</v>
      </c>
      <c r="AR16" s="17">
        <v>0.2</v>
      </c>
      <c r="AS16" s="17">
        <v>0.2</v>
      </c>
      <c r="AT16" s="17">
        <v>1</v>
      </c>
      <c r="AU16" s="17">
        <v>1</v>
      </c>
      <c r="AV16" s="17">
        <v>1</v>
      </c>
      <c r="AW16">
        <v>0.38</v>
      </c>
      <c r="AX16">
        <v>0.38</v>
      </c>
      <c r="AY16">
        <v>0.38</v>
      </c>
      <c r="AZ16">
        <v>0.38</v>
      </c>
      <c r="BA16">
        <v>0.38</v>
      </c>
      <c r="BB16">
        <v>0.38</v>
      </c>
      <c r="BC16">
        <v>4192</v>
      </c>
      <c r="BD16">
        <v>4192</v>
      </c>
      <c r="BE16">
        <v>4192</v>
      </c>
      <c r="BF16">
        <v>4192</v>
      </c>
      <c r="BG16">
        <v>4192</v>
      </c>
      <c r="BH16">
        <v>4192</v>
      </c>
      <c r="BI16">
        <v>436</v>
      </c>
      <c r="BJ16">
        <v>436</v>
      </c>
      <c r="BK16">
        <v>436</v>
      </c>
      <c r="BL16">
        <v>436</v>
      </c>
      <c r="BM16">
        <v>436</v>
      </c>
      <c r="BN16">
        <v>436</v>
      </c>
      <c r="BO16">
        <v>2.0855800000000002E-4</v>
      </c>
      <c r="BP16">
        <v>1.0427900000000001E-4</v>
      </c>
      <c r="BQ16">
        <v>5.2139500000000005E-5</v>
      </c>
      <c r="BR16" s="103">
        <v>1.0427900000000001E-4</v>
      </c>
      <c r="BS16" s="103">
        <v>1.0427900000000001E-4</v>
      </c>
      <c r="BT16" s="103">
        <v>1.0427900000000001E-4</v>
      </c>
      <c r="BU16">
        <v>0</v>
      </c>
      <c r="BV16">
        <v>0</v>
      </c>
      <c r="BW16">
        <v>0</v>
      </c>
      <c r="BX16">
        <v>0</v>
      </c>
      <c r="BY16">
        <v>0</v>
      </c>
      <c r="BZ16">
        <v>0</v>
      </c>
      <c r="CA16">
        <v>0</v>
      </c>
      <c r="CB16">
        <v>0</v>
      </c>
      <c r="CC16">
        <v>0</v>
      </c>
      <c r="CD16">
        <v>0</v>
      </c>
      <c r="CE16">
        <v>0</v>
      </c>
      <c r="CF16">
        <v>0</v>
      </c>
      <c r="CG16">
        <v>22.714018844166667</v>
      </c>
      <c r="CH16">
        <v>22.714018844166667</v>
      </c>
      <c r="CI16">
        <v>22.714018844166667</v>
      </c>
      <c r="CJ16">
        <f t="shared" si="7"/>
        <v>15.150250569059168</v>
      </c>
      <c r="CK16">
        <f t="shared" si="8"/>
        <v>7.5864822939516658</v>
      </c>
      <c r="CL16">
        <f t="shared" si="9"/>
        <v>2.2714018844166666E-2</v>
      </c>
      <c r="CM16">
        <v>0</v>
      </c>
      <c r="CN16">
        <v>0</v>
      </c>
      <c r="CO16">
        <v>0</v>
      </c>
      <c r="CP16">
        <f t="shared" si="10"/>
        <v>0</v>
      </c>
      <c r="CQ16">
        <f t="shared" si="11"/>
        <v>0</v>
      </c>
      <c r="CR16">
        <f t="shared" si="12"/>
        <v>0</v>
      </c>
      <c r="CS16">
        <v>1</v>
      </c>
      <c r="CT16">
        <v>1</v>
      </c>
      <c r="CU16">
        <v>1</v>
      </c>
      <c r="CV16">
        <v>1</v>
      </c>
      <c r="CW16">
        <v>1</v>
      </c>
      <c r="CX16">
        <v>1</v>
      </c>
      <c r="CY16">
        <v>9.3678779051968114E-2</v>
      </c>
      <c r="CZ16">
        <v>9.3678779051968114E-2</v>
      </c>
      <c r="DA16">
        <v>9.3678779051968114E-2</v>
      </c>
      <c r="DB16">
        <v>9.3678779051968114E-2</v>
      </c>
      <c r="DC16">
        <v>9.3678779051968114E-2</v>
      </c>
      <c r="DD16">
        <v>9.3678779051968114E-2</v>
      </c>
    </row>
    <row r="17" spans="1:108" x14ac:dyDescent="0.35">
      <c r="A17" s="107"/>
      <c r="B17" s="4" t="s">
        <v>156</v>
      </c>
      <c r="C17" s="5" t="s">
        <v>196</v>
      </c>
      <c r="D17" s="96" t="s">
        <v>110</v>
      </c>
      <c r="E17" s="11">
        <f t="shared" si="6"/>
        <v>9</v>
      </c>
      <c r="F17" s="16">
        <v>1</v>
      </c>
      <c r="G17" s="16" t="s">
        <v>102</v>
      </c>
      <c r="H17" s="19">
        <f>(2.2/(18.6/3.6))*10^9</f>
        <v>425806451.61290324</v>
      </c>
      <c r="I17" s="35" t="str">
        <f>B23</f>
        <v>Reactant6</v>
      </c>
      <c r="J17">
        <v>0</v>
      </c>
      <c r="K17">
        <v>1</v>
      </c>
      <c r="L17">
        <f>L16</f>
        <v>20000</v>
      </c>
      <c r="M17">
        <v>0</v>
      </c>
      <c r="N17">
        <v>0</v>
      </c>
      <c r="O17">
        <v>0</v>
      </c>
      <c r="P17">
        <v>0</v>
      </c>
      <c r="Q17">
        <v>0</v>
      </c>
      <c r="R17">
        <v>0</v>
      </c>
      <c r="S17">
        <f>T17*0.98</f>
        <v>5.4422666666666633</v>
      </c>
      <c r="T17">
        <v>5.5533333333333301</v>
      </c>
      <c r="U17">
        <f>T17*1.02</f>
        <v>5.664399999999997</v>
      </c>
      <c r="V17">
        <v>5.5533333333333301</v>
      </c>
      <c r="W17">
        <v>5.5533333333333301</v>
      </c>
      <c r="X17">
        <v>5.5533333333333301</v>
      </c>
      <c r="Y17" s="52">
        <v>0</v>
      </c>
      <c r="Z17" s="52">
        <v>0</v>
      </c>
      <c r="AA17" s="52">
        <v>0</v>
      </c>
      <c r="AB17" s="52">
        <v>0</v>
      </c>
      <c r="AC17" s="52">
        <v>0</v>
      </c>
      <c r="AD17" s="52">
        <v>0</v>
      </c>
      <c r="AE17" s="17">
        <v>0.6</v>
      </c>
      <c r="AF17" s="17">
        <v>0.4</v>
      </c>
      <c r="AG17" s="17">
        <v>0.1</v>
      </c>
      <c r="AH17" s="17">
        <v>0.1</v>
      </c>
      <c r="AI17" s="17">
        <v>0.1</v>
      </c>
      <c r="AJ17" s="17">
        <v>0.1</v>
      </c>
      <c r="AK17" s="17">
        <v>0.2</v>
      </c>
      <c r="AL17" s="17">
        <v>0.2</v>
      </c>
      <c r="AM17" s="17">
        <v>0.2</v>
      </c>
      <c r="AN17" s="17">
        <v>1</v>
      </c>
      <c r="AO17" s="17">
        <v>1</v>
      </c>
      <c r="AP17" s="17">
        <v>1</v>
      </c>
      <c r="AQ17" s="17">
        <v>0.2</v>
      </c>
      <c r="AR17" s="17">
        <v>0.2</v>
      </c>
      <c r="AS17" s="17">
        <v>0.2</v>
      </c>
      <c r="AT17" s="17">
        <v>1</v>
      </c>
      <c r="AU17" s="17">
        <v>1</v>
      </c>
      <c r="AV17" s="17">
        <v>1</v>
      </c>
      <c r="AW17">
        <v>0.83</v>
      </c>
      <c r="AX17">
        <v>0.83</v>
      </c>
      <c r="AY17">
        <v>0.83</v>
      </c>
      <c r="AZ17">
        <v>0.83</v>
      </c>
      <c r="BA17">
        <v>0.83</v>
      </c>
      <c r="BB17">
        <v>0.83</v>
      </c>
      <c r="BC17">
        <v>4192</v>
      </c>
      <c r="BD17">
        <v>4192</v>
      </c>
      <c r="BE17">
        <v>4192</v>
      </c>
      <c r="BF17">
        <v>4192</v>
      </c>
      <c r="BG17">
        <v>4192</v>
      </c>
      <c r="BH17">
        <v>4192</v>
      </c>
      <c r="BI17">
        <v>828</v>
      </c>
      <c r="BJ17">
        <v>828</v>
      </c>
      <c r="BK17">
        <v>828</v>
      </c>
      <c r="BL17">
        <v>828</v>
      </c>
      <c r="BM17">
        <v>828</v>
      </c>
      <c r="BN17">
        <v>828</v>
      </c>
      <c r="BO17">
        <v>2.0855800000000002E-4</v>
      </c>
      <c r="BP17">
        <v>1.0427900000000001E-4</v>
      </c>
      <c r="BQ17">
        <v>5.2139500000000005E-5</v>
      </c>
      <c r="BR17" s="103">
        <v>1.0427900000000001E-4</v>
      </c>
      <c r="BS17" s="103">
        <v>1.0427900000000001E-4</v>
      </c>
      <c r="BT17" s="103">
        <v>1.0427900000000001E-4</v>
      </c>
      <c r="BU17">
        <v>0</v>
      </c>
      <c r="BV17">
        <v>0</v>
      </c>
      <c r="BW17">
        <v>0</v>
      </c>
      <c r="BX17">
        <v>0</v>
      </c>
      <c r="BY17">
        <v>0</v>
      </c>
      <c r="BZ17">
        <v>0</v>
      </c>
      <c r="CA17">
        <v>0</v>
      </c>
      <c r="CB17">
        <v>0</v>
      </c>
      <c r="CC17">
        <v>0</v>
      </c>
      <c r="CD17">
        <v>0</v>
      </c>
      <c r="CE17">
        <v>0</v>
      </c>
      <c r="CF17">
        <v>0</v>
      </c>
      <c r="CG17" s="20">
        <v>22.714018844166667</v>
      </c>
      <c r="CH17" s="20">
        <v>22.714018844166667</v>
      </c>
      <c r="CI17" s="20">
        <v>22.714018844166667</v>
      </c>
      <c r="CJ17">
        <f t="shared" si="7"/>
        <v>15.150250569059168</v>
      </c>
      <c r="CK17">
        <f t="shared" si="8"/>
        <v>7.5864822939516658</v>
      </c>
      <c r="CL17">
        <f t="shared" si="9"/>
        <v>2.2714018844166666E-2</v>
      </c>
      <c r="CM17" s="20">
        <v>0</v>
      </c>
      <c r="CN17" s="20">
        <v>0</v>
      </c>
      <c r="CO17" s="20">
        <v>0</v>
      </c>
      <c r="CP17">
        <f t="shared" si="10"/>
        <v>0</v>
      </c>
      <c r="CQ17">
        <f t="shared" si="11"/>
        <v>0</v>
      </c>
      <c r="CR17">
        <f t="shared" si="12"/>
        <v>0</v>
      </c>
      <c r="CS17">
        <v>1</v>
      </c>
      <c r="CT17">
        <v>1</v>
      </c>
      <c r="CU17">
        <v>1</v>
      </c>
      <c r="CV17">
        <v>1</v>
      </c>
      <c r="CW17">
        <v>1</v>
      </c>
      <c r="CX17">
        <v>1</v>
      </c>
      <c r="CY17">
        <v>9.3678779051968114E-2</v>
      </c>
      <c r="CZ17">
        <v>9.3678779051968114E-2</v>
      </c>
      <c r="DA17">
        <v>9.3678779051968114E-2</v>
      </c>
      <c r="DB17">
        <v>9.3678779051968114E-2</v>
      </c>
      <c r="DC17">
        <v>9.3678779051968114E-2</v>
      </c>
      <c r="DD17">
        <v>9.3678779051968114E-2</v>
      </c>
    </row>
    <row r="18" spans="1:108" x14ac:dyDescent="0.35">
      <c r="A18" s="107"/>
      <c r="B18" s="36" t="s">
        <v>160</v>
      </c>
      <c r="C18" s="5" t="str">
        <f>IF(H18&lt;&gt;0,"Min_demand","-")</f>
        <v>-</v>
      </c>
      <c r="D18" s="96" t="s">
        <v>38</v>
      </c>
      <c r="E18" s="11">
        <f t="shared" si="6"/>
        <v>10</v>
      </c>
      <c r="F18" s="16">
        <v>1</v>
      </c>
      <c r="G18" s="16" t="s">
        <v>13</v>
      </c>
      <c r="H18">
        <v>0</v>
      </c>
      <c r="I18" s="16" t="s">
        <v>12</v>
      </c>
      <c r="J18">
        <v>0</v>
      </c>
      <c r="K18">
        <v>0</v>
      </c>
      <c r="L18">
        <v>400000</v>
      </c>
      <c r="M18">
        <v>0</v>
      </c>
      <c r="N18">
        <v>0</v>
      </c>
      <c r="O18">
        <v>0</v>
      </c>
      <c r="P18">
        <v>0</v>
      </c>
      <c r="Q18">
        <v>0</v>
      </c>
      <c r="R18">
        <v>0</v>
      </c>
      <c r="S18">
        <v>0</v>
      </c>
      <c r="T18">
        <v>0</v>
      </c>
      <c r="U18">
        <v>0</v>
      </c>
      <c r="V18">
        <v>0</v>
      </c>
      <c r="W18">
        <v>0</v>
      </c>
      <c r="X18">
        <v>0</v>
      </c>
      <c r="Y18">
        <v>0</v>
      </c>
      <c r="Z18">
        <v>0</v>
      </c>
      <c r="AA18">
        <v>0</v>
      </c>
      <c r="AB18">
        <v>0</v>
      </c>
      <c r="AC18">
        <v>0</v>
      </c>
      <c r="AD18">
        <v>0</v>
      </c>
      <c r="AE18" s="17">
        <v>0</v>
      </c>
      <c r="AF18" s="17">
        <v>0</v>
      </c>
      <c r="AG18" s="17">
        <v>0</v>
      </c>
      <c r="AH18" s="17">
        <v>0</v>
      </c>
      <c r="AI18" s="17">
        <v>0</v>
      </c>
      <c r="AJ18" s="17">
        <v>0</v>
      </c>
      <c r="AK18" s="17">
        <v>1</v>
      </c>
      <c r="AL18" s="17">
        <v>1</v>
      </c>
      <c r="AM18" s="17">
        <v>1</v>
      </c>
      <c r="AN18" s="17">
        <v>1</v>
      </c>
      <c r="AO18" s="17">
        <v>1</v>
      </c>
      <c r="AP18" s="17">
        <v>1</v>
      </c>
      <c r="AQ18" s="17">
        <v>1</v>
      </c>
      <c r="AR18" s="17">
        <v>1</v>
      </c>
      <c r="AS18" s="17">
        <v>1</v>
      </c>
      <c r="AT18" s="17">
        <v>1</v>
      </c>
      <c r="AU18" s="17">
        <v>1</v>
      </c>
      <c r="AV18" s="17">
        <v>1</v>
      </c>
      <c r="AW18">
        <v>4.0000000000000001E-3</v>
      </c>
      <c r="AX18">
        <v>4.0000000000000001E-3</v>
      </c>
      <c r="AY18">
        <v>4.0000000000000001E-3</v>
      </c>
      <c r="AZ18">
        <v>4.0000000000000001E-3</v>
      </c>
      <c r="BA18">
        <v>4.0000000000000001E-3</v>
      </c>
      <c r="BB18">
        <v>4.0000000000000001E-3</v>
      </c>
      <c r="BC18">
        <v>26.145191534958482</v>
      </c>
      <c r="BD18">
        <v>26.145191534958482</v>
      </c>
      <c r="BE18">
        <v>26.145191534958482</v>
      </c>
      <c r="BF18">
        <v>26.145191534958482</v>
      </c>
      <c r="BG18">
        <v>26.145191534958482</v>
      </c>
      <c r="BH18">
        <v>26.145191534958482</v>
      </c>
      <c r="BI18">
        <v>0</v>
      </c>
      <c r="BJ18">
        <v>0</v>
      </c>
      <c r="BK18">
        <v>0</v>
      </c>
      <c r="BL18">
        <v>0</v>
      </c>
      <c r="BM18">
        <v>0</v>
      </c>
      <c r="BN18">
        <v>0</v>
      </c>
      <c r="BO18">
        <v>2.5895169211536745E-4</v>
      </c>
      <c r="BP18">
        <v>2.5895169211536745E-4</v>
      </c>
      <c r="BQ18">
        <v>2.5895169211536745E-4</v>
      </c>
      <c r="BR18">
        <v>2.5895169211536745E-4</v>
      </c>
      <c r="BS18">
        <v>2.5895169211536745E-4</v>
      </c>
      <c r="BT18">
        <v>2.5895169211536745E-4</v>
      </c>
      <c r="BU18">
        <v>0</v>
      </c>
      <c r="BV18">
        <v>0</v>
      </c>
      <c r="BW18">
        <v>0</v>
      </c>
      <c r="BX18">
        <v>0</v>
      </c>
      <c r="BY18">
        <v>0</v>
      </c>
      <c r="BZ18">
        <v>0</v>
      </c>
      <c r="CA18">
        <v>0</v>
      </c>
      <c r="CB18">
        <v>0</v>
      </c>
      <c r="CC18">
        <v>0</v>
      </c>
      <c r="CD18">
        <v>0</v>
      </c>
      <c r="CE18">
        <v>0</v>
      </c>
      <c r="CF18">
        <v>0</v>
      </c>
      <c r="CG18" s="19">
        <v>0</v>
      </c>
      <c r="CH18" s="19">
        <v>0</v>
      </c>
      <c r="CI18" s="19">
        <v>0</v>
      </c>
      <c r="CJ18">
        <f t="shared" si="7"/>
        <v>0</v>
      </c>
      <c r="CK18">
        <f t="shared" si="8"/>
        <v>0</v>
      </c>
      <c r="CL18">
        <f t="shared" si="9"/>
        <v>0</v>
      </c>
      <c r="CM18" s="19">
        <v>0</v>
      </c>
      <c r="CN18" s="19">
        <v>0</v>
      </c>
      <c r="CO18" s="19">
        <v>0</v>
      </c>
      <c r="CP18">
        <f t="shared" si="10"/>
        <v>0</v>
      </c>
      <c r="CQ18">
        <f t="shared" si="11"/>
        <v>0</v>
      </c>
      <c r="CR18">
        <f t="shared" si="12"/>
        <v>0</v>
      </c>
      <c r="CS18">
        <v>0</v>
      </c>
      <c r="CT18">
        <v>0</v>
      </c>
      <c r="CU18">
        <v>0</v>
      </c>
      <c r="CV18">
        <v>0</v>
      </c>
      <c r="CW18">
        <v>0</v>
      </c>
      <c r="CX18">
        <v>0</v>
      </c>
      <c r="CY18">
        <v>0.10185220882315059</v>
      </c>
      <c r="CZ18">
        <v>0.10185220882315059</v>
      </c>
      <c r="DA18">
        <v>0.10185220882315059</v>
      </c>
      <c r="DB18">
        <v>0.10185220882315059</v>
      </c>
      <c r="DC18">
        <v>0.10185220882315059</v>
      </c>
      <c r="DD18" s="22">
        <v>0.10185220882315059</v>
      </c>
    </row>
    <row r="19" spans="1:108" x14ac:dyDescent="0.35">
      <c r="A19" s="107"/>
      <c r="B19" s="4" t="s">
        <v>162</v>
      </c>
      <c r="C19" s="5" t="s">
        <v>14</v>
      </c>
      <c r="D19" s="96" t="s">
        <v>84</v>
      </c>
      <c r="E19" s="11">
        <f t="shared" si="6"/>
        <v>11</v>
      </c>
      <c r="F19" s="16">
        <v>1</v>
      </c>
      <c r="G19" s="16" t="s">
        <v>103</v>
      </c>
      <c r="H19">
        <v>0</v>
      </c>
      <c r="I19" s="35" t="str">
        <f>B18</f>
        <v>Reactant7</v>
      </c>
      <c r="J19">
        <v>0</v>
      </c>
      <c r="K19">
        <v>1</v>
      </c>
      <c r="L19">
        <v>20000</v>
      </c>
      <c r="M19">
        <v>1</v>
      </c>
      <c r="N19">
        <v>1</v>
      </c>
      <c r="O19">
        <v>1</v>
      </c>
      <c r="P19">
        <v>1</v>
      </c>
      <c r="Q19">
        <v>1</v>
      </c>
      <c r="R19">
        <v>1</v>
      </c>
      <c r="S19">
        <v>6.7000000000000004E-2</v>
      </c>
      <c r="T19">
        <v>6.7000000000000004E-2</v>
      </c>
      <c r="U19">
        <v>6.7000000000000004E-2</v>
      </c>
      <c r="V19">
        <v>6.7000000000000004E-2</v>
      </c>
      <c r="W19">
        <v>6.7000000000000004E-2</v>
      </c>
      <c r="X19">
        <v>6.7000000000000004E-2</v>
      </c>
      <c r="Y19" s="52">
        <v>7.4620000000000006</v>
      </c>
      <c r="Z19" s="52">
        <v>7.07</v>
      </c>
      <c r="AA19" s="52">
        <v>6.7200000000000006</v>
      </c>
      <c r="AB19" s="52">
        <v>5.6759999999999993</v>
      </c>
      <c r="AC19" s="52">
        <v>4.6150000000000002</v>
      </c>
      <c r="AD19" s="52">
        <v>3.6</v>
      </c>
      <c r="AE19" s="17">
        <v>0</v>
      </c>
      <c r="AF19" s="17">
        <v>0</v>
      </c>
      <c r="AG19" s="17">
        <v>0</v>
      </c>
      <c r="AH19" s="17">
        <v>0</v>
      </c>
      <c r="AI19" s="17">
        <v>0</v>
      </c>
      <c r="AJ19" s="17">
        <v>0</v>
      </c>
      <c r="AK19" s="17">
        <v>1</v>
      </c>
      <c r="AL19" s="17">
        <v>1</v>
      </c>
      <c r="AM19" s="17">
        <v>1</v>
      </c>
      <c r="AN19" s="17">
        <v>1</v>
      </c>
      <c r="AO19" s="17">
        <v>1</v>
      </c>
      <c r="AP19" s="17">
        <v>1</v>
      </c>
      <c r="AQ19" s="17">
        <v>1</v>
      </c>
      <c r="AR19" s="17">
        <v>1</v>
      </c>
      <c r="AS19" s="17">
        <v>1</v>
      </c>
      <c r="AT19" s="17">
        <v>1</v>
      </c>
      <c r="AU19" s="17">
        <v>1</v>
      </c>
      <c r="AV19" s="17">
        <v>1</v>
      </c>
      <c r="AW19">
        <v>53.3</v>
      </c>
      <c r="AX19">
        <v>51.5</v>
      </c>
      <c r="AY19">
        <v>48</v>
      </c>
      <c r="AZ19">
        <v>47.3</v>
      </c>
      <c r="BA19">
        <v>46.15</v>
      </c>
      <c r="BB19">
        <v>45</v>
      </c>
      <c r="BC19">
        <v>58440.827173081707</v>
      </c>
      <c r="BD19">
        <v>56467</v>
      </c>
      <c r="BE19">
        <v>52629.637979510735</v>
      </c>
      <c r="BF19">
        <v>41435.03860818065</v>
      </c>
      <c r="BG19">
        <v>29480.412139691885</v>
      </c>
      <c r="BH19">
        <v>17525.785671203121</v>
      </c>
      <c r="BI19">
        <v>1753.2248151924512</v>
      </c>
      <c r="BJ19">
        <v>1129</v>
      </c>
      <c r="BK19">
        <v>1052.5927595902147</v>
      </c>
      <c r="BL19">
        <v>828.70077216361301</v>
      </c>
      <c r="BM19">
        <v>589.60824279383769</v>
      </c>
      <c r="BN19">
        <v>350.51571342406243</v>
      </c>
      <c r="BO19">
        <v>0</v>
      </c>
      <c r="BP19">
        <v>0</v>
      </c>
      <c r="BQ19">
        <v>0</v>
      </c>
      <c r="BR19">
        <v>0</v>
      </c>
      <c r="BS19">
        <v>0</v>
      </c>
      <c r="BT19">
        <v>0</v>
      </c>
      <c r="BU19">
        <v>0</v>
      </c>
      <c r="BV19">
        <v>0</v>
      </c>
      <c r="BW19">
        <v>0</v>
      </c>
      <c r="BX19">
        <v>0</v>
      </c>
      <c r="BY19">
        <v>0</v>
      </c>
      <c r="BZ19">
        <v>0</v>
      </c>
      <c r="CA19">
        <v>0</v>
      </c>
      <c r="CB19">
        <v>0</v>
      </c>
      <c r="CC19">
        <v>0</v>
      </c>
      <c r="CD19">
        <v>0</v>
      </c>
      <c r="CE19">
        <v>0</v>
      </c>
      <c r="CF19">
        <v>0</v>
      </c>
      <c r="CG19">
        <v>121.81376196100278</v>
      </c>
      <c r="CH19">
        <v>115.4145399442897</v>
      </c>
      <c r="CI19">
        <v>109.70094885793873</v>
      </c>
      <c r="CJ19">
        <f t="shared" si="7"/>
        <v>76.981498142841232</v>
      </c>
      <c r="CK19">
        <f t="shared" si="8"/>
        <v>38.548456341392757</v>
      </c>
      <c r="CL19">
        <f t="shared" si="9"/>
        <v>0.1154145399442897</v>
      </c>
      <c r="CM19">
        <v>0</v>
      </c>
      <c r="CN19">
        <v>0</v>
      </c>
      <c r="CO19">
        <v>0</v>
      </c>
      <c r="CP19">
        <f t="shared" si="10"/>
        <v>0</v>
      </c>
      <c r="CQ19">
        <f t="shared" si="11"/>
        <v>0</v>
      </c>
      <c r="CR19">
        <f t="shared" si="12"/>
        <v>0</v>
      </c>
      <c r="CS19" s="20">
        <v>0.79949999999999999</v>
      </c>
      <c r="CT19" s="20">
        <v>0.64375000000000004</v>
      </c>
      <c r="CU19" s="20">
        <v>0.48</v>
      </c>
      <c r="CV19" s="20">
        <v>0.47299999999999998</v>
      </c>
      <c r="CW19" s="20">
        <v>0.36919999999999997</v>
      </c>
      <c r="CX19" s="20">
        <v>0.33750000000000002</v>
      </c>
      <c r="CY19">
        <v>9.3678779051968114E-2</v>
      </c>
      <c r="CZ19">
        <v>9.3678779051968114E-2</v>
      </c>
      <c r="DA19">
        <v>9.3678779051968114E-2</v>
      </c>
      <c r="DB19">
        <v>9.3678779051968114E-2</v>
      </c>
      <c r="DC19">
        <v>9.3678779051968114E-2</v>
      </c>
      <c r="DD19">
        <v>9.3678779051968114E-2</v>
      </c>
    </row>
    <row r="20" spans="1:108" x14ac:dyDescent="0.35">
      <c r="A20" s="107"/>
      <c r="B20" s="4" t="s">
        <v>162</v>
      </c>
      <c r="C20" s="5" t="s">
        <v>14</v>
      </c>
      <c r="D20" s="96" t="s">
        <v>104</v>
      </c>
      <c r="E20" s="11">
        <f t="shared" si="6"/>
        <v>12</v>
      </c>
      <c r="F20" s="16">
        <v>1</v>
      </c>
      <c r="G20" s="16" t="s">
        <v>114</v>
      </c>
      <c r="H20">
        <v>0</v>
      </c>
      <c r="I20" s="35" t="str">
        <f>B18</f>
        <v>Reactant7</v>
      </c>
      <c r="J20">
        <v>0</v>
      </c>
      <c r="K20">
        <v>1</v>
      </c>
      <c r="L20">
        <f>L19</f>
        <v>20000</v>
      </c>
      <c r="M20">
        <v>1</v>
      </c>
      <c r="N20">
        <v>1</v>
      </c>
      <c r="O20">
        <v>1</v>
      </c>
      <c r="P20">
        <v>1</v>
      </c>
      <c r="Q20">
        <v>1</v>
      </c>
      <c r="R20">
        <v>1</v>
      </c>
      <c r="S20">
        <v>6.7000000000000004E-2</v>
      </c>
      <c r="T20">
        <v>6.7000000000000004E-2</v>
      </c>
      <c r="U20">
        <v>6.7000000000000004E-2</v>
      </c>
      <c r="V20">
        <v>6.7000000000000004E-2</v>
      </c>
      <c r="W20">
        <v>6.7000000000000004E-2</v>
      </c>
      <c r="X20">
        <v>6.7000000000000004E-2</v>
      </c>
      <c r="Y20" s="52">
        <v>0</v>
      </c>
      <c r="Z20" s="52">
        <v>0</v>
      </c>
      <c r="AA20" s="52">
        <v>0</v>
      </c>
      <c r="AB20" s="52">
        <v>0</v>
      </c>
      <c r="AC20" s="52">
        <v>0</v>
      </c>
      <c r="AD20" s="52">
        <v>0</v>
      </c>
      <c r="AE20" s="17">
        <v>0</v>
      </c>
      <c r="AF20" s="17">
        <v>0</v>
      </c>
      <c r="AG20" s="17">
        <v>0</v>
      </c>
      <c r="AH20" s="17">
        <v>0</v>
      </c>
      <c r="AI20" s="17">
        <v>0</v>
      </c>
      <c r="AJ20" s="17">
        <v>0</v>
      </c>
      <c r="AK20" s="17">
        <v>1</v>
      </c>
      <c r="AL20" s="17">
        <v>1</v>
      </c>
      <c r="AM20" s="17">
        <v>1</v>
      </c>
      <c r="AN20" s="17">
        <v>1</v>
      </c>
      <c r="AO20" s="17">
        <v>1</v>
      </c>
      <c r="AP20" s="17">
        <v>1</v>
      </c>
      <c r="AQ20" s="17">
        <v>1</v>
      </c>
      <c r="AR20" s="17">
        <v>1</v>
      </c>
      <c r="AS20" s="17">
        <v>1</v>
      </c>
      <c r="AT20" s="17">
        <v>1</v>
      </c>
      <c r="AU20" s="17">
        <v>1</v>
      </c>
      <c r="AV20" s="17">
        <v>1</v>
      </c>
      <c r="AW20">
        <v>46.6</v>
      </c>
      <c r="AX20">
        <v>36.799999999999997</v>
      </c>
      <c r="AY20">
        <v>42</v>
      </c>
      <c r="AZ20">
        <v>42.5</v>
      </c>
      <c r="BA20">
        <v>42.5</v>
      </c>
      <c r="BB20">
        <v>42.5</v>
      </c>
      <c r="BC20">
        <v>161677.43415770328</v>
      </c>
      <c r="BD20">
        <v>131493</v>
      </c>
      <c r="BE20">
        <v>145717.85911209308</v>
      </c>
      <c r="BF20">
        <v>57743.805429488253</v>
      </c>
      <c r="BG20">
        <v>38723.307742215999</v>
      </c>
      <c r="BH20">
        <v>19702.81005494374</v>
      </c>
      <c r="BI20">
        <v>5592.7532327586214</v>
      </c>
      <c r="BJ20">
        <v>3945</v>
      </c>
      <c r="BK20">
        <v>2016.2715517241379</v>
      </c>
      <c r="BL20">
        <v>834.65786637931035</v>
      </c>
      <c r="BM20">
        <v>695.54822198275872</v>
      </c>
      <c r="BN20">
        <v>556.43857758620686</v>
      </c>
      <c r="BO20">
        <v>0</v>
      </c>
      <c r="BP20">
        <v>0</v>
      </c>
      <c r="BQ20">
        <v>0</v>
      </c>
      <c r="BR20">
        <v>0</v>
      </c>
      <c r="BS20">
        <v>0</v>
      </c>
      <c r="BT20">
        <v>0</v>
      </c>
      <c r="BU20">
        <v>0</v>
      </c>
      <c r="BV20">
        <v>0</v>
      </c>
      <c r="BW20">
        <v>0</v>
      </c>
      <c r="BX20">
        <v>0</v>
      </c>
      <c r="BY20">
        <v>0</v>
      </c>
      <c r="BZ20">
        <v>0</v>
      </c>
      <c r="CA20">
        <v>0</v>
      </c>
      <c r="CB20">
        <v>0</v>
      </c>
      <c r="CC20">
        <v>0</v>
      </c>
      <c r="CD20">
        <v>0</v>
      </c>
      <c r="CE20">
        <v>0</v>
      </c>
      <c r="CF20">
        <v>0</v>
      </c>
      <c r="CG20" s="20">
        <v>127.29937324137931</v>
      </c>
      <c r="CH20" s="20">
        <v>120.74318234482759</v>
      </c>
      <c r="CI20" s="20">
        <v>114.73334068965517</v>
      </c>
      <c r="CJ20">
        <f t="shared" si="7"/>
        <v>80.53570262400001</v>
      </c>
      <c r="CK20">
        <f t="shared" si="8"/>
        <v>40.32822290317241</v>
      </c>
      <c r="CL20">
        <f t="shared" si="9"/>
        <v>0.12074318234482759</v>
      </c>
      <c r="CM20" s="20">
        <v>0</v>
      </c>
      <c r="CN20" s="20">
        <v>0</v>
      </c>
      <c r="CO20" s="20">
        <v>0</v>
      </c>
      <c r="CP20">
        <f t="shared" si="10"/>
        <v>0</v>
      </c>
      <c r="CQ20">
        <f t="shared" si="11"/>
        <v>0</v>
      </c>
      <c r="CR20">
        <f t="shared" si="12"/>
        <v>0</v>
      </c>
      <c r="CS20">
        <v>1.631</v>
      </c>
      <c r="CT20">
        <v>1.3265</v>
      </c>
      <c r="CU20">
        <v>1.3265</v>
      </c>
      <c r="CV20">
        <v>0.75800000000000001</v>
      </c>
      <c r="CW20">
        <v>0.56850000000000001</v>
      </c>
      <c r="CX20">
        <v>0.379</v>
      </c>
      <c r="CY20">
        <v>9.3678779051968114E-2</v>
      </c>
      <c r="CZ20">
        <v>9.3678779051968114E-2</v>
      </c>
      <c r="DA20">
        <v>9.3678779051968114E-2</v>
      </c>
      <c r="DB20">
        <v>9.3678779051968114E-2</v>
      </c>
      <c r="DC20">
        <v>9.3678779051968114E-2</v>
      </c>
      <c r="DD20">
        <v>9.3678779051968114E-2</v>
      </c>
    </row>
    <row r="21" spans="1:108" x14ac:dyDescent="0.35">
      <c r="A21" s="107"/>
      <c r="B21" s="36" t="s">
        <v>157</v>
      </c>
      <c r="C21" s="5" t="str">
        <f>IF(H19&lt;&gt;0,"Min_demand","-")</f>
        <v>-</v>
      </c>
      <c r="D21" s="96" t="s">
        <v>80</v>
      </c>
      <c r="E21" s="11">
        <f t="shared" si="6"/>
        <v>13</v>
      </c>
      <c r="F21" s="16">
        <v>1</v>
      </c>
      <c r="G21" s="16" t="s">
        <v>83</v>
      </c>
      <c r="H21" s="12">
        <v>0</v>
      </c>
      <c r="I21" t="s">
        <v>12</v>
      </c>
      <c r="J21">
        <v>0</v>
      </c>
      <c r="K21">
        <v>0</v>
      </c>
      <c r="L21">
        <f>L19</f>
        <v>20000</v>
      </c>
      <c r="M21">
        <v>-1</v>
      </c>
      <c r="N21">
        <v>-1</v>
      </c>
      <c r="O21">
        <v>-1</v>
      </c>
      <c r="P21">
        <v>-1</v>
      </c>
      <c r="Q21">
        <v>-1</v>
      </c>
      <c r="R21">
        <v>-1</v>
      </c>
      <c r="S21" s="12">
        <v>0</v>
      </c>
      <c r="T21" s="12">
        <v>0</v>
      </c>
      <c r="U21" s="12">
        <v>0</v>
      </c>
      <c r="V21" s="12">
        <v>0</v>
      </c>
      <c r="W21" s="12">
        <v>0</v>
      </c>
      <c r="X21" s="12">
        <v>0</v>
      </c>
      <c r="Y21">
        <v>0</v>
      </c>
      <c r="Z21">
        <v>0</v>
      </c>
      <c r="AA21">
        <v>0</v>
      </c>
      <c r="AB21">
        <v>0</v>
      </c>
      <c r="AC21">
        <v>0</v>
      </c>
      <c r="AD21">
        <v>0</v>
      </c>
      <c r="AE21" s="17">
        <v>0</v>
      </c>
      <c r="AF21" s="17">
        <v>0</v>
      </c>
      <c r="AG21" s="17">
        <v>0</v>
      </c>
      <c r="AH21" s="17">
        <v>0</v>
      </c>
      <c r="AI21" s="17">
        <v>0</v>
      </c>
      <c r="AJ21" s="17">
        <v>0</v>
      </c>
      <c r="AK21" s="17">
        <v>1</v>
      </c>
      <c r="AL21" s="17">
        <v>1</v>
      </c>
      <c r="AM21" s="17">
        <v>1</v>
      </c>
      <c r="AN21" s="17">
        <v>1</v>
      </c>
      <c r="AO21" s="17">
        <v>1</v>
      </c>
      <c r="AP21" s="17">
        <v>1</v>
      </c>
      <c r="AQ21" s="17">
        <v>1</v>
      </c>
      <c r="AR21" s="17">
        <v>1</v>
      </c>
      <c r="AS21" s="17">
        <v>1</v>
      </c>
      <c r="AT21" s="17">
        <v>1</v>
      </c>
      <c r="AU21" s="17">
        <v>1</v>
      </c>
      <c r="AV21" s="17">
        <v>1</v>
      </c>
      <c r="AW21" s="12">
        <v>0</v>
      </c>
      <c r="AX21" s="12">
        <v>0</v>
      </c>
      <c r="AY21" s="12">
        <v>0</v>
      </c>
      <c r="AZ21" s="12">
        <v>0</v>
      </c>
      <c r="BA21" s="12">
        <v>0</v>
      </c>
      <c r="BB21" s="12">
        <v>0</v>
      </c>
      <c r="BC21" s="12">
        <v>0</v>
      </c>
      <c r="BD21" s="12">
        <v>0</v>
      </c>
      <c r="BE21" s="12">
        <v>0</v>
      </c>
      <c r="BF21" s="12">
        <v>0</v>
      </c>
      <c r="BG21" s="12">
        <v>0</v>
      </c>
      <c r="BH21" s="12">
        <v>0</v>
      </c>
      <c r="BI21" s="12">
        <v>0</v>
      </c>
      <c r="BJ21" s="12">
        <v>0</v>
      </c>
      <c r="BK21" s="12">
        <v>0</v>
      </c>
      <c r="BL21" s="12">
        <v>0</v>
      </c>
      <c r="BM21" s="12">
        <v>0</v>
      </c>
      <c r="BN21" s="12">
        <v>0</v>
      </c>
      <c r="BO21" s="12">
        <v>0</v>
      </c>
      <c r="BP21" s="12">
        <v>0</v>
      </c>
      <c r="BQ21" s="12">
        <v>0</v>
      </c>
      <c r="BR21" s="12">
        <v>0</v>
      </c>
      <c r="BS21" s="12">
        <v>0</v>
      </c>
      <c r="BT21" s="12">
        <v>0</v>
      </c>
      <c r="BU21" s="12">
        <v>0</v>
      </c>
      <c r="BV21" s="12">
        <v>0</v>
      </c>
      <c r="BW21" s="12">
        <v>0</v>
      </c>
      <c r="BX21" s="12">
        <v>0</v>
      </c>
      <c r="BY21" s="12">
        <v>0</v>
      </c>
      <c r="BZ21" s="12">
        <v>0</v>
      </c>
      <c r="CA21" s="12">
        <v>0</v>
      </c>
      <c r="CB21" s="12">
        <v>0</v>
      </c>
      <c r="CC21" s="12">
        <v>0</v>
      </c>
      <c r="CD21" s="12">
        <v>0</v>
      </c>
      <c r="CE21" s="12">
        <v>0</v>
      </c>
      <c r="CF21" s="12">
        <v>0</v>
      </c>
      <c r="CG21" s="12">
        <v>0</v>
      </c>
      <c r="CH21" s="12">
        <v>0</v>
      </c>
      <c r="CI21" s="12">
        <v>0</v>
      </c>
      <c r="CJ21">
        <f t="shared" si="7"/>
        <v>0</v>
      </c>
      <c r="CK21">
        <f t="shared" si="8"/>
        <v>0</v>
      </c>
      <c r="CL21">
        <f t="shared" si="9"/>
        <v>0</v>
      </c>
      <c r="CM21" s="12">
        <v>0</v>
      </c>
      <c r="CN21" s="12">
        <v>0</v>
      </c>
      <c r="CO21" s="12">
        <v>0</v>
      </c>
      <c r="CP21">
        <f t="shared" si="10"/>
        <v>0</v>
      </c>
      <c r="CQ21">
        <f t="shared" si="11"/>
        <v>0</v>
      </c>
      <c r="CR21">
        <f t="shared" si="12"/>
        <v>0</v>
      </c>
      <c r="CS21">
        <v>0</v>
      </c>
      <c r="CT21">
        <v>0</v>
      </c>
      <c r="CU21">
        <v>0</v>
      </c>
      <c r="CV21">
        <v>0</v>
      </c>
      <c r="CW21">
        <v>0</v>
      </c>
      <c r="CX21">
        <v>0</v>
      </c>
      <c r="CY21" s="12">
        <v>0</v>
      </c>
      <c r="CZ21" s="12">
        <v>0</v>
      </c>
      <c r="DA21" s="12">
        <v>0</v>
      </c>
      <c r="DB21" s="12">
        <v>0</v>
      </c>
      <c r="DC21" s="12">
        <v>0</v>
      </c>
      <c r="DD21" s="12">
        <v>0</v>
      </c>
    </row>
    <row r="22" spans="1:108" x14ac:dyDescent="0.35">
      <c r="A22" s="107"/>
      <c r="B22" s="36" t="s">
        <v>158</v>
      </c>
      <c r="C22" s="5" t="str">
        <f>IF(H21&lt;&gt;0,"Min_demand","-")</f>
        <v>-</v>
      </c>
      <c r="D22" s="96" t="s">
        <v>81</v>
      </c>
      <c r="E22" s="11">
        <f t="shared" si="6"/>
        <v>14</v>
      </c>
      <c r="F22" s="16">
        <v>1</v>
      </c>
      <c r="G22" s="16" t="s">
        <v>82</v>
      </c>
      <c r="H22" s="12">
        <v>0</v>
      </c>
      <c r="I22" t="s">
        <v>12</v>
      </c>
      <c r="J22">
        <v>0</v>
      </c>
      <c r="K22">
        <v>0</v>
      </c>
      <c r="L22">
        <f>L21</f>
        <v>20000</v>
      </c>
      <c r="M22">
        <v>-1</v>
      </c>
      <c r="N22">
        <v>-1</v>
      </c>
      <c r="O22">
        <v>-1</v>
      </c>
      <c r="P22">
        <v>-1</v>
      </c>
      <c r="Q22">
        <v>-1</v>
      </c>
      <c r="R22">
        <v>-1</v>
      </c>
      <c r="S22" s="12">
        <v>0</v>
      </c>
      <c r="T22" s="12">
        <v>0</v>
      </c>
      <c r="U22" s="12">
        <v>0</v>
      </c>
      <c r="V22" s="12">
        <v>0</v>
      </c>
      <c r="W22" s="12">
        <v>0</v>
      </c>
      <c r="X22" s="12">
        <v>0</v>
      </c>
      <c r="Y22">
        <v>0</v>
      </c>
      <c r="Z22">
        <v>0</v>
      </c>
      <c r="AA22">
        <v>0</v>
      </c>
      <c r="AB22">
        <v>0</v>
      </c>
      <c r="AC22">
        <v>0</v>
      </c>
      <c r="AD22">
        <v>0</v>
      </c>
      <c r="AE22" s="17">
        <v>0</v>
      </c>
      <c r="AF22" s="17">
        <v>0</v>
      </c>
      <c r="AG22" s="17">
        <v>0</v>
      </c>
      <c r="AH22" s="17">
        <v>0</v>
      </c>
      <c r="AI22" s="17">
        <v>0</v>
      </c>
      <c r="AJ22" s="17">
        <v>0</v>
      </c>
      <c r="AK22" s="17">
        <v>1</v>
      </c>
      <c r="AL22" s="17">
        <v>1</v>
      </c>
      <c r="AM22" s="17">
        <v>1</v>
      </c>
      <c r="AN22" s="17">
        <v>1</v>
      </c>
      <c r="AO22" s="17">
        <v>1</v>
      </c>
      <c r="AP22" s="17">
        <v>1</v>
      </c>
      <c r="AQ22" s="17">
        <v>1</v>
      </c>
      <c r="AR22" s="17">
        <v>1</v>
      </c>
      <c r="AS22" s="17">
        <v>1</v>
      </c>
      <c r="AT22" s="17">
        <v>1</v>
      </c>
      <c r="AU22" s="17">
        <v>1</v>
      </c>
      <c r="AV22" s="17">
        <v>1</v>
      </c>
      <c r="AW22" s="12">
        <v>0</v>
      </c>
      <c r="AX22" s="12">
        <v>0</v>
      </c>
      <c r="AY22" s="12">
        <v>0</v>
      </c>
      <c r="AZ22" s="12">
        <v>0</v>
      </c>
      <c r="BA22" s="12">
        <v>0</v>
      </c>
      <c r="BB22" s="12">
        <v>0</v>
      </c>
      <c r="BC22" s="12">
        <v>0</v>
      </c>
      <c r="BD22" s="12">
        <v>0</v>
      </c>
      <c r="BE22" s="12">
        <v>0</v>
      </c>
      <c r="BF22" s="12">
        <v>0</v>
      </c>
      <c r="BG22" s="12">
        <v>0</v>
      </c>
      <c r="BH22" s="12">
        <v>0</v>
      </c>
      <c r="BI22" s="12">
        <v>0</v>
      </c>
      <c r="BJ22" s="12">
        <v>0</v>
      </c>
      <c r="BK22" s="12">
        <v>0</v>
      </c>
      <c r="BL22" s="12">
        <v>0</v>
      </c>
      <c r="BM22" s="12">
        <v>0</v>
      </c>
      <c r="BN22" s="12">
        <v>0</v>
      </c>
      <c r="BO22" s="12">
        <v>0</v>
      </c>
      <c r="BP22" s="12">
        <v>0</v>
      </c>
      <c r="BQ22" s="12">
        <v>0</v>
      </c>
      <c r="BR22" s="12">
        <v>0</v>
      </c>
      <c r="BS22" s="12">
        <v>0</v>
      </c>
      <c r="BT22" s="12">
        <v>0</v>
      </c>
      <c r="BU22" s="12">
        <v>0</v>
      </c>
      <c r="BV22" s="12">
        <v>0</v>
      </c>
      <c r="BW22" s="12">
        <v>0</v>
      </c>
      <c r="BX22" s="12">
        <v>0</v>
      </c>
      <c r="BY22" s="12">
        <v>0</v>
      </c>
      <c r="BZ22" s="12">
        <v>0</v>
      </c>
      <c r="CA22" s="12">
        <v>0</v>
      </c>
      <c r="CB22" s="12">
        <v>0</v>
      </c>
      <c r="CC22" s="12">
        <v>0</v>
      </c>
      <c r="CD22" s="12">
        <v>0</v>
      </c>
      <c r="CE22" s="12">
        <v>0</v>
      </c>
      <c r="CF22" s="12">
        <v>0</v>
      </c>
      <c r="CG22" s="12">
        <v>0</v>
      </c>
      <c r="CH22" s="12">
        <v>0</v>
      </c>
      <c r="CI22" s="12">
        <v>0</v>
      </c>
      <c r="CJ22">
        <f t="shared" si="7"/>
        <v>0</v>
      </c>
      <c r="CK22">
        <f t="shared" si="8"/>
        <v>0</v>
      </c>
      <c r="CL22">
        <f t="shared" si="9"/>
        <v>0</v>
      </c>
      <c r="CM22" s="12">
        <v>0</v>
      </c>
      <c r="CN22" s="12">
        <v>0</v>
      </c>
      <c r="CO22" s="12">
        <v>0</v>
      </c>
      <c r="CP22">
        <f t="shared" si="10"/>
        <v>0</v>
      </c>
      <c r="CQ22">
        <f t="shared" si="11"/>
        <v>0</v>
      </c>
      <c r="CR22">
        <f t="shared" si="12"/>
        <v>0</v>
      </c>
      <c r="CS22">
        <v>0</v>
      </c>
      <c r="CT22">
        <v>0</v>
      </c>
      <c r="CU22">
        <v>0</v>
      </c>
      <c r="CV22">
        <v>0</v>
      </c>
      <c r="CW22">
        <v>0</v>
      </c>
      <c r="CX22">
        <v>0</v>
      </c>
      <c r="CY22" s="12">
        <v>0</v>
      </c>
      <c r="CZ22" s="12">
        <v>0</v>
      </c>
      <c r="DA22" s="12">
        <v>0</v>
      </c>
      <c r="DB22" s="12">
        <v>0</v>
      </c>
      <c r="DC22" s="12">
        <v>0</v>
      </c>
      <c r="DD22" s="12">
        <v>0</v>
      </c>
    </row>
    <row r="23" spans="1:108" x14ac:dyDescent="0.35">
      <c r="A23" s="107"/>
      <c r="B23" s="36" t="s">
        <v>159</v>
      </c>
      <c r="C23" s="5" t="str">
        <f>IF(H23&lt;&gt;0,"Min_demand","-")</f>
        <v>-</v>
      </c>
      <c r="D23" s="96" t="s">
        <v>39</v>
      </c>
      <c r="E23" s="11">
        <f t="shared" si="6"/>
        <v>15</v>
      </c>
      <c r="F23" s="16">
        <v>1</v>
      </c>
      <c r="G23" s="16" t="s">
        <v>20</v>
      </c>
      <c r="H23" s="12">
        <v>0</v>
      </c>
      <c r="I23" t="s">
        <v>12</v>
      </c>
      <c r="J23">
        <v>0</v>
      </c>
      <c r="K23">
        <v>0</v>
      </c>
      <c r="L23">
        <f>L19</f>
        <v>20000</v>
      </c>
      <c r="M23">
        <v>-1</v>
      </c>
      <c r="N23">
        <v>-1</v>
      </c>
      <c r="O23">
        <v>-1</v>
      </c>
      <c r="P23">
        <v>-1</v>
      </c>
      <c r="Q23">
        <v>-1</v>
      </c>
      <c r="R23">
        <v>-1</v>
      </c>
      <c r="S23" s="12">
        <v>0</v>
      </c>
      <c r="T23" s="12">
        <v>0</v>
      </c>
      <c r="U23" s="12">
        <v>0</v>
      </c>
      <c r="V23" s="12">
        <v>0</v>
      </c>
      <c r="W23" s="12">
        <v>0</v>
      </c>
      <c r="X23" s="12">
        <v>0</v>
      </c>
      <c r="Y23">
        <v>0</v>
      </c>
      <c r="Z23">
        <v>0</v>
      </c>
      <c r="AA23">
        <v>0</v>
      </c>
      <c r="AB23">
        <v>0</v>
      </c>
      <c r="AC23">
        <v>0</v>
      </c>
      <c r="AD23">
        <v>0</v>
      </c>
      <c r="AE23" s="17">
        <v>0</v>
      </c>
      <c r="AF23" s="17">
        <v>0</v>
      </c>
      <c r="AG23" s="17">
        <v>0</v>
      </c>
      <c r="AH23" s="17">
        <v>0</v>
      </c>
      <c r="AI23" s="17">
        <v>0</v>
      </c>
      <c r="AJ23" s="17">
        <v>0</v>
      </c>
      <c r="AK23" s="17">
        <v>1</v>
      </c>
      <c r="AL23" s="17">
        <v>1</v>
      </c>
      <c r="AM23" s="17">
        <v>1</v>
      </c>
      <c r="AN23" s="17">
        <v>1</v>
      </c>
      <c r="AO23" s="17">
        <v>1</v>
      </c>
      <c r="AP23" s="17">
        <v>1</v>
      </c>
      <c r="AQ23" s="17">
        <v>1</v>
      </c>
      <c r="AR23" s="17">
        <v>1</v>
      </c>
      <c r="AS23" s="17">
        <v>1</v>
      </c>
      <c r="AT23" s="17">
        <v>1</v>
      </c>
      <c r="AU23" s="17">
        <v>1</v>
      </c>
      <c r="AV23" s="17">
        <v>1</v>
      </c>
      <c r="AW23" s="12">
        <v>0</v>
      </c>
      <c r="AX23" s="12">
        <v>0</v>
      </c>
      <c r="AY23" s="12">
        <v>0</v>
      </c>
      <c r="AZ23" s="12">
        <v>0</v>
      </c>
      <c r="BA23" s="12">
        <v>0</v>
      </c>
      <c r="BB23" s="12">
        <v>0</v>
      </c>
      <c r="BC23" s="12">
        <v>0</v>
      </c>
      <c r="BD23" s="12">
        <v>0</v>
      </c>
      <c r="BE23" s="12">
        <v>0</v>
      </c>
      <c r="BF23" s="12">
        <v>0</v>
      </c>
      <c r="BG23" s="12">
        <v>0</v>
      </c>
      <c r="BH23" s="12">
        <v>0</v>
      </c>
      <c r="BI23" s="12">
        <v>0</v>
      </c>
      <c r="BJ23" s="12">
        <v>0</v>
      </c>
      <c r="BK23" s="12">
        <v>0</v>
      </c>
      <c r="BL23" s="12">
        <v>0</v>
      </c>
      <c r="BM23" s="12">
        <v>0</v>
      </c>
      <c r="BN23" s="12">
        <v>0</v>
      </c>
      <c r="BO23" s="12">
        <v>0</v>
      </c>
      <c r="BP23" s="12">
        <v>0</v>
      </c>
      <c r="BQ23" s="12">
        <v>0</v>
      </c>
      <c r="BR23" s="12">
        <v>0</v>
      </c>
      <c r="BS23" s="12">
        <v>0</v>
      </c>
      <c r="BT23" s="12">
        <v>0</v>
      </c>
      <c r="BU23" s="12">
        <v>0</v>
      </c>
      <c r="BV23" s="12">
        <v>0</v>
      </c>
      <c r="BW23" s="12">
        <v>0</v>
      </c>
      <c r="BX23" s="12">
        <v>0</v>
      </c>
      <c r="BY23" s="12">
        <v>0</v>
      </c>
      <c r="BZ23" s="12">
        <v>0</v>
      </c>
      <c r="CA23" s="12">
        <v>0</v>
      </c>
      <c r="CB23" s="12">
        <v>0</v>
      </c>
      <c r="CC23" s="12">
        <v>0</v>
      </c>
      <c r="CD23" s="12">
        <v>0</v>
      </c>
      <c r="CE23" s="12">
        <v>0</v>
      </c>
      <c r="CF23" s="12">
        <v>0</v>
      </c>
      <c r="CG23" s="12">
        <v>0</v>
      </c>
      <c r="CH23" s="12">
        <v>0</v>
      </c>
      <c r="CI23" s="12">
        <v>0</v>
      </c>
      <c r="CJ23">
        <f t="shared" si="7"/>
        <v>0</v>
      </c>
      <c r="CK23">
        <f t="shared" si="8"/>
        <v>0</v>
      </c>
      <c r="CL23">
        <f t="shared" si="9"/>
        <v>0</v>
      </c>
      <c r="CM23" s="12">
        <v>0</v>
      </c>
      <c r="CN23" s="12">
        <v>0</v>
      </c>
      <c r="CO23" s="12">
        <v>0</v>
      </c>
      <c r="CP23">
        <f t="shared" si="10"/>
        <v>0</v>
      </c>
      <c r="CQ23">
        <f t="shared" si="11"/>
        <v>0</v>
      </c>
      <c r="CR23">
        <f t="shared" si="12"/>
        <v>0</v>
      </c>
      <c r="CS23">
        <v>0</v>
      </c>
      <c r="CT23">
        <v>0</v>
      </c>
      <c r="CU23">
        <v>0</v>
      </c>
      <c r="CV23">
        <v>0</v>
      </c>
      <c r="CW23">
        <v>0</v>
      </c>
      <c r="CX23">
        <v>0</v>
      </c>
      <c r="CY23" s="12">
        <v>0</v>
      </c>
      <c r="CZ23" s="12">
        <v>0</v>
      </c>
      <c r="DA23" s="12">
        <v>0</v>
      </c>
      <c r="DB23" s="12">
        <v>0</v>
      </c>
      <c r="DC23" s="12">
        <v>0</v>
      </c>
      <c r="DD23" s="12">
        <v>0</v>
      </c>
    </row>
    <row r="24" spans="1:108" x14ac:dyDescent="0.35">
      <c r="A24" s="107"/>
      <c r="B24" s="4" t="s">
        <v>32</v>
      </c>
      <c r="C24" s="5" t="s">
        <v>34</v>
      </c>
      <c r="D24" s="96" t="s">
        <v>40</v>
      </c>
      <c r="E24" s="11">
        <f t="shared" si="6"/>
        <v>16</v>
      </c>
      <c r="F24" s="16">
        <v>1</v>
      </c>
      <c r="G24" s="16" t="s">
        <v>21</v>
      </c>
      <c r="H24" s="12">
        <v>0</v>
      </c>
      <c r="I24" t="s">
        <v>12</v>
      </c>
      <c r="J24">
        <v>0</v>
      </c>
      <c r="K24">
        <v>1</v>
      </c>
      <c r="L24">
        <f>L33</f>
        <v>2000000</v>
      </c>
      <c r="M24">
        <v>0</v>
      </c>
      <c r="N24">
        <v>0</v>
      </c>
      <c r="O24">
        <v>0</v>
      </c>
      <c r="P24">
        <v>0</v>
      </c>
      <c r="Q24">
        <v>0</v>
      </c>
      <c r="R24">
        <v>0</v>
      </c>
      <c r="S24" s="12">
        <v>0</v>
      </c>
      <c r="T24" s="12">
        <v>0</v>
      </c>
      <c r="U24" s="12">
        <v>0</v>
      </c>
      <c r="V24" s="12">
        <v>0</v>
      </c>
      <c r="W24" s="12">
        <v>0</v>
      </c>
      <c r="X24" s="12">
        <v>0</v>
      </c>
      <c r="Y24">
        <v>0</v>
      </c>
      <c r="Z24">
        <v>0</v>
      </c>
      <c r="AA24">
        <v>0</v>
      </c>
      <c r="AB24">
        <v>0</v>
      </c>
      <c r="AC24">
        <v>0</v>
      </c>
      <c r="AD24">
        <v>0</v>
      </c>
      <c r="AE24" s="17">
        <v>0</v>
      </c>
      <c r="AF24" s="17">
        <v>0</v>
      </c>
      <c r="AG24" s="17">
        <v>0</v>
      </c>
      <c r="AH24" s="17">
        <v>0</v>
      </c>
      <c r="AI24" s="17">
        <v>0</v>
      </c>
      <c r="AJ24" s="17">
        <v>0</v>
      </c>
      <c r="AK24" s="17">
        <v>1</v>
      </c>
      <c r="AL24" s="17">
        <v>1</v>
      </c>
      <c r="AM24" s="17">
        <v>1</v>
      </c>
      <c r="AN24" s="17">
        <v>1</v>
      </c>
      <c r="AO24" s="17">
        <v>1</v>
      </c>
      <c r="AP24" s="17">
        <v>1</v>
      </c>
      <c r="AQ24" s="17">
        <v>1</v>
      </c>
      <c r="AR24" s="17">
        <v>1</v>
      </c>
      <c r="AS24" s="17">
        <v>1</v>
      </c>
      <c r="AT24" s="17">
        <v>1</v>
      </c>
      <c r="AU24" s="17">
        <v>1</v>
      </c>
      <c r="AV24" s="17">
        <v>1</v>
      </c>
      <c r="AW24" s="12">
        <v>0</v>
      </c>
      <c r="AX24" s="12">
        <v>0</v>
      </c>
      <c r="AY24" s="12">
        <v>0</v>
      </c>
      <c r="AZ24" s="12">
        <v>0</v>
      </c>
      <c r="BA24" s="12">
        <v>0</v>
      </c>
      <c r="BB24" s="12">
        <v>0</v>
      </c>
      <c r="BC24" s="12">
        <v>0</v>
      </c>
      <c r="BD24" s="12">
        <v>0</v>
      </c>
      <c r="BE24" s="12">
        <v>0</v>
      </c>
      <c r="BF24" s="12">
        <v>0</v>
      </c>
      <c r="BG24" s="12">
        <v>0</v>
      </c>
      <c r="BH24" s="12">
        <v>0</v>
      </c>
      <c r="BI24" s="12">
        <v>0</v>
      </c>
      <c r="BJ24" s="12">
        <v>0</v>
      </c>
      <c r="BK24" s="12">
        <v>0</v>
      </c>
      <c r="BL24" s="12">
        <v>0</v>
      </c>
      <c r="BM24" s="12">
        <v>0</v>
      </c>
      <c r="BN24" s="12">
        <v>0</v>
      </c>
      <c r="BO24" s="12">
        <v>0</v>
      </c>
      <c r="BP24" s="12">
        <v>0</v>
      </c>
      <c r="BQ24" s="12">
        <v>0</v>
      </c>
      <c r="BR24" s="12">
        <v>0</v>
      </c>
      <c r="BS24" s="12">
        <v>0</v>
      </c>
      <c r="BT24" s="12">
        <v>0</v>
      </c>
      <c r="BU24" s="12">
        <v>0</v>
      </c>
      <c r="BV24" s="12">
        <v>0</v>
      </c>
      <c r="BW24" s="12">
        <v>0</v>
      </c>
      <c r="BX24" s="12">
        <v>0</v>
      </c>
      <c r="BY24" s="12">
        <v>0</v>
      </c>
      <c r="BZ24" s="12">
        <v>0</v>
      </c>
      <c r="CA24" s="12">
        <v>0</v>
      </c>
      <c r="CB24" s="12">
        <v>0</v>
      </c>
      <c r="CC24" s="12">
        <v>0</v>
      </c>
      <c r="CD24" s="12">
        <v>0</v>
      </c>
      <c r="CE24" s="12">
        <v>0</v>
      </c>
      <c r="CF24" s="12">
        <v>0</v>
      </c>
      <c r="CG24" s="12">
        <v>0</v>
      </c>
      <c r="CH24" s="12">
        <v>0</v>
      </c>
      <c r="CI24" s="12">
        <v>0</v>
      </c>
      <c r="CJ24">
        <f t="shared" si="7"/>
        <v>0</v>
      </c>
      <c r="CK24">
        <f t="shared" si="8"/>
        <v>0</v>
      </c>
      <c r="CL24">
        <f t="shared" si="9"/>
        <v>0</v>
      </c>
      <c r="CM24" s="12">
        <v>0</v>
      </c>
      <c r="CN24" s="12">
        <v>0</v>
      </c>
      <c r="CO24" s="12">
        <v>0</v>
      </c>
      <c r="CP24">
        <f t="shared" si="10"/>
        <v>0</v>
      </c>
      <c r="CQ24">
        <f t="shared" si="11"/>
        <v>0</v>
      </c>
      <c r="CR24">
        <f t="shared" si="12"/>
        <v>0</v>
      </c>
      <c r="CS24">
        <v>0</v>
      </c>
      <c r="CT24">
        <v>0</v>
      </c>
      <c r="CU24">
        <v>0</v>
      </c>
      <c r="CV24">
        <v>0</v>
      </c>
      <c r="CW24">
        <v>0</v>
      </c>
      <c r="CX24">
        <v>0</v>
      </c>
      <c r="CY24" s="12">
        <v>0</v>
      </c>
      <c r="CZ24" s="12">
        <v>0</v>
      </c>
      <c r="DA24" s="12">
        <v>0</v>
      </c>
      <c r="DB24" s="12">
        <v>0</v>
      </c>
      <c r="DC24" s="12">
        <v>0</v>
      </c>
      <c r="DD24" s="12">
        <v>0</v>
      </c>
    </row>
    <row r="25" spans="1:108" x14ac:dyDescent="0.35">
      <c r="A25" s="107"/>
      <c r="B25" s="4" t="s">
        <v>33</v>
      </c>
      <c r="C25" s="5" t="s">
        <v>35</v>
      </c>
      <c r="D25" s="96" t="s">
        <v>41</v>
      </c>
      <c r="E25" s="11">
        <f t="shared" si="6"/>
        <v>17</v>
      </c>
      <c r="F25" s="16">
        <v>1</v>
      </c>
      <c r="G25" s="16" t="s">
        <v>22</v>
      </c>
      <c r="H25" s="12">
        <v>0</v>
      </c>
      <c r="I25" t="s">
        <v>12</v>
      </c>
      <c r="J25" s="12">
        <v>0</v>
      </c>
      <c r="K25">
        <v>-1</v>
      </c>
      <c r="L25">
        <f>L33</f>
        <v>2000000</v>
      </c>
      <c r="M25" s="12">
        <v>0</v>
      </c>
      <c r="N25" s="12">
        <v>0</v>
      </c>
      <c r="O25" s="12">
        <v>0</v>
      </c>
      <c r="P25" s="12">
        <v>0</v>
      </c>
      <c r="Q25" s="12">
        <v>0</v>
      </c>
      <c r="R25" s="12">
        <v>0</v>
      </c>
      <c r="S25" s="12">
        <v>0</v>
      </c>
      <c r="T25" s="12">
        <v>0</v>
      </c>
      <c r="U25" s="12">
        <v>0</v>
      </c>
      <c r="V25" s="12">
        <v>0</v>
      </c>
      <c r="W25" s="12">
        <v>0</v>
      </c>
      <c r="X25" s="12">
        <v>0</v>
      </c>
      <c r="Y25">
        <v>1</v>
      </c>
      <c r="Z25">
        <v>1</v>
      </c>
      <c r="AA25">
        <v>1</v>
      </c>
      <c r="AB25">
        <v>1</v>
      </c>
      <c r="AC25">
        <v>1</v>
      </c>
      <c r="AD25">
        <v>1</v>
      </c>
      <c r="AE25" s="17">
        <v>0</v>
      </c>
      <c r="AF25" s="17">
        <v>0</v>
      </c>
      <c r="AG25" s="17">
        <v>0</v>
      </c>
      <c r="AH25" s="17">
        <v>0</v>
      </c>
      <c r="AI25" s="17">
        <v>0</v>
      </c>
      <c r="AJ25" s="17">
        <v>0</v>
      </c>
      <c r="AK25" s="17">
        <v>1</v>
      </c>
      <c r="AL25" s="17">
        <v>1</v>
      </c>
      <c r="AM25" s="17">
        <v>1</v>
      </c>
      <c r="AN25" s="17">
        <v>1</v>
      </c>
      <c r="AO25" s="17">
        <v>1</v>
      </c>
      <c r="AP25" s="17">
        <v>1</v>
      </c>
      <c r="AQ25" s="17">
        <v>1</v>
      </c>
      <c r="AR25" s="17">
        <v>1</v>
      </c>
      <c r="AS25" s="17">
        <v>1</v>
      </c>
      <c r="AT25" s="17">
        <v>1</v>
      </c>
      <c r="AU25" s="17">
        <v>1</v>
      </c>
      <c r="AV25" s="17">
        <v>1</v>
      </c>
      <c r="AW25" s="12">
        <v>0</v>
      </c>
      <c r="AX25" s="12">
        <v>0</v>
      </c>
      <c r="AY25" s="12">
        <v>0</v>
      </c>
      <c r="AZ25" s="12">
        <v>0</v>
      </c>
      <c r="BA25" s="12">
        <v>0</v>
      </c>
      <c r="BB25" s="12">
        <v>0</v>
      </c>
      <c r="BC25" s="12">
        <v>0</v>
      </c>
      <c r="BD25" s="12">
        <v>0</v>
      </c>
      <c r="BE25" s="12">
        <v>0</v>
      </c>
      <c r="BF25" s="12">
        <v>0</v>
      </c>
      <c r="BG25" s="12">
        <v>0</v>
      </c>
      <c r="BH25" s="12">
        <v>0</v>
      </c>
      <c r="BI25" s="12">
        <v>0</v>
      </c>
      <c r="BJ25" s="12">
        <v>0</v>
      </c>
      <c r="BK25" s="12">
        <v>0</v>
      </c>
      <c r="BL25" s="12">
        <v>0</v>
      </c>
      <c r="BM25" s="12">
        <v>0</v>
      </c>
      <c r="BN25" s="12">
        <v>0</v>
      </c>
      <c r="BO25" s="12">
        <v>0</v>
      </c>
      <c r="BP25" s="12">
        <v>0</v>
      </c>
      <c r="BQ25" s="12">
        <v>0</v>
      </c>
      <c r="BR25" s="12">
        <v>0</v>
      </c>
      <c r="BS25" s="12">
        <v>0</v>
      </c>
      <c r="BT25" s="12">
        <v>0</v>
      </c>
      <c r="BU25" s="45">
        <v>0.02</v>
      </c>
      <c r="BV25" s="45">
        <v>2.3E-2</v>
      </c>
      <c r="BW25" s="12">
        <v>3.0032352000000005E-2</v>
      </c>
      <c r="BX25" s="12">
        <v>0.02</v>
      </c>
      <c r="BY25" s="12">
        <v>0.02</v>
      </c>
      <c r="BZ25" s="12">
        <v>0.02</v>
      </c>
      <c r="CA25" s="12">
        <v>0</v>
      </c>
      <c r="CB25" s="12">
        <v>0</v>
      </c>
      <c r="CC25" s="12">
        <v>0</v>
      </c>
      <c r="CD25" s="12">
        <v>0</v>
      </c>
      <c r="CE25" s="12">
        <v>0</v>
      </c>
      <c r="CF25" s="12">
        <v>0</v>
      </c>
      <c r="CG25" s="12">
        <v>0</v>
      </c>
      <c r="CH25" s="12">
        <v>0</v>
      </c>
      <c r="CI25" s="12">
        <v>0</v>
      </c>
      <c r="CJ25">
        <f t="shared" si="7"/>
        <v>0</v>
      </c>
      <c r="CK25">
        <f t="shared" si="8"/>
        <v>0</v>
      </c>
      <c r="CL25">
        <f t="shared" si="9"/>
        <v>0</v>
      </c>
      <c r="CM25" s="12">
        <v>0</v>
      </c>
      <c r="CN25" s="12">
        <v>0</v>
      </c>
      <c r="CO25" s="12">
        <v>0</v>
      </c>
      <c r="CP25">
        <f t="shared" si="10"/>
        <v>0</v>
      </c>
      <c r="CQ25">
        <f t="shared" si="11"/>
        <v>0</v>
      </c>
      <c r="CR25">
        <f t="shared" si="12"/>
        <v>0</v>
      </c>
      <c r="CS25">
        <v>0</v>
      </c>
      <c r="CT25">
        <v>0</v>
      </c>
      <c r="CU25">
        <v>0</v>
      </c>
      <c r="CV25">
        <v>0</v>
      </c>
      <c r="CW25">
        <v>0</v>
      </c>
      <c r="CX25">
        <v>0</v>
      </c>
      <c r="CY25" s="12">
        <v>0</v>
      </c>
      <c r="CZ25" s="12">
        <v>0</v>
      </c>
      <c r="DA25" s="12">
        <v>0</v>
      </c>
      <c r="DB25" s="12">
        <v>0</v>
      </c>
      <c r="DC25" s="12">
        <v>0</v>
      </c>
      <c r="DD25" s="12">
        <v>0</v>
      </c>
    </row>
    <row r="26" spans="1:108" x14ac:dyDescent="0.35">
      <c r="A26" s="107"/>
      <c r="B26" s="4" t="s">
        <v>154</v>
      </c>
      <c r="C26" s="5" t="s">
        <v>150</v>
      </c>
      <c r="D26" s="96" t="s">
        <v>42</v>
      </c>
      <c r="E26" s="11">
        <f t="shared" si="6"/>
        <v>18</v>
      </c>
      <c r="F26" s="16">
        <v>1</v>
      </c>
      <c r="G26" s="16" t="s">
        <v>15</v>
      </c>
      <c r="H26">
        <v>0</v>
      </c>
      <c r="I26" s="35" t="str">
        <f>B19</f>
        <v>Product/Reactant3</v>
      </c>
      <c r="J26">
        <v>0</v>
      </c>
      <c r="K26">
        <v>0</v>
      </c>
      <c r="L26">
        <f>9*L19</f>
        <v>180000</v>
      </c>
      <c r="M26">
        <v>0</v>
      </c>
      <c r="N26">
        <v>0</v>
      </c>
      <c r="O26">
        <v>0</v>
      </c>
      <c r="P26">
        <v>0</v>
      </c>
      <c r="Q26">
        <v>0</v>
      </c>
      <c r="R26">
        <v>0</v>
      </c>
      <c r="S26">
        <v>7.76</v>
      </c>
      <c r="T26">
        <v>7.76</v>
      </c>
      <c r="U26">
        <v>7.76</v>
      </c>
      <c r="V26">
        <v>7.76</v>
      </c>
      <c r="W26">
        <v>7.76</v>
      </c>
      <c r="X26">
        <v>7.76</v>
      </c>
      <c r="Y26">
        <v>0</v>
      </c>
      <c r="Z26">
        <v>0</v>
      </c>
      <c r="AA26">
        <v>0</v>
      </c>
      <c r="AB26">
        <v>0</v>
      </c>
      <c r="AC26">
        <v>0</v>
      </c>
      <c r="AD26">
        <v>0</v>
      </c>
      <c r="AE26" s="17">
        <v>0</v>
      </c>
      <c r="AF26" s="17">
        <v>0</v>
      </c>
      <c r="AG26" s="17">
        <v>0</v>
      </c>
      <c r="AH26" s="17">
        <v>0</v>
      </c>
      <c r="AI26" s="17">
        <v>0</v>
      </c>
      <c r="AJ26" s="17">
        <v>0</v>
      </c>
      <c r="AK26" s="17">
        <v>1</v>
      </c>
      <c r="AL26" s="17">
        <v>1</v>
      </c>
      <c r="AM26" s="17">
        <v>1</v>
      </c>
      <c r="AN26" s="17">
        <v>1</v>
      </c>
      <c r="AO26" s="17">
        <v>1</v>
      </c>
      <c r="AP26" s="17">
        <v>1</v>
      </c>
      <c r="AQ26" s="17">
        <v>1</v>
      </c>
      <c r="AR26" s="17">
        <v>1</v>
      </c>
      <c r="AS26" s="17">
        <v>1</v>
      </c>
      <c r="AT26" s="17">
        <v>1</v>
      </c>
      <c r="AU26" s="17">
        <v>1</v>
      </c>
      <c r="AV26" s="17">
        <v>1</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2.7E-2</v>
      </c>
      <c r="BV26">
        <v>0.05</v>
      </c>
      <c r="BW26">
        <v>0.15</v>
      </c>
      <c r="BX26">
        <v>0.05</v>
      </c>
      <c r="BY26">
        <v>3.85E-2</v>
      </c>
      <c r="BZ26">
        <v>2.7E-2</v>
      </c>
      <c r="CA26">
        <v>0</v>
      </c>
      <c r="CB26">
        <v>0</v>
      </c>
      <c r="CC26">
        <v>0</v>
      </c>
      <c r="CD26">
        <v>0</v>
      </c>
      <c r="CE26">
        <v>0</v>
      </c>
      <c r="CF26">
        <v>0</v>
      </c>
      <c r="CG26" s="12">
        <v>0</v>
      </c>
      <c r="CH26" s="12">
        <v>0</v>
      </c>
      <c r="CI26" s="12">
        <v>0</v>
      </c>
      <c r="CJ26">
        <f t="shared" si="7"/>
        <v>0</v>
      </c>
      <c r="CK26">
        <f t="shared" si="8"/>
        <v>0</v>
      </c>
      <c r="CL26">
        <f t="shared" si="9"/>
        <v>0</v>
      </c>
      <c r="CM26" s="12">
        <v>0</v>
      </c>
      <c r="CN26" s="12">
        <v>0</v>
      </c>
      <c r="CO26" s="12">
        <v>0</v>
      </c>
      <c r="CP26">
        <f t="shared" si="10"/>
        <v>0</v>
      </c>
      <c r="CQ26">
        <f t="shared" si="11"/>
        <v>0</v>
      </c>
      <c r="CR26">
        <f t="shared" si="12"/>
        <v>0</v>
      </c>
      <c r="CS26">
        <v>0</v>
      </c>
      <c r="CT26">
        <v>0</v>
      </c>
      <c r="CU26">
        <v>0</v>
      </c>
      <c r="CV26">
        <v>0</v>
      </c>
      <c r="CW26">
        <v>0</v>
      </c>
      <c r="CX26">
        <v>0</v>
      </c>
      <c r="CY26">
        <v>0</v>
      </c>
      <c r="CZ26">
        <v>0</v>
      </c>
      <c r="DA26">
        <v>0</v>
      </c>
      <c r="DB26">
        <v>0</v>
      </c>
      <c r="DC26">
        <v>0</v>
      </c>
      <c r="DD26">
        <v>0</v>
      </c>
    </row>
    <row r="27" spans="1:108" x14ac:dyDescent="0.35">
      <c r="A27" s="107"/>
      <c r="B27" s="4" t="s">
        <v>16</v>
      </c>
      <c r="C27" s="5" t="str">
        <f>IF(H27&lt;&gt;0,"Min_demand","-")</f>
        <v>-</v>
      </c>
      <c r="D27" s="96" t="s">
        <v>43</v>
      </c>
      <c r="E27" s="11">
        <f t="shared" si="6"/>
        <v>19</v>
      </c>
      <c r="F27" s="16">
        <v>1</v>
      </c>
      <c r="G27" s="16" t="s">
        <v>23</v>
      </c>
      <c r="H27">
        <v>0</v>
      </c>
      <c r="I27" t="s">
        <v>12</v>
      </c>
      <c r="J27">
        <v>0</v>
      </c>
      <c r="K27">
        <v>0</v>
      </c>
      <c r="L27">
        <v>20000</v>
      </c>
      <c r="M27" s="12">
        <v>-1</v>
      </c>
      <c r="N27" s="12">
        <v>-1</v>
      </c>
      <c r="O27" s="12">
        <v>-1</v>
      </c>
      <c r="P27" s="12">
        <v>-1</v>
      </c>
      <c r="Q27" s="12">
        <v>-1</v>
      </c>
      <c r="R27" s="12">
        <v>-1</v>
      </c>
      <c r="S27">
        <v>0</v>
      </c>
      <c r="T27">
        <v>0</v>
      </c>
      <c r="U27">
        <v>0</v>
      </c>
      <c r="V27">
        <v>0</v>
      </c>
      <c r="W27">
        <v>0</v>
      </c>
      <c r="X27">
        <v>0</v>
      </c>
      <c r="Y27">
        <v>0</v>
      </c>
      <c r="Z27">
        <v>0</v>
      </c>
      <c r="AA27">
        <v>0</v>
      </c>
      <c r="AB27">
        <v>0</v>
      </c>
      <c r="AC27">
        <v>0</v>
      </c>
      <c r="AD27">
        <v>0</v>
      </c>
      <c r="AE27" s="17">
        <v>0</v>
      </c>
      <c r="AF27" s="17">
        <v>0</v>
      </c>
      <c r="AG27" s="17">
        <v>0</v>
      </c>
      <c r="AH27" s="17">
        <v>0</v>
      </c>
      <c r="AI27" s="17">
        <v>0</v>
      </c>
      <c r="AJ27" s="17">
        <v>0</v>
      </c>
      <c r="AK27" s="17">
        <v>1</v>
      </c>
      <c r="AL27" s="17">
        <v>1</v>
      </c>
      <c r="AM27" s="17">
        <v>1</v>
      </c>
      <c r="AN27" s="17">
        <v>1</v>
      </c>
      <c r="AO27" s="17">
        <v>1</v>
      </c>
      <c r="AP27" s="17">
        <v>1</v>
      </c>
      <c r="AQ27" s="17">
        <v>1</v>
      </c>
      <c r="AR27" s="17">
        <v>1</v>
      </c>
      <c r="AS27" s="17">
        <v>1</v>
      </c>
      <c r="AT27" s="17">
        <v>1</v>
      </c>
      <c r="AU27" s="17">
        <v>1</v>
      </c>
      <c r="AV27" s="17">
        <v>1</v>
      </c>
      <c r="AW27">
        <v>3</v>
      </c>
      <c r="AX27">
        <v>3</v>
      </c>
      <c r="AY27">
        <v>3</v>
      </c>
      <c r="AZ27">
        <v>2.0457695650344849</v>
      </c>
      <c r="BA27">
        <v>2.0457695650344849</v>
      </c>
      <c r="BB27">
        <v>1.7105094635899025</v>
      </c>
      <c r="BC27">
        <v>11599.548689463636</v>
      </c>
      <c r="BD27">
        <v>9091.7699353448279</v>
      </c>
      <c r="BE27">
        <v>6192.2265491651224</v>
      </c>
      <c r="BF27">
        <v>6982.7586206896558</v>
      </c>
      <c r="BG27">
        <v>3338.6314655172414</v>
      </c>
      <c r="BH27">
        <v>2427.5996767241381</v>
      </c>
      <c r="BI27">
        <v>231.99097378927272</v>
      </c>
      <c r="BJ27">
        <v>181.83539870689657</v>
      </c>
      <c r="BK27">
        <v>123.84453098330245</v>
      </c>
      <c r="BL27">
        <v>139.65517241379311</v>
      </c>
      <c r="BM27">
        <v>66.772629310344826</v>
      </c>
      <c r="BN27">
        <v>48.551993534482762</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f t="shared" si="7"/>
        <v>0</v>
      </c>
      <c r="CK27">
        <f t="shared" si="8"/>
        <v>0</v>
      </c>
      <c r="CL27">
        <f t="shared" si="9"/>
        <v>0</v>
      </c>
      <c r="CM27">
        <v>0</v>
      </c>
      <c r="CN27">
        <v>0</v>
      </c>
      <c r="CO27">
        <v>0</v>
      </c>
      <c r="CP27">
        <f t="shared" si="10"/>
        <v>0</v>
      </c>
      <c r="CQ27">
        <f t="shared" si="11"/>
        <v>0</v>
      </c>
      <c r="CR27">
        <f t="shared" si="12"/>
        <v>0</v>
      </c>
      <c r="CS27">
        <v>0</v>
      </c>
      <c r="CT27">
        <v>0</v>
      </c>
      <c r="CU27">
        <v>0</v>
      </c>
      <c r="CV27">
        <v>0</v>
      </c>
      <c r="CW27">
        <v>0</v>
      </c>
      <c r="CX27">
        <v>0</v>
      </c>
      <c r="CY27">
        <v>9.3678779051968114E-2</v>
      </c>
      <c r="CZ27">
        <v>9.3678779051968114E-2</v>
      </c>
      <c r="DA27">
        <v>9.3678779051968114E-2</v>
      </c>
      <c r="DB27">
        <v>9.3678779051968114E-2</v>
      </c>
      <c r="DC27">
        <v>9.3678779051968114E-2</v>
      </c>
      <c r="DD27">
        <v>9.3678779051968114E-2</v>
      </c>
    </row>
    <row r="28" spans="1:108" x14ac:dyDescent="0.35">
      <c r="A28" s="107"/>
      <c r="B28" s="4" t="s">
        <v>17</v>
      </c>
      <c r="C28" s="5" t="str">
        <f>IF(H28&lt;&gt;0,"Min_demand","-")</f>
        <v>-</v>
      </c>
      <c r="D28" s="96" t="s">
        <v>44</v>
      </c>
      <c r="E28" s="11">
        <f t="shared" si="6"/>
        <v>20</v>
      </c>
      <c r="F28" s="16">
        <v>1</v>
      </c>
      <c r="G28" s="16" t="s">
        <v>24</v>
      </c>
      <c r="H28">
        <v>0</v>
      </c>
      <c r="I28" t="s">
        <v>12</v>
      </c>
      <c r="J28">
        <v>0</v>
      </c>
      <c r="K28">
        <v>0</v>
      </c>
      <c r="L28">
        <f>L27</f>
        <v>20000</v>
      </c>
      <c r="M28">
        <v>1</v>
      </c>
      <c r="N28">
        <v>1</v>
      </c>
      <c r="O28">
        <v>1</v>
      </c>
      <c r="P28">
        <v>1</v>
      </c>
      <c r="Q28">
        <v>1</v>
      </c>
      <c r="R28">
        <v>1</v>
      </c>
      <c r="S28" s="12">
        <v>0</v>
      </c>
      <c r="T28" s="12">
        <v>0</v>
      </c>
      <c r="U28" s="12">
        <v>0</v>
      </c>
      <c r="V28" s="12">
        <v>0</v>
      </c>
      <c r="W28" s="12">
        <v>0</v>
      </c>
      <c r="X28" s="12">
        <v>0</v>
      </c>
      <c r="Y28">
        <v>0</v>
      </c>
      <c r="Z28">
        <v>0</v>
      </c>
      <c r="AA28">
        <v>0</v>
      </c>
      <c r="AB28">
        <v>0</v>
      </c>
      <c r="AC28">
        <v>0</v>
      </c>
      <c r="AD28">
        <v>0</v>
      </c>
      <c r="AE28" s="17">
        <v>0</v>
      </c>
      <c r="AF28" s="17">
        <v>0</v>
      </c>
      <c r="AG28" s="17">
        <v>0</v>
      </c>
      <c r="AH28" s="17">
        <v>0</v>
      </c>
      <c r="AI28" s="17">
        <v>0</v>
      </c>
      <c r="AJ28" s="17">
        <v>0</v>
      </c>
      <c r="AK28" s="17">
        <v>1</v>
      </c>
      <c r="AL28" s="17">
        <v>1</v>
      </c>
      <c r="AM28" s="17">
        <v>1</v>
      </c>
      <c r="AN28" s="17">
        <v>1</v>
      </c>
      <c r="AO28" s="17">
        <v>1</v>
      </c>
      <c r="AP28" s="17">
        <v>1</v>
      </c>
      <c r="AQ28" s="17">
        <v>1</v>
      </c>
      <c r="AR28" s="17">
        <v>1</v>
      </c>
      <c r="AS28" s="17">
        <v>1</v>
      </c>
      <c r="AT28" s="17">
        <v>1</v>
      </c>
      <c r="AU28" s="17">
        <v>1</v>
      </c>
      <c r="AV28" s="17">
        <v>1</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f t="shared" si="7"/>
        <v>0</v>
      </c>
      <c r="CK28">
        <f t="shared" si="8"/>
        <v>0</v>
      </c>
      <c r="CL28">
        <f t="shared" si="9"/>
        <v>0</v>
      </c>
      <c r="CM28">
        <v>0</v>
      </c>
      <c r="CN28">
        <v>0</v>
      </c>
      <c r="CO28">
        <v>0</v>
      </c>
      <c r="CP28">
        <f t="shared" si="10"/>
        <v>0</v>
      </c>
      <c r="CQ28">
        <f t="shared" si="11"/>
        <v>0</v>
      </c>
      <c r="CR28">
        <f t="shared" si="12"/>
        <v>0</v>
      </c>
      <c r="CS28">
        <v>0</v>
      </c>
      <c r="CT28">
        <v>0</v>
      </c>
      <c r="CU28">
        <v>0</v>
      </c>
      <c r="CV28">
        <v>0</v>
      </c>
      <c r="CW28">
        <v>0</v>
      </c>
      <c r="CX28">
        <v>0</v>
      </c>
      <c r="CY28">
        <v>0</v>
      </c>
      <c r="CZ28">
        <v>0</v>
      </c>
      <c r="DA28">
        <v>0</v>
      </c>
      <c r="DB28">
        <v>0</v>
      </c>
      <c r="DC28">
        <v>0</v>
      </c>
      <c r="DD28">
        <v>0</v>
      </c>
    </row>
    <row r="29" spans="1:108" x14ac:dyDescent="0.35">
      <c r="A29" s="107"/>
      <c r="B29" s="4" t="s">
        <v>18</v>
      </c>
      <c r="C29" s="5" t="str">
        <f>IF(H29&lt;&gt;0,"Min_demand","-")</f>
        <v>-</v>
      </c>
      <c r="D29" s="7" t="s">
        <v>45</v>
      </c>
      <c r="E29" s="11">
        <f t="shared" si="6"/>
        <v>21</v>
      </c>
      <c r="F29" s="16">
        <v>1</v>
      </c>
      <c r="G29" s="16" t="s">
        <v>182</v>
      </c>
      <c r="H29">
        <v>0</v>
      </c>
      <c r="I29" t="s">
        <v>12</v>
      </c>
      <c r="J29">
        <v>0</v>
      </c>
      <c r="K29">
        <v>0</v>
      </c>
      <c r="L29">
        <v>20000000</v>
      </c>
      <c r="M29">
        <v>0</v>
      </c>
      <c r="N29">
        <v>0</v>
      </c>
      <c r="O29">
        <v>0</v>
      </c>
      <c r="P29">
        <v>0</v>
      </c>
      <c r="Q29">
        <v>0</v>
      </c>
      <c r="R29">
        <v>0</v>
      </c>
      <c r="S29" s="12">
        <v>0</v>
      </c>
      <c r="T29" s="12">
        <v>0</v>
      </c>
      <c r="U29" s="12">
        <v>0</v>
      </c>
      <c r="V29" s="12">
        <v>0</v>
      </c>
      <c r="W29" s="12">
        <v>0</v>
      </c>
      <c r="X29" s="12">
        <v>0</v>
      </c>
      <c r="Y29">
        <v>0</v>
      </c>
      <c r="Z29">
        <v>0</v>
      </c>
      <c r="AA29">
        <v>0</v>
      </c>
      <c r="AB29">
        <v>0</v>
      </c>
      <c r="AC29">
        <v>0</v>
      </c>
      <c r="AD29">
        <v>0</v>
      </c>
      <c r="AE29" s="17">
        <v>0.03</v>
      </c>
      <c r="AF29" s="17">
        <v>0.03</v>
      </c>
      <c r="AG29" s="17">
        <v>0.03</v>
      </c>
      <c r="AH29" s="17">
        <v>0.03</v>
      </c>
      <c r="AI29" s="17">
        <v>0.03</v>
      </c>
      <c r="AJ29" s="17">
        <v>0.03</v>
      </c>
      <c r="AK29" s="17">
        <v>1</v>
      </c>
      <c r="AL29" s="17">
        <v>1</v>
      </c>
      <c r="AM29" s="17">
        <v>1</v>
      </c>
      <c r="AN29" s="17">
        <v>1</v>
      </c>
      <c r="AO29" s="17">
        <v>1</v>
      </c>
      <c r="AP29" s="17">
        <v>1</v>
      </c>
      <c r="AQ29" s="17">
        <v>1</v>
      </c>
      <c r="AR29" s="17">
        <v>1</v>
      </c>
      <c r="AS29" s="17">
        <v>1</v>
      </c>
      <c r="AT29" s="17">
        <v>1</v>
      </c>
      <c r="AU29" s="17">
        <v>1</v>
      </c>
      <c r="AV29" s="17">
        <v>1</v>
      </c>
      <c r="AW29">
        <v>0</v>
      </c>
      <c r="AX29">
        <v>0</v>
      </c>
      <c r="AY29">
        <v>0</v>
      </c>
      <c r="AZ29">
        <v>0</v>
      </c>
      <c r="BA29">
        <v>0</v>
      </c>
      <c r="BB29">
        <v>0</v>
      </c>
      <c r="BC29">
        <v>1111.4252780552783</v>
      </c>
      <c r="BD29">
        <v>981.95043103448279</v>
      </c>
      <c r="BE29">
        <v>981.95043103448279</v>
      </c>
      <c r="BF29">
        <v>815.0188577586207</v>
      </c>
      <c r="BG29">
        <v>540.07273706896558</v>
      </c>
      <c r="BH29">
        <v>490.97521551724139</v>
      </c>
      <c r="BI29">
        <v>22.228505561105568</v>
      </c>
      <c r="BJ29">
        <v>19.639008620689655</v>
      </c>
      <c r="BK29">
        <v>19.639008620689655</v>
      </c>
      <c r="BL29">
        <v>16.300377155172413</v>
      </c>
      <c r="BM29">
        <v>10.801454741379311</v>
      </c>
      <c r="BN29">
        <v>9.8195043103448274</v>
      </c>
      <c r="BO29">
        <v>0</v>
      </c>
      <c r="BP29">
        <v>0</v>
      </c>
      <c r="BQ29">
        <v>0</v>
      </c>
      <c r="BR29">
        <v>0</v>
      </c>
      <c r="BS29">
        <v>0</v>
      </c>
      <c r="BT29">
        <v>0</v>
      </c>
      <c r="BU29">
        <v>0</v>
      </c>
      <c r="BV29">
        <v>0</v>
      </c>
      <c r="BW29">
        <v>0</v>
      </c>
      <c r="BX29">
        <v>0</v>
      </c>
      <c r="BY29">
        <v>0</v>
      </c>
      <c r="BZ29">
        <v>0</v>
      </c>
      <c r="CA29">
        <v>0</v>
      </c>
      <c r="CB29">
        <v>0</v>
      </c>
      <c r="CC29">
        <v>0</v>
      </c>
      <c r="CD29">
        <v>0</v>
      </c>
      <c r="CE29">
        <v>0</v>
      </c>
      <c r="CF29">
        <v>0</v>
      </c>
      <c r="CG29">
        <v>6.2260740740740748E-3</v>
      </c>
      <c r="CH29">
        <v>6.2260740740740748E-3</v>
      </c>
      <c r="CI29">
        <v>6.2260740740740748E-3</v>
      </c>
      <c r="CJ29">
        <f t="shared" si="7"/>
        <v>4.1527914074074085E-3</v>
      </c>
      <c r="CK29">
        <f t="shared" si="8"/>
        <v>2.0795087407407408E-3</v>
      </c>
      <c r="CL29">
        <f t="shared" si="9"/>
        <v>6.2260740740740749E-6</v>
      </c>
      <c r="CM29">
        <v>0</v>
      </c>
      <c r="CN29">
        <v>0</v>
      </c>
      <c r="CO29">
        <v>0</v>
      </c>
      <c r="CP29">
        <f t="shared" si="10"/>
        <v>0</v>
      </c>
      <c r="CQ29">
        <f t="shared" si="11"/>
        <v>0</v>
      </c>
      <c r="CR29">
        <f t="shared" si="12"/>
        <v>0</v>
      </c>
      <c r="CS29">
        <v>0</v>
      </c>
      <c r="CT29">
        <v>0</v>
      </c>
      <c r="CU29">
        <v>0</v>
      </c>
      <c r="CV29">
        <v>0</v>
      </c>
      <c r="CW29">
        <v>0</v>
      </c>
      <c r="CX29">
        <v>0</v>
      </c>
      <c r="CY29">
        <v>0.10185220882315059</v>
      </c>
      <c r="CZ29">
        <v>9.3678779051968114E-2</v>
      </c>
      <c r="DA29">
        <v>9.3678779051968114E-2</v>
      </c>
      <c r="DB29">
        <v>8.8827433387272267E-2</v>
      </c>
      <c r="DC29">
        <v>8.8827433387272267E-2</v>
      </c>
      <c r="DD29">
        <v>8.8827433387272267E-2</v>
      </c>
    </row>
    <row r="30" spans="1:108" x14ac:dyDescent="0.35">
      <c r="A30" s="107"/>
      <c r="B30" s="4" t="s">
        <v>16</v>
      </c>
      <c r="C30" s="5" t="str">
        <f t="shared" ref="C30:C31" si="13">IF(H30&lt;&gt;0,"Min_demand","-")</f>
        <v>-</v>
      </c>
      <c r="D30" s="7" t="s">
        <v>183</v>
      </c>
      <c r="E30" s="11">
        <f t="shared" si="6"/>
        <v>22</v>
      </c>
      <c r="F30" s="16">
        <v>1</v>
      </c>
      <c r="G30" s="16" t="s">
        <v>184</v>
      </c>
      <c r="H30">
        <v>0</v>
      </c>
      <c r="I30" t="s">
        <v>12</v>
      </c>
      <c r="J30">
        <v>0</v>
      </c>
      <c r="K30">
        <v>0</v>
      </c>
      <c r="L30">
        <v>20000</v>
      </c>
      <c r="M30" s="52">
        <v>-1</v>
      </c>
      <c r="N30" s="52">
        <v>-1</v>
      </c>
      <c r="O30" s="52">
        <v>-1</v>
      </c>
      <c r="P30" s="52">
        <v>-1</v>
      </c>
      <c r="Q30" s="52">
        <v>-1</v>
      </c>
      <c r="R30" s="52">
        <v>-1</v>
      </c>
      <c r="S30" s="12">
        <v>0</v>
      </c>
      <c r="T30" s="12">
        <v>0</v>
      </c>
      <c r="U30" s="12">
        <v>0</v>
      </c>
      <c r="V30" s="12">
        <v>0</v>
      </c>
      <c r="W30" s="12">
        <v>0</v>
      </c>
      <c r="X30" s="12">
        <v>0</v>
      </c>
      <c r="Y30">
        <v>0</v>
      </c>
      <c r="Z30">
        <v>0</v>
      </c>
      <c r="AA30">
        <v>0</v>
      </c>
      <c r="AB30">
        <v>0</v>
      </c>
      <c r="AC30">
        <v>0</v>
      </c>
      <c r="AD30">
        <v>0</v>
      </c>
      <c r="AE30" s="17">
        <v>0</v>
      </c>
      <c r="AF30" s="17">
        <v>0</v>
      </c>
      <c r="AG30" s="17">
        <v>0</v>
      </c>
      <c r="AH30" s="17">
        <v>0</v>
      </c>
      <c r="AI30" s="17">
        <v>0</v>
      </c>
      <c r="AJ30" s="17">
        <v>0</v>
      </c>
      <c r="AK30" s="17">
        <v>1</v>
      </c>
      <c r="AL30" s="17">
        <v>1</v>
      </c>
      <c r="AM30" s="17">
        <v>1</v>
      </c>
      <c r="AN30" s="17">
        <v>1</v>
      </c>
      <c r="AO30" s="17">
        <v>1</v>
      </c>
      <c r="AP30" s="17">
        <v>1</v>
      </c>
      <c r="AQ30" s="17">
        <v>1</v>
      </c>
      <c r="AR30" s="17">
        <v>1</v>
      </c>
      <c r="AS30" s="17">
        <v>1</v>
      </c>
      <c r="AT30" s="17">
        <v>1</v>
      </c>
      <c r="AU30" s="17">
        <v>1</v>
      </c>
      <c r="AV30" s="17">
        <v>1</v>
      </c>
      <c r="AW30">
        <v>0.94</v>
      </c>
      <c r="AX30">
        <v>0.94</v>
      </c>
      <c r="AY30">
        <v>0.94</v>
      </c>
      <c r="AZ30">
        <v>0.94</v>
      </c>
      <c r="BA30">
        <v>0.94</v>
      </c>
      <c r="BB30">
        <v>0.94</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9.3678779051968114E-2</v>
      </c>
      <c r="CZ30">
        <v>9.3678779051968114E-2</v>
      </c>
      <c r="DA30">
        <v>9.3678779051968114E-2</v>
      </c>
      <c r="DB30">
        <v>9.3678779051968114E-2</v>
      </c>
      <c r="DC30">
        <v>9.3678779051968114E-2</v>
      </c>
      <c r="DD30">
        <v>9.3678779051968114E-2</v>
      </c>
    </row>
    <row r="31" spans="1:108" x14ac:dyDescent="0.35">
      <c r="A31" s="107"/>
      <c r="B31" s="4" t="s">
        <v>17</v>
      </c>
      <c r="C31" s="5" t="str">
        <f t="shared" si="13"/>
        <v>-</v>
      </c>
      <c r="D31" s="7" t="s">
        <v>185</v>
      </c>
      <c r="E31" s="11">
        <f t="shared" si="6"/>
        <v>23</v>
      </c>
      <c r="F31" s="16">
        <v>1</v>
      </c>
      <c r="G31" s="16" t="s">
        <v>186</v>
      </c>
      <c r="H31">
        <v>0</v>
      </c>
      <c r="I31" t="s">
        <v>12</v>
      </c>
      <c r="J31">
        <v>0</v>
      </c>
      <c r="K31">
        <v>0</v>
      </c>
      <c r="L31">
        <f>L27</f>
        <v>20000</v>
      </c>
      <c r="M31" s="52">
        <v>1</v>
      </c>
      <c r="N31" s="52">
        <v>1</v>
      </c>
      <c r="O31" s="52">
        <v>1</v>
      </c>
      <c r="P31" s="52">
        <v>1</v>
      </c>
      <c r="Q31" s="52">
        <v>1</v>
      </c>
      <c r="R31" s="52">
        <v>1</v>
      </c>
      <c r="S31" s="12">
        <v>0</v>
      </c>
      <c r="T31" s="12">
        <v>0</v>
      </c>
      <c r="U31" s="12">
        <v>0</v>
      </c>
      <c r="V31" s="12">
        <v>0</v>
      </c>
      <c r="W31" s="12">
        <v>0</v>
      </c>
      <c r="X31" s="12">
        <v>0</v>
      </c>
      <c r="Y31">
        <v>0</v>
      </c>
      <c r="Z31">
        <v>0</v>
      </c>
      <c r="AA31">
        <v>0</v>
      </c>
      <c r="AB31">
        <v>0</v>
      </c>
      <c r="AC31">
        <v>0</v>
      </c>
      <c r="AD31">
        <v>0</v>
      </c>
      <c r="AE31" s="17">
        <v>0</v>
      </c>
      <c r="AF31" s="17">
        <v>0</v>
      </c>
      <c r="AG31" s="17">
        <v>0</v>
      </c>
      <c r="AH31" s="17">
        <v>0</v>
      </c>
      <c r="AI31" s="17">
        <v>0</v>
      </c>
      <c r="AJ31" s="17">
        <v>0</v>
      </c>
      <c r="AK31" s="17">
        <v>1</v>
      </c>
      <c r="AL31" s="17">
        <v>1</v>
      </c>
      <c r="AM31" s="17">
        <v>1</v>
      </c>
      <c r="AN31" s="17">
        <v>1</v>
      </c>
      <c r="AO31" s="17">
        <v>1</v>
      </c>
      <c r="AP31" s="17">
        <v>1</v>
      </c>
      <c r="AQ31" s="17">
        <v>1</v>
      </c>
      <c r="AR31" s="17">
        <v>1</v>
      </c>
      <c r="AS31" s="17">
        <v>1</v>
      </c>
      <c r="AT31" s="17">
        <v>1</v>
      </c>
      <c r="AU31" s="17">
        <v>1</v>
      </c>
      <c r="AV31" s="17">
        <v>1</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row>
    <row r="32" spans="1:108" x14ac:dyDescent="0.35">
      <c r="A32" s="107"/>
      <c r="B32" s="4" t="s">
        <v>18</v>
      </c>
      <c r="C32" s="5" t="s">
        <v>12</v>
      </c>
      <c r="D32" s="7" t="s">
        <v>187</v>
      </c>
      <c r="E32" s="11">
        <f t="shared" si="6"/>
        <v>24</v>
      </c>
      <c r="F32" s="16">
        <v>1</v>
      </c>
      <c r="G32" s="16" t="s">
        <v>188</v>
      </c>
      <c r="H32">
        <v>0</v>
      </c>
      <c r="I32" t="s">
        <v>12</v>
      </c>
      <c r="J32">
        <v>0</v>
      </c>
      <c r="K32">
        <v>0</v>
      </c>
      <c r="L32">
        <v>20000000</v>
      </c>
      <c r="M32">
        <v>0</v>
      </c>
      <c r="N32">
        <v>0</v>
      </c>
      <c r="O32">
        <v>0</v>
      </c>
      <c r="P32">
        <v>0</v>
      </c>
      <c r="Q32">
        <v>0</v>
      </c>
      <c r="R32">
        <v>0</v>
      </c>
      <c r="S32">
        <v>0</v>
      </c>
      <c r="T32">
        <v>0</v>
      </c>
      <c r="U32">
        <v>0</v>
      </c>
      <c r="V32">
        <v>0</v>
      </c>
      <c r="W32">
        <v>0</v>
      </c>
      <c r="X32">
        <v>0</v>
      </c>
      <c r="Y32">
        <v>0</v>
      </c>
      <c r="Z32">
        <v>0</v>
      </c>
      <c r="AA32">
        <v>0</v>
      </c>
      <c r="AB32">
        <v>0</v>
      </c>
      <c r="AC32">
        <v>0</v>
      </c>
      <c r="AD32">
        <v>0</v>
      </c>
      <c r="AE32" s="17">
        <v>0.09</v>
      </c>
      <c r="AF32" s="17">
        <v>0.09</v>
      </c>
      <c r="AG32" s="17">
        <v>0.09</v>
      </c>
      <c r="AH32" s="17">
        <v>0.09</v>
      </c>
      <c r="AI32" s="17">
        <v>0.09</v>
      </c>
      <c r="AJ32" s="17">
        <v>0.09</v>
      </c>
      <c r="AK32" s="17">
        <v>1</v>
      </c>
      <c r="AL32" s="17">
        <v>1</v>
      </c>
      <c r="AM32" s="17">
        <v>1</v>
      </c>
      <c r="AN32" s="17">
        <v>1</v>
      </c>
      <c r="AO32" s="17">
        <v>1</v>
      </c>
      <c r="AP32" s="17">
        <v>1</v>
      </c>
      <c r="AQ32" s="17">
        <v>1</v>
      </c>
      <c r="AR32" s="17">
        <v>1</v>
      </c>
      <c r="AS32" s="17">
        <v>1</v>
      </c>
      <c r="AT32" s="17">
        <v>1</v>
      </c>
      <c r="AU32" s="17">
        <v>1</v>
      </c>
      <c r="AV32" s="17">
        <v>1</v>
      </c>
      <c r="AW32">
        <v>0</v>
      </c>
      <c r="AX32">
        <v>0</v>
      </c>
      <c r="AY32">
        <v>0</v>
      </c>
      <c r="AZ32">
        <v>0</v>
      </c>
      <c r="BA32">
        <v>0</v>
      </c>
      <c r="BB32">
        <v>0</v>
      </c>
      <c r="BC32">
        <v>460.75542459148141</v>
      </c>
      <c r="BD32">
        <v>460.75542459148141</v>
      </c>
      <c r="BE32">
        <v>460.75542459148141</v>
      </c>
      <c r="BF32">
        <v>460.75542459148141</v>
      </c>
      <c r="BG32">
        <v>460.75542459148141</v>
      </c>
      <c r="BH32">
        <v>460.75542459148141</v>
      </c>
      <c r="BI32">
        <v>0.99167600700525393</v>
      </c>
      <c r="BJ32">
        <v>0.99167600700525393</v>
      </c>
      <c r="BK32">
        <v>0.99167600700525393</v>
      </c>
      <c r="BL32">
        <v>0.99167600700525393</v>
      </c>
      <c r="BM32">
        <v>0.99167600700525393</v>
      </c>
      <c r="BN32">
        <v>0.99167600700525393</v>
      </c>
      <c r="BO32">
        <v>0</v>
      </c>
      <c r="BP32">
        <v>0</v>
      </c>
      <c r="BQ32">
        <v>0</v>
      </c>
      <c r="BR32">
        <v>0</v>
      </c>
      <c r="BS32">
        <v>0</v>
      </c>
      <c r="BT32">
        <v>0</v>
      </c>
      <c r="BU32">
        <v>0</v>
      </c>
      <c r="BV32">
        <v>0</v>
      </c>
      <c r="BW32">
        <v>0</v>
      </c>
      <c r="BX32">
        <v>0</v>
      </c>
      <c r="BY32">
        <v>0</v>
      </c>
      <c r="BZ32">
        <v>0</v>
      </c>
      <c r="CA32">
        <v>0</v>
      </c>
      <c r="CB32">
        <v>0</v>
      </c>
      <c r="CC32">
        <v>0</v>
      </c>
      <c r="CD32">
        <v>0</v>
      </c>
      <c r="CE32">
        <v>0</v>
      </c>
      <c r="CF32">
        <v>0</v>
      </c>
      <c r="CG32">
        <v>6.2260740740740748E-3</v>
      </c>
      <c r="CH32">
        <v>6.2260740740740748E-3</v>
      </c>
      <c r="CI32">
        <v>6.2260740740740748E-3</v>
      </c>
      <c r="CJ32">
        <f t="shared" ref="CJ32:CJ50" si="14">$CH32*B$3</f>
        <v>4.1527914074074085E-3</v>
      </c>
      <c r="CK32">
        <f t="shared" ref="CK32:CK50" si="15">$CH32*C$3</f>
        <v>2.0795087407407408E-3</v>
      </c>
      <c r="CL32">
        <f t="shared" ref="CL32:CL50" si="16">$CH32*D$3</f>
        <v>6.2260740740740749E-6</v>
      </c>
      <c r="CM32">
        <v>0</v>
      </c>
      <c r="CN32">
        <v>0</v>
      </c>
      <c r="CO32">
        <v>0</v>
      </c>
      <c r="CP32">
        <v>0</v>
      </c>
      <c r="CQ32">
        <v>0</v>
      </c>
      <c r="CR32">
        <v>0</v>
      </c>
      <c r="CS32" s="104">
        <v>0.89030920000000002</v>
      </c>
      <c r="CT32" s="104">
        <v>0.89030920000000002</v>
      </c>
      <c r="CU32" s="104">
        <v>0.89030920000000002</v>
      </c>
      <c r="CV32" s="104">
        <v>0.89030920000000002</v>
      </c>
      <c r="CW32" s="104">
        <v>0.89030920000000002</v>
      </c>
      <c r="CX32" s="104">
        <v>0.89030920000000002</v>
      </c>
      <c r="CY32">
        <v>8.174285816161557E-2</v>
      </c>
      <c r="CZ32">
        <v>8.174285816161557E-2</v>
      </c>
      <c r="DA32">
        <v>8.174285816161557E-2</v>
      </c>
      <c r="DB32">
        <v>8.174285816161557E-2</v>
      </c>
      <c r="DC32">
        <v>8.174285816161557E-2</v>
      </c>
      <c r="DD32">
        <v>8.174285816161557E-2</v>
      </c>
    </row>
    <row r="33" spans="1:108" ht="14.5" customHeight="1" x14ac:dyDescent="0.35">
      <c r="A33" s="107" t="s">
        <v>19</v>
      </c>
      <c r="B33" s="14" t="s">
        <v>56</v>
      </c>
      <c r="C33" s="5" t="str">
        <f>IF(H33&lt;&gt;0,"Min_demand","-")</f>
        <v>-</v>
      </c>
      <c r="D33" s="7" t="s">
        <v>51</v>
      </c>
      <c r="E33" s="11">
        <f t="shared" si="6"/>
        <v>25</v>
      </c>
      <c r="F33" s="16">
        <v>1</v>
      </c>
      <c r="G33" s="16" t="s">
        <v>52</v>
      </c>
      <c r="H33">
        <v>0</v>
      </c>
      <c r="I33" t="s">
        <v>12</v>
      </c>
      <c r="J33">
        <v>1</v>
      </c>
      <c r="K33">
        <v>0</v>
      </c>
      <c r="L33">
        <v>2000000</v>
      </c>
      <c r="M33">
        <v>0</v>
      </c>
      <c r="N33">
        <v>0</v>
      </c>
      <c r="O33">
        <v>0</v>
      </c>
      <c r="P33">
        <v>0</v>
      </c>
      <c r="Q33">
        <v>0</v>
      </c>
      <c r="R33">
        <v>0</v>
      </c>
      <c r="S33" s="12">
        <v>0</v>
      </c>
      <c r="T33" s="12">
        <v>0</v>
      </c>
      <c r="U33" s="12">
        <v>0</v>
      </c>
      <c r="V33" s="12">
        <v>0</v>
      </c>
      <c r="W33" s="12">
        <v>0</v>
      </c>
      <c r="X33" s="12">
        <v>0</v>
      </c>
      <c r="Y33">
        <v>0</v>
      </c>
      <c r="Z33">
        <v>0</v>
      </c>
      <c r="AA33">
        <v>0</v>
      </c>
      <c r="AB33">
        <v>0</v>
      </c>
      <c r="AC33">
        <v>0</v>
      </c>
      <c r="AD33">
        <v>0</v>
      </c>
      <c r="AE33" s="17">
        <v>0</v>
      </c>
      <c r="AF33" s="17">
        <v>0</v>
      </c>
      <c r="AG33" s="17">
        <v>0</v>
      </c>
      <c r="AH33" s="17">
        <v>0</v>
      </c>
      <c r="AI33" s="17">
        <v>0</v>
      </c>
      <c r="AJ33" s="17">
        <v>0</v>
      </c>
      <c r="AK33" s="17">
        <v>1</v>
      </c>
      <c r="AL33" s="17">
        <v>1</v>
      </c>
      <c r="AM33" s="17">
        <v>1</v>
      </c>
      <c r="AN33" s="17">
        <v>1</v>
      </c>
      <c r="AO33" s="17">
        <v>1</v>
      </c>
      <c r="AP33" s="17">
        <v>1</v>
      </c>
      <c r="AQ33" s="17">
        <v>1</v>
      </c>
      <c r="AR33" s="17">
        <v>1</v>
      </c>
      <c r="AS33" s="17">
        <v>1</v>
      </c>
      <c r="AT33" s="17">
        <v>1</v>
      </c>
      <c r="AU33" s="17">
        <v>1</v>
      </c>
      <c r="AV33" s="17">
        <v>1</v>
      </c>
      <c r="AW33">
        <v>0</v>
      </c>
      <c r="AX33">
        <v>0</v>
      </c>
      <c r="AY33">
        <v>0</v>
      </c>
      <c r="AZ33">
        <v>0</v>
      </c>
      <c r="BA33">
        <v>0</v>
      </c>
      <c r="BB33">
        <v>0</v>
      </c>
      <c r="BC33">
        <v>552.67870000000005</v>
      </c>
      <c r="BD33">
        <v>552.67870000000005</v>
      </c>
      <c r="BE33">
        <v>552.67870000000005</v>
      </c>
      <c r="BF33">
        <v>396.26020000000005</v>
      </c>
      <c r="BG33">
        <v>344.12070000000006</v>
      </c>
      <c r="BH33">
        <v>312.83700000000005</v>
      </c>
      <c r="BI33">
        <v>9.1244125000000018</v>
      </c>
      <c r="BJ33">
        <v>9.1244125000000018</v>
      </c>
      <c r="BK33">
        <v>9.1244125000000018</v>
      </c>
      <c r="BL33">
        <v>7.5602275000000008</v>
      </c>
      <c r="BM33">
        <v>6.9084837500000003</v>
      </c>
      <c r="BN33">
        <v>6.5174375000000007</v>
      </c>
      <c r="BO33">
        <v>0</v>
      </c>
      <c r="BP33">
        <v>0</v>
      </c>
      <c r="BQ33">
        <v>0</v>
      </c>
      <c r="BR33">
        <v>0</v>
      </c>
      <c r="BS33">
        <v>0</v>
      </c>
      <c r="BT33">
        <v>0</v>
      </c>
      <c r="BU33">
        <v>0</v>
      </c>
      <c r="BV33">
        <v>0</v>
      </c>
      <c r="BW33">
        <v>0</v>
      </c>
      <c r="BX33">
        <v>0</v>
      </c>
      <c r="BY33">
        <v>0</v>
      </c>
      <c r="BZ33">
        <v>0</v>
      </c>
      <c r="CA33">
        <v>0</v>
      </c>
      <c r="CB33">
        <v>0</v>
      </c>
      <c r="CC33">
        <v>0</v>
      </c>
      <c r="CD33">
        <v>0</v>
      </c>
      <c r="CE33">
        <v>0</v>
      </c>
      <c r="CF33">
        <v>0</v>
      </c>
      <c r="CG33">
        <v>90.584795321637415</v>
      </c>
      <c r="CH33">
        <v>90.584795321637415</v>
      </c>
      <c r="CI33">
        <v>90.584795321637415</v>
      </c>
      <c r="CJ33">
        <f t="shared" si="14"/>
        <v>60.420058479532159</v>
      </c>
      <c r="CK33">
        <f t="shared" si="15"/>
        <v>30.255321637426892</v>
      </c>
      <c r="CL33">
        <f t="shared" si="16"/>
        <v>9.0584795321637421E-2</v>
      </c>
      <c r="CM33">
        <v>0</v>
      </c>
      <c r="CN33">
        <v>0</v>
      </c>
      <c r="CO33">
        <v>0</v>
      </c>
      <c r="CP33">
        <f t="shared" ref="CP33:CR34" si="17">$CN33*B$3</f>
        <v>0</v>
      </c>
      <c r="CQ33">
        <f t="shared" si="17"/>
        <v>0</v>
      </c>
      <c r="CR33">
        <f t="shared" si="17"/>
        <v>0</v>
      </c>
      <c r="CS33" s="52">
        <v>13.75</v>
      </c>
      <c r="CT33" s="52">
        <v>13.75</v>
      </c>
      <c r="CU33" s="52">
        <v>13.75</v>
      </c>
      <c r="CV33" s="52">
        <v>12.26</v>
      </c>
      <c r="CW33" s="52">
        <v>11.51</v>
      </c>
      <c r="CX33" s="52">
        <v>10.84</v>
      </c>
      <c r="CY33">
        <v>8.5803264560679798E-2</v>
      </c>
      <c r="CZ33">
        <v>8.5803264560679798E-2</v>
      </c>
      <c r="DA33">
        <v>8.5803264560679798E-2</v>
      </c>
      <c r="DB33">
        <v>8.3860161500585326E-2</v>
      </c>
      <c r="DC33">
        <v>8.3860161500585326E-2</v>
      </c>
      <c r="DD33">
        <v>8.3860161500585326E-2</v>
      </c>
    </row>
    <row r="34" spans="1:108" ht="14.5" customHeight="1" x14ac:dyDescent="0.35">
      <c r="A34" s="107"/>
      <c r="B34" s="14" t="s">
        <v>55</v>
      </c>
      <c r="C34" s="5" t="s">
        <v>12</v>
      </c>
      <c r="D34" s="7" t="s">
        <v>53</v>
      </c>
      <c r="E34" s="11">
        <f t="shared" si="6"/>
        <v>26</v>
      </c>
      <c r="F34" s="16">
        <v>1</v>
      </c>
      <c r="G34" s="16" t="s">
        <v>54</v>
      </c>
      <c r="H34">
        <v>0</v>
      </c>
      <c r="I34" t="s">
        <v>12</v>
      </c>
      <c r="J34">
        <v>1</v>
      </c>
      <c r="K34">
        <v>0</v>
      </c>
      <c r="L34">
        <f t="shared" ref="L34:L49" si="18">$L$33</f>
        <v>2000000</v>
      </c>
      <c r="M34">
        <v>0</v>
      </c>
      <c r="N34">
        <v>0</v>
      </c>
      <c r="O34">
        <v>0</v>
      </c>
      <c r="P34">
        <v>0</v>
      </c>
      <c r="Q34">
        <v>0</v>
      </c>
      <c r="R34">
        <v>0</v>
      </c>
      <c r="S34" s="12">
        <v>0</v>
      </c>
      <c r="T34" s="12">
        <v>0</v>
      </c>
      <c r="U34" s="12">
        <v>0</v>
      </c>
      <c r="V34" s="12">
        <v>0</v>
      </c>
      <c r="W34" s="12">
        <v>0</v>
      </c>
      <c r="X34" s="12">
        <v>0</v>
      </c>
      <c r="Y34">
        <v>0</v>
      </c>
      <c r="Z34">
        <v>0</v>
      </c>
      <c r="AA34">
        <v>0</v>
      </c>
      <c r="AB34">
        <v>0</v>
      </c>
      <c r="AC34">
        <v>0</v>
      </c>
      <c r="AD34">
        <v>0</v>
      </c>
      <c r="AE34" s="17">
        <v>0</v>
      </c>
      <c r="AF34" s="17">
        <v>0</v>
      </c>
      <c r="AG34" s="17">
        <v>0</v>
      </c>
      <c r="AH34" s="17">
        <v>0</v>
      </c>
      <c r="AI34" s="17">
        <v>0</v>
      </c>
      <c r="AJ34" s="17">
        <v>0</v>
      </c>
      <c r="AK34" s="17">
        <v>1</v>
      </c>
      <c r="AL34" s="17">
        <v>1</v>
      </c>
      <c r="AM34" s="17">
        <v>1</v>
      </c>
      <c r="AN34" s="17">
        <v>1</v>
      </c>
      <c r="AO34" s="17">
        <v>1</v>
      </c>
      <c r="AP34" s="17">
        <v>1</v>
      </c>
      <c r="AQ34" s="17">
        <v>1</v>
      </c>
      <c r="AR34" s="17">
        <v>1</v>
      </c>
      <c r="AS34" s="17">
        <v>1</v>
      </c>
      <c r="AT34" s="17">
        <v>1</v>
      </c>
      <c r="AU34" s="17">
        <v>1</v>
      </c>
      <c r="AV34" s="17">
        <v>1</v>
      </c>
      <c r="AW34">
        <v>0</v>
      </c>
      <c r="AX34">
        <v>0</v>
      </c>
      <c r="AY34">
        <v>0</v>
      </c>
      <c r="AZ34">
        <v>0</v>
      </c>
      <c r="BA34">
        <v>0</v>
      </c>
      <c r="BB34">
        <v>0</v>
      </c>
      <c r="BC34">
        <v>761.23670000000004</v>
      </c>
      <c r="BD34">
        <v>646.52980000000002</v>
      </c>
      <c r="BE34">
        <v>583.96240000000012</v>
      </c>
      <c r="BF34">
        <v>458.82760000000007</v>
      </c>
      <c r="BG34">
        <v>406.68810000000002</v>
      </c>
      <c r="BH34">
        <v>375.40440000000001</v>
      </c>
      <c r="BI34">
        <v>11.601038750000001</v>
      </c>
      <c r="BJ34">
        <v>11.157853000000001</v>
      </c>
      <c r="BK34">
        <v>7.6905762500000012</v>
      </c>
      <c r="BL34">
        <v>9.2808310000000009</v>
      </c>
      <c r="BM34">
        <v>8.5508780000000009</v>
      </c>
      <c r="BN34">
        <v>8.1337620000000008</v>
      </c>
      <c r="BO34">
        <v>0</v>
      </c>
      <c r="BP34">
        <v>0</v>
      </c>
      <c r="BQ34">
        <v>0</v>
      </c>
      <c r="BR34">
        <v>0</v>
      </c>
      <c r="BS34">
        <v>0</v>
      </c>
      <c r="BT34">
        <v>0</v>
      </c>
      <c r="BU34">
        <v>0</v>
      </c>
      <c r="BV34">
        <v>0</v>
      </c>
      <c r="BW34">
        <v>0</v>
      </c>
      <c r="BX34">
        <v>0</v>
      </c>
      <c r="BY34">
        <v>0</v>
      </c>
      <c r="BZ34">
        <v>0</v>
      </c>
      <c r="CA34">
        <v>0</v>
      </c>
      <c r="CB34">
        <v>0</v>
      </c>
      <c r="CC34">
        <v>0</v>
      </c>
      <c r="CD34">
        <v>0</v>
      </c>
      <c r="CE34">
        <v>0</v>
      </c>
      <c r="CF34">
        <v>0</v>
      </c>
      <c r="CG34">
        <v>90.584795321637415</v>
      </c>
      <c r="CH34">
        <v>90.584795321637415</v>
      </c>
      <c r="CI34">
        <v>90.584795321637415</v>
      </c>
      <c r="CJ34">
        <f t="shared" si="14"/>
        <v>60.420058479532159</v>
      </c>
      <c r="CK34">
        <f t="shared" si="15"/>
        <v>30.255321637426892</v>
      </c>
      <c r="CL34">
        <f t="shared" si="16"/>
        <v>9.0584795321637421E-2</v>
      </c>
      <c r="CM34">
        <v>0</v>
      </c>
      <c r="CN34">
        <v>0</v>
      </c>
      <c r="CO34">
        <v>0</v>
      </c>
      <c r="CP34">
        <f t="shared" si="17"/>
        <v>0</v>
      </c>
      <c r="CQ34">
        <f t="shared" si="17"/>
        <v>0</v>
      </c>
      <c r="CR34">
        <f t="shared" si="17"/>
        <v>0</v>
      </c>
      <c r="CS34">
        <v>17.88</v>
      </c>
      <c r="CT34">
        <v>17.88</v>
      </c>
      <c r="CU34">
        <v>17.88</v>
      </c>
      <c r="CV34">
        <v>15.93</v>
      </c>
      <c r="CW34">
        <v>14.96</v>
      </c>
      <c r="CX34">
        <v>14.09</v>
      </c>
      <c r="CY34">
        <v>8.5803264560679798E-2</v>
      </c>
      <c r="CZ34">
        <v>8.5803264560679798E-2</v>
      </c>
      <c r="DA34">
        <v>8.5803264560679798E-2</v>
      </c>
      <c r="DB34">
        <v>8.3860161500585326E-2</v>
      </c>
      <c r="DC34">
        <v>8.3860161500585326E-2</v>
      </c>
      <c r="DD34">
        <v>8.3860161500585326E-2</v>
      </c>
    </row>
    <row r="35" spans="1:108" ht="14.5" customHeight="1" x14ac:dyDescent="0.35">
      <c r="A35" s="107"/>
      <c r="B35" s="36" t="s">
        <v>221</v>
      </c>
      <c r="C35" s="5" t="s">
        <v>12</v>
      </c>
      <c r="D35" s="7" t="s">
        <v>628</v>
      </c>
      <c r="E35" s="11">
        <f t="shared" si="6"/>
        <v>27</v>
      </c>
      <c r="F35" s="16">
        <v>1</v>
      </c>
      <c r="G35" s="16" t="s">
        <v>223</v>
      </c>
      <c r="H35">
        <v>0</v>
      </c>
      <c r="I35" t="s">
        <v>12</v>
      </c>
      <c r="J35">
        <v>1</v>
      </c>
      <c r="K35">
        <v>0</v>
      </c>
      <c r="L35">
        <f t="shared" si="18"/>
        <v>2000000</v>
      </c>
      <c r="M35">
        <v>0</v>
      </c>
      <c r="N35">
        <v>0</v>
      </c>
      <c r="O35">
        <v>0</v>
      </c>
      <c r="P35">
        <v>0</v>
      </c>
      <c r="Q35">
        <v>0</v>
      </c>
      <c r="R35">
        <v>0</v>
      </c>
      <c r="S35" s="12">
        <v>0</v>
      </c>
      <c r="T35" s="12">
        <v>0</v>
      </c>
      <c r="U35" s="12">
        <v>0</v>
      </c>
      <c r="V35" s="12">
        <v>0</v>
      </c>
      <c r="W35" s="12">
        <v>0</v>
      </c>
      <c r="X35" s="12">
        <v>0</v>
      </c>
      <c r="Y35">
        <v>0</v>
      </c>
      <c r="Z35">
        <v>0</v>
      </c>
      <c r="AA35">
        <v>0</v>
      </c>
      <c r="AB35">
        <v>0</v>
      </c>
      <c r="AC35">
        <v>0</v>
      </c>
      <c r="AD35">
        <v>0</v>
      </c>
      <c r="AE35" s="17">
        <v>0</v>
      </c>
      <c r="AF35" s="17">
        <v>0</v>
      </c>
      <c r="AG35" s="17">
        <v>0</v>
      </c>
      <c r="AH35" s="17">
        <v>0</v>
      </c>
      <c r="AI35" s="17">
        <v>0</v>
      </c>
      <c r="AJ35" s="17">
        <v>0</v>
      </c>
      <c r="AK35" s="17">
        <v>1</v>
      </c>
      <c r="AL35" s="17">
        <v>1</v>
      </c>
      <c r="AM35" s="17">
        <v>1</v>
      </c>
      <c r="AN35" s="17">
        <v>1</v>
      </c>
      <c r="AO35" s="17">
        <v>1</v>
      </c>
      <c r="AP35" s="17">
        <v>1</v>
      </c>
      <c r="AQ35" s="17">
        <v>1</v>
      </c>
      <c r="AR35" s="17">
        <v>1</v>
      </c>
      <c r="AS35" s="17">
        <v>1</v>
      </c>
      <c r="AT35" s="17">
        <v>1</v>
      </c>
      <c r="AU35" s="17">
        <v>1</v>
      </c>
      <c r="AV35" s="17">
        <v>1</v>
      </c>
      <c r="AW35">
        <v>0</v>
      </c>
      <c r="AX35">
        <v>0</v>
      </c>
      <c r="AY35">
        <v>0</v>
      </c>
      <c r="AZ35">
        <v>0</v>
      </c>
      <c r="BA35">
        <v>0</v>
      </c>
      <c r="BB35">
        <v>0</v>
      </c>
      <c r="BC35">
        <v>1758.6807528485745</v>
      </c>
      <c r="BD35">
        <v>1758.6807528485745</v>
      </c>
      <c r="BE35">
        <v>1758.6807528485745</v>
      </c>
      <c r="BF35">
        <v>1633.060699073676</v>
      </c>
      <c r="BG35">
        <v>1538.8456587425023</v>
      </c>
      <c r="BH35">
        <v>1507.4406452987776</v>
      </c>
      <c r="BI35">
        <v>14.599060000000001</v>
      </c>
      <c r="BJ35">
        <v>14.599060000000001</v>
      </c>
      <c r="BK35">
        <v>14.599060000000001</v>
      </c>
      <c r="BL35">
        <v>13.139154000000001</v>
      </c>
      <c r="BM35">
        <v>12.088021680000002</v>
      </c>
      <c r="BN35">
        <v>11.8252386</v>
      </c>
      <c r="BO35">
        <v>1.5641850000000001E-3</v>
      </c>
      <c r="BP35">
        <v>1.5641850000000001E-3</v>
      </c>
      <c r="BQ35">
        <v>1.5641850000000001E-3</v>
      </c>
      <c r="BR35">
        <v>1.4077665000000001E-3</v>
      </c>
      <c r="BS35">
        <v>1.2930596E-3</v>
      </c>
      <c r="BT35">
        <v>1.2722038E-3</v>
      </c>
      <c r="BU35">
        <v>0</v>
      </c>
      <c r="BV35">
        <v>0</v>
      </c>
      <c r="BW35">
        <v>0</v>
      </c>
      <c r="BX35">
        <v>0</v>
      </c>
      <c r="BY35">
        <v>0</v>
      </c>
      <c r="BZ35">
        <v>0</v>
      </c>
      <c r="CA35">
        <v>0</v>
      </c>
      <c r="CB35">
        <v>0</v>
      </c>
      <c r="CC35">
        <v>0</v>
      </c>
      <c r="CD35">
        <v>0</v>
      </c>
      <c r="CE35">
        <v>0</v>
      </c>
      <c r="CF35">
        <v>0</v>
      </c>
      <c r="CG35" s="20">
        <v>55.12222222222222</v>
      </c>
      <c r="CH35" s="20">
        <v>55.12222222222222</v>
      </c>
      <c r="CI35" s="20">
        <v>55.12222222222222</v>
      </c>
      <c r="CJ35">
        <f t="shared" si="14"/>
        <v>36.766522222222221</v>
      </c>
      <c r="CK35">
        <f t="shared" si="15"/>
        <v>18.410822222222219</v>
      </c>
      <c r="CL35">
        <f t="shared" si="16"/>
        <v>5.5122222222222218E-2</v>
      </c>
      <c r="CM35">
        <v>0</v>
      </c>
      <c r="CN35">
        <v>0</v>
      </c>
      <c r="CO35">
        <v>0</v>
      </c>
      <c r="CP35">
        <v>0</v>
      </c>
      <c r="CQ35">
        <v>0</v>
      </c>
      <c r="CR35">
        <v>0</v>
      </c>
      <c r="CS35">
        <v>203.96</v>
      </c>
      <c r="CT35">
        <v>177.36</v>
      </c>
      <c r="CU35">
        <v>150.76</v>
      </c>
      <c r="CV35">
        <v>171.96</v>
      </c>
      <c r="CW35">
        <v>169.84</v>
      </c>
      <c r="CX35">
        <v>171.26</v>
      </c>
      <c r="CY35">
        <v>9.1448096207564403E-2</v>
      </c>
      <c r="CZ35">
        <v>9.1448096207564403E-2</v>
      </c>
      <c r="DA35">
        <v>9.1448096207564403E-2</v>
      </c>
      <c r="DB35">
        <v>8.8827433387272267E-2</v>
      </c>
      <c r="DC35">
        <v>8.8827433387272267E-2</v>
      </c>
      <c r="DD35">
        <v>8.8827433387272267E-2</v>
      </c>
    </row>
    <row r="36" spans="1:108" x14ac:dyDescent="0.35">
      <c r="A36" s="107"/>
      <c r="B36" s="14" t="str">
        <f>CONCATENATE("RPU_"&amp;D36)</f>
        <v>RPU_ON_SP198-HH100</v>
      </c>
      <c r="C36" s="5" t="str">
        <f t="shared" ref="C36:C48" si="19">IF(H36&lt;&gt;0,"Min_demand","-")</f>
        <v>-</v>
      </c>
      <c r="D36" s="96" t="s">
        <v>189</v>
      </c>
      <c r="E36" s="11">
        <f t="shared" si="6"/>
        <v>28</v>
      </c>
      <c r="F36" s="16">
        <v>1</v>
      </c>
      <c r="G36" s="18" t="s">
        <v>57</v>
      </c>
      <c r="H36">
        <v>0</v>
      </c>
      <c r="I36" t="s">
        <v>12</v>
      </c>
      <c r="J36">
        <v>1</v>
      </c>
      <c r="K36">
        <v>0</v>
      </c>
      <c r="L36">
        <f t="shared" si="18"/>
        <v>2000000</v>
      </c>
      <c r="M36">
        <v>0</v>
      </c>
      <c r="N36">
        <v>0</v>
      </c>
      <c r="O36">
        <v>0</v>
      </c>
      <c r="P36">
        <v>0</v>
      </c>
      <c r="Q36">
        <v>0</v>
      </c>
      <c r="R36">
        <v>0</v>
      </c>
      <c r="S36" s="12">
        <v>0</v>
      </c>
      <c r="T36" s="12">
        <v>0</v>
      </c>
      <c r="U36" s="12">
        <v>0</v>
      </c>
      <c r="V36" s="12">
        <v>0</v>
      </c>
      <c r="W36" s="12">
        <v>0</v>
      </c>
      <c r="X36" s="12">
        <v>0</v>
      </c>
      <c r="Y36">
        <v>0</v>
      </c>
      <c r="Z36">
        <v>0</v>
      </c>
      <c r="AA36">
        <v>0</v>
      </c>
      <c r="AB36">
        <v>0</v>
      </c>
      <c r="AC36">
        <v>0</v>
      </c>
      <c r="AD36">
        <v>0</v>
      </c>
      <c r="AE36" s="17">
        <v>0</v>
      </c>
      <c r="AF36" s="17">
        <v>0</v>
      </c>
      <c r="AG36" s="17">
        <v>0</v>
      </c>
      <c r="AH36" s="17">
        <v>0</v>
      </c>
      <c r="AI36" s="17">
        <v>0</v>
      </c>
      <c r="AJ36" s="17">
        <v>0</v>
      </c>
      <c r="AK36" s="17">
        <v>1</v>
      </c>
      <c r="AL36" s="17">
        <v>1</v>
      </c>
      <c r="AM36" s="17">
        <v>1</v>
      </c>
      <c r="AN36" s="17">
        <v>1</v>
      </c>
      <c r="AO36" s="17">
        <v>1</v>
      </c>
      <c r="AP36" s="17">
        <v>1</v>
      </c>
      <c r="AQ36" s="17">
        <v>1</v>
      </c>
      <c r="AR36" s="17">
        <v>1</v>
      </c>
      <c r="AS36" s="17">
        <v>1</v>
      </c>
      <c r="AT36" s="17">
        <v>1</v>
      </c>
      <c r="AU36" s="17">
        <v>1</v>
      </c>
      <c r="AV36" s="17">
        <v>1</v>
      </c>
      <c r="AW36">
        <v>0</v>
      </c>
      <c r="AX36">
        <v>0</v>
      </c>
      <c r="AY36">
        <v>0</v>
      </c>
      <c r="AZ36">
        <v>0</v>
      </c>
      <c r="BA36">
        <v>0</v>
      </c>
      <c r="BB36">
        <v>0</v>
      </c>
      <c r="BC36">
        <v>1758.6807528485745</v>
      </c>
      <c r="BD36">
        <v>1758.6807528485745</v>
      </c>
      <c r="BE36">
        <v>1758.6807528485745</v>
      </c>
      <c r="BF36">
        <v>1633.060699073676</v>
      </c>
      <c r="BG36">
        <v>1538.8456587425023</v>
      </c>
      <c r="BH36">
        <v>1507.4406452987776</v>
      </c>
      <c r="BI36">
        <v>14.599060000000001</v>
      </c>
      <c r="BJ36">
        <v>14.599060000000001</v>
      </c>
      <c r="BK36">
        <v>14.599060000000001</v>
      </c>
      <c r="BL36">
        <v>13.139154000000001</v>
      </c>
      <c r="BM36">
        <v>12.088021680000002</v>
      </c>
      <c r="BN36">
        <v>11.8252386</v>
      </c>
      <c r="BO36">
        <v>1.5641850000000001E-3</v>
      </c>
      <c r="BP36">
        <v>1.5641850000000001E-3</v>
      </c>
      <c r="BQ36">
        <v>1.5641850000000001E-3</v>
      </c>
      <c r="BR36">
        <v>1.4077665000000001E-3</v>
      </c>
      <c r="BS36">
        <v>1.2930596E-3</v>
      </c>
      <c r="BT36">
        <v>1.2722038E-3</v>
      </c>
      <c r="BU36">
        <v>0</v>
      </c>
      <c r="BV36">
        <v>0</v>
      </c>
      <c r="BW36">
        <v>0</v>
      </c>
      <c r="BX36">
        <v>0</v>
      </c>
      <c r="BY36">
        <v>0</v>
      </c>
      <c r="BZ36">
        <v>0</v>
      </c>
      <c r="CA36">
        <v>0</v>
      </c>
      <c r="CB36">
        <v>0</v>
      </c>
      <c r="CC36">
        <v>0</v>
      </c>
      <c r="CD36">
        <v>0</v>
      </c>
      <c r="CE36">
        <v>0</v>
      </c>
      <c r="CF36">
        <v>0</v>
      </c>
      <c r="CG36" s="20">
        <v>55.12222222222222</v>
      </c>
      <c r="CH36" s="20">
        <v>55.12222222222222</v>
      </c>
      <c r="CI36" s="20">
        <v>55.12222222222222</v>
      </c>
      <c r="CJ36">
        <f t="shared" si="14"/>
        <v>36.766522222222221</v>
      </c>
      <c r="CK36">
        <f t="shared" si="15"/>
        <v>18.410822222222219</v>
      </c>
      <c r="CL36">
        <f t="shared" si="16"/>
        <v>5.5122222222222218E-2</v>
      </c>
      <c r="CM36">
        <v>0</v>
      </c>
      <c r="CN36">
        <v>0</v>
      </c>
      <c r="CO36">
        <v>0</v>
      </c>
      <c r="CP36">
        <f t="shared" ref="CP36:CR43" si="20">$CN36*B$3</f>
        <v>0</v>
      </c>
      <c r="CQ36">
        <f t="shared" si="20"/>
        <v>0</v>
      </c>
      <c r="CR36">
        <f t="shared" si="20"/>
        <v>0</v>
      </c>
      <c r="CS36">
        <v>203.96</v>
      </c>
      <c r="CT36">
        <v>177.36</v>
      </c>
      <c r="CU36">
        <v>150.76</v>
      </c>
      <c r="CV36">
        <v>171.96</v>
      </c>
      <c r="CW36">
        <v>169.84</v>
      </c>
      <c r="CX36">
        <v>171.26</v>
      </c>
      <c r="CY36">
        <v>9.1448096207564403E-2</v>
      </c>
      <c r="CZ36">
        <v>9.1448096207564403E-2</v>
      </c>
      <c r="DA36">
        <v>9.1448096207564403E-2</v>
      </c>
      <c r="DB36">
        <v>8.8827433387272267E-2</v>
      </c>
      <c r="DC36">
        <v>8.8827433387272267E-2</v>
      </c>
      <c r="DD36">
        <v>8.8827433387272267E-2</v>
      </c>
    </row>
    <row r="37" spans="1:108" x14ac:dyDescent="0.35">
      <c r="A37" s="107"/>
      <c r="B37" s="14" t="str">
        <f t="shared" ref="B37:B48" si="21">CONCATENATE("RPU_"&amp;D37)</f>
        <v>RPU_ON_SP198-HH150</v>
      </c>
      <c r="C37" s="5" t="str">
        <f t="shared" si="19"/>
        <v>-</v>
      </c>
      <c r="D37" s="96" t="s">
        <v>58</v>
      </c>
      <c r="E37" s="11">
        <f t="shared" si="6"/>
        <v>29</v>
      </c>
      <c r="F37" s="16">
        <v>1</v>
      </c>
      <c r="G37" s="18" t="s">
        <v>59</v>
      </c>
      <c r="H37">
        <v>0</v>
      </c>
      <c r="I37" t="s">
        <v>12</v>
      </c>
      <c r="J37">
        <v>1</v>
      </c>
      <c r="K37">
        <v>0</v>
      </c>
      <c r="L37">
        <f t="shared" si="18"/>
        <v>2000000</v>
      </c>
      <c r="M37">
        <v>0</v>
      </c>
      <c r="N37">
        <v>0</v>
      </c>
      <c r="O37">
        <v>0</v>
      </c>
      <c r="P37">
        <v>0</v>
      </c>
      <c r="Q37">
        <v>0</v>
      </c>
      <c r="R37">
        <v>0</v>
      </c>
      <c r="S37" s="12">
        <v>0</v>
      </c>
      <c r="T37" s="12">
        <v>0</v>
      </c>
      <c r="U37" s="12">
        <v>0</v>
      </c>
      <c r="V37" s="12">
        <v>0</v>
      </c>
      <c r="W37" s="12">
        <v>0</v>
      </c>
      <c r="X37" s="12">
        <v>0</v>
      </c>
      <c r="Y37">
        <v>0</v>
      </c>
      <c r="Z37">
        <v>0</v>
      </c>
      <c r="AA37">
        <v>0</v>
      </c>
      <c r="AB37">
        <v>0</v>
      </c>
      <c r="AC37">
        <v>0</v>
      </c>
      <c r="AD37">
        <v>0</v>
      </c>
      <c r="AE37" s="17">
        <v>0</v>
      </c>
      <c r="AF37" s="17">
        <v>0</v>
      </c>
      <c r="AG37" s="17">
        <v>0</v>
      </c>
      <c r="AH37" s="17">
        <v>0</v>
      </c>
      <c r="AI37" s="17">
        <v>0</v>
      </c>
      <c r="AJ37" s="17">
        <v>0</v>
      </c>
      <c r="AK37" s="17">
        <v>1</v>
      </c>
      <c r="AL37" s="17">
        <v>1</v>
      </c>
      <c r="AM37" s="17">
        <v>1</v>
      </c>
      <c r="AN37" s="17">
        <v>1</v>
      </c>
      <c r="AO37" s="17">
        <v>1</v>
      </c>
      <c r="AP37" s="17">
        <v>1</v>
      </c>
      <c r="AQ37" s="17">
        <v>1</v>
      </c>
      <c r="AR37" s="17">
        <v>1</v>
      </c>
      <c r="AS37" s="17">
        <v>1</v>
      </c>
      <c r="AT37" s="17">
        <v>1</v>
      </c>
      <c r="AU37" s="17">
        <v>1</v>
      </c>
      <c r="AV37" s="17">
        <v>1</v>
      </c>
      <c r="AW37">
        <v>0</v>
      </c>
      <c r="AX37">
        <v>0</v>
      </c>
      <c r="AY37">
        <v>0</v>
      </c>
      <c r="AZ37">
        <v>0</v>
      </c>
      <c r="BA37">
        <v>0</v>
      </c>
      <c r="BB37">
        <v>0</v>
      </c>
      <c r="BC37">
        <v>2188.7934195531479</v>
      </c>
      <c r="BD37">
        <v>2188.7934195531479</v>
      </c>
      <c r="BE37">
        <v>2188.7934195531479</v>
      </c>
      <c r="BF37">
        <v>2032.4510324422088</v>
      </c>
      <c r="BG37">
        <v>1915.1942421090046</v>
      </c>
      <c r="BH37">
        <v>1876.1086453312696</v>
      </c>
      <c r="BI37">
        <v>14.599060000000001</v>
      </c>
      <c r="BJ37">
        <v>14.599060000000001</v>
      </c>
      <c r="BK37">
        <v>14.599060000000001</v>
      </c>
      <c r="BL37">
        <v>13.139154000000001</v>
      </c>
      <c r="BM37">
        <v>12.088021680000002</v>
      </c>
      <c r="BN37">
        <v>11.8252386</v>
      </c>
      <c r="BO37">
        <v>1.5641850000000001E-3</v>
      </c>
      <c r="BP37">
        <v>1.5641850000000001E-3</v>
      </c>
      <c r="BQ37">
        <v>1.5641850000000001E-3</v>
      </c>
      <c r="BR37">
        <v>1.4077665000000001E-3</v>
      </c>
      <c r="BS37">
        <v>1.2930596E-3</v>
      </c>
      <c r="BT37">
        <v>1.2722038E-3</v>
      </c>
      <c r="BU37">
        <v>0</v>
      </c>
      <c r="BV37">
        <v>0</v>
      </c>
      <c r="BW37">
        <v>0</v>
      </c>
      <c r="BX37">
        <v>0</v>
      </c>
      <c r="BY37">
        <v>0</v>
      </c>
      <c r="BZ37">
        <v>0</v>
      </c>
      <c r="CA37">
        <v>0</v>
      </c>
      <c r="CB37">
        <v>0</v>
      </c>
      <c r="CC37">
        <v>0</v>
      </c>
      <c r="CD37">
        <v>0</v>
      </c>
      <c r="CE37">
        <v>0</v>
      </c>
      <c r="CF37">
        <v>0</v>
      </c>
      <c r="CG37" s="20">
        <v>55.12222222222222</v>
      </c>
      <c r="CH37" s="20">
        <v>55.12222222222222</v>
      </c>
      <c r="CI37" s="20">
        <v>55.12222222222222</v>
      </c>
      <c r="CJ37">
        <f t="shared" si="14"/>
        <v>36.766522222222221</v>
      </c>
      <c r="CK37">
        <f t="shared" si="15"/>
        <v>18.410822222222219</v>
      </c>
      <c r="CL37">
        <f t="shared" si="16"/>
        <v>5.5122222222222218E-2</v>
      </c>
      <c r="CM37">
        <v>0</v>
      </c>
      <c r="CN37">
        <v>0</v>
      </c>
      <c r="CO37">
        <v>0</v>
      </c>
      <c r="CP37">
        <f t="shared" si="20"/>
        <v>0</v>
      </c>
      <c r="CQ37">
        <f t="shared" si="20"/>
        <v>0</v>
      </c>
      <c r="CR37">
        <f t="shared" si="20"/>
        <v>0</v>
      </c>
      <c r="CS37">
        <v>203.96</v>
      </c>
      <c r="CT37">
        <v>177.36</v>
      </c>
      <c r="CU37">
        <v>150.76</v>
      </c>
      <c r="CV37">
        <v>171.96</v>
      </c>
      <c r="CW37">
        <v>169.84</v>
      </c>
      <c r="CX37">
        <v>171.26</v>
      </c>
      <c r="CY37">
        <v>9.1448096207564403E-2</v>
      </c>
      <c r="CZ37">
        <v>9.1448096207564403E-2</v>
      </c>
      <c r="DA37">
        <v>9.1448096207564403E-2</v>
      </c>
      <c r="DB37">
        <v>8.8827433387272267E-2</v>
      </c>
      <c r="DC37">
        <v>8.8827433387272267E-2</v>
      </c>
      <c r="DD37">
        <v>8.8827433387272267E-2</v>
      </c>
    </row>
    <row r="38" spans="1:108" x14ac:dyDescent="0.35">
      <c r="A38" s="107"/>
      <c r="B38" s="14" t="str">
        <f t="shared" si="21"/>
        <v>RPU_ON_SP237-HH100</v>
      </c>
      <c r="C38" s="5" t="str">
        <f t="shared" si="19"/>
        <v>-</v>
      </c>
      <c r="D38" s="96" t="s">
        <v>60</v>
      </c>
      <c r="E38" s="11">
        <f t="shared" si="6"/>
        <v>30</v>
      </c>
      <c r="F38" s="16">
        <v>1</v>
      </c>
      <c r="G38" s="18" t="s">
        <v>61</v>
      </c>
      <c r="H38">
        <v>0</v>
      </c>
      <c r="I38" t="s">
        <v>12</v>
      </c>
      <c r="J38">
        <v>1</v>
      </c>
      <c r="K38">
        <v>0</v>
      </c>
      <c r="L38">
        <f t="shared" si="18"/>
        <v>2000000</v>
      </c>
      <c r="M38">
        <v>0</v>
      </c>
      <c r="N38">
        <v>0</v>
      </c>
      <c r="O38">
        <v>0</v>
      </c>
      <c r="P38">
        <v>0</v>
      </c>
      <c r="Q38">
        <v>0</v>
      </c>
      <c r="R38">
        <v>0</v>
      </c>
      <c r="S38" s="12">
        <v>0</v>
      </c>
      <c r="T38" s="12">
        <v>0</v>
      </c>
      <c r="U38" s="12">
        <v>0</v>
      </c>
      <c r="V38" s="12">
        <v>0</v>
      </c>
      <c r="W38" s="12">
        <v>0</v>
      </c>
      <c r="X38" s="12">
        <v>0</v>
      </c>
      <c r="Y38">
        <v>0</v>
      </c>
      <c r="Z38">
        <v>0</v>
      </c>
      <c r="AA38">
        <v>0</v>
      </c>
      <c r="AB38">
        <v>0</v>
      </c>
      <c r="AC38">
        <v>0</v>
      </c>
      <c r="AD38">
        <v>0</v>
      </c>
      <c r="AE38" s="17">
        <v>0</v>
      </c>
      <c r="AF38" s="17">
        <v>0</v>
      </c>
      <c r="AG38" s="17">
        <v>0</v>
      </c>
      <c r="AH38" s="17">
        <v>0</v>
      </c>
      <c r="AI38" s="17">
        <v>0</v>
      </c>
      <c r="AJ38" s="17">
        <v>0</v>
      </c>
      <c r="AK38" s="17">
        <v>1</v>
      </c>
      <c r="AL38" s="17">
        <v>1</v>
      </c>
      <c r="AM38" s="17">
        <v>1</v>
      </c>
      <c r="AN38" s="17">
        <v>1</v>
      </c>
      <c r="AO38" s="17">
        <v>1</v>
      </c>
      <c r="AP38" s="17">
        <v>1</v>
      </c>
      <c r="AQ38" s="17">
        <v>1</v>
      </c>
      <c r="AR38" s="17">
        <v>1</v>
      </c>
      <c r="AS38" s="17">
        <v>1</v>
      </c>
      <c r="AT38" s="17">
        <v>1</v>
      </c>
      <c r="AU38" s="17">
        <v>1</v>
      </c>
      <c r="AV38" s="17">
        <v>1</v>
      </c>
      <c r="AW38">
        <v>0</v>
      </c>
      <c r="AX38">
        <v>0</v>
      </c>
      <c r="AY38">
        <v>0</v>
      </c>
      <c r="AZ38">
        <v>0</v>
      </c>
      <c r="BA38">
        <v>0</v>
      </c>
      <c r="BB38">
        <v>0</v>
      </c>
      <c r="BC38">
        <v>1554.7627916706663</v>
      </c>
      <c r="BD38">
        <v>1554.7627916706663</v>
      </c>
      <c r="BE38">
        <v>1554.7627916706663</v>
      </c>
      <c r="BF38">
        <v>1443.7083065513327</v>
      </c>
      <c r="BG38">
        <v>1360.4174427118328</v>
      </c>
      <c r="BH38">
        <v>1332.6538214319989</v>
      </c>
      <c r="BI38">
        <v>14.599060000000001</v>
      </c>
      <c r="BJ38">
        <v>14.599060000000001</v>
      </c>
      <c r="BK38">
        <v>14.599060000000001</v>
      </c>
      <c r="BL38">
        <v>13.139154000000001</v>
      </c>
      <c r="BM38">
        <v>12.088021680000002</v>
      </c>
      <c r="BN38">
        <v>11.8252386</v>
      </c>
      <c r="BO38">
        <v>1.5641850000000001E-3</v>
      </c>
      <c r="BP38">
        <v>1.5641850000000001E-3</v>
      </c>
      <c r="BQ38">
        <v>1.5641850000000001E-3</v>
      </c>
      <c r="BR38">
        <v>1.4077665000000001E-3</v>
      </c>
      <c r="BS38">
        <v>1.2930596E-3</v>
      </c>
      <c r="BT38">
        <v>1.2722038E-3</v>
      </c>
      <c r="BU38">
        <v>0</v>
      </c>
      <c r="BV38">
        <v>0</v>
      </c>
      <c r="BW38">
        <v>0</v>
      </c>
      <c r="BX38">
        <v>0</v>
      </c>
      <c r="BY38">
        <v>0</v>
      </c>
      <c r="BZ38">
        <v>0</v>
      </c>
      <c r="CA38">
        <v>0</v>
      </c>
      <c r="CB38">
        <v>0</v>
      </c>
      <c r="CC38">
        <v>0</v>
      </c>
      <c r="CD38">
        <v>0</v>
      </c>
      <c r="CE38">
        <v>0</v>
      </c>
      <c r="CF38">
        <v>0</v>
      </c>
      <c r="CG38" s="20">
        <v>55.12222222222222</v>
      </c>
      <c r="CH38" s="20">
        <v>55.12222222222222</v>
      </c>
      <c r="CI38" s="20">
        <v>55.12222222222222</v>
      </c>
      <c r="CJ38">
        <f t="shared" si="14"/>
        <v>36.766522222222221</v>
      </c>
      <c r="CK38">
        <f t="shared" si="15"/>
        <v>18.410822222222219</v>
      </c>
      <c r="CL38">
        <f t="shared" si="16"/>
        <v>5.5122222222222218E-2</v>
      </c>
      <c r="CM38">
        <v>0</v>
      </c>
      <c r="CN38">
        <v>0</v>
      </c>
      <c r="CO38">
        <v>0</v>
      </c>
      <c r="CP38">
        <f t="shared" si="20"/>
        <v>0</v>
      </c>
      <c r="CQ38">
        <f t="shared" si="20"/>
        <v>0</v>
      </c>
      <c r="CR38">
        <f t="shared" si="20"/>
        <v>0</v>
      </c>
      <c r="CS38">
        <v>203.96</v>
      </c>
      <c r="CT38">
        <v>177.36</v>
      </c>
      <c r="CU38">
        <v>150.76</v>
      </c>
      <c r="CV38">
        <v>171.96</v>
      </c>
      <c r="CW38">
        <v>169.84</v>
      </c>
      <c r="CX38">
        <v>171.26</v>
      </c>
      <c r="CY38">
        <v>9.1448096207564403E-2</v>
      </c>
      <c r="CZ38">
        <v>9.1448096207564403E-2</v>
      </c>
      <c r="DA38">
        <v>9.1448096207564403E-2</v>
      </c>
      <c r="DB38">
        <v>8.8827433387272267E-2</v>
      </c>
      <c r="DC38">
        <v>8.8827433387272267E-2</v>
      </c>
      <c r="DD38">
        <v>8.8827433387272267E-2</v>
      </c>
    </row>
    <row r="39" spans="1:108" x14ac:dyDescent="0.35">
      <c r="A39" s="107"/>
      <c r="B39" s="14" t="str">
        <f t="shared" si="21"/>
        <v>RPU_ON_SP237-HH150</v>
      </c>
      <c r="C39" s="5" t="str">
        <f t="shared" si="19"/>
        <v>-</v>
      </c>
      <c r="D39" s="96" t="s">
        <v>62</v>
      </c>
      <c r="E39" s="11">
        <f t="shared" si="6"/>
        <v>31</v>
      </c>
      <c r="F39" s="16">
        <v>1</v>
      </c>
      <c r="G39" s="18" t="s">
        <v>63</v>
      </c>
      <c r="H39">
        <v>0</v>
      </c>
      <c r="I39" t="s">
        <v>12</v>
      </c>
      <c r="J39">
        <v>1</v>
      </c>
      <c r="K39">
        <v>0</v>
      </c>
      <c r="L39">
        <f t="shared" si="18"/>
        <v>2000000</v>
      </c>
      <c r="M39">
        <v>0</v>
      </c>
      <c r="N39">
        <v>0</v>
      </c>
      <c r="O39">
        <v>0</v>
      </c>
      <c r="P39">
        <v>0</v>
      </c>
      <c r="Q39">
        <v>0</v>
      </c>
      <c r="R39">
        <v>0</v>
      </c>
      <c r="S39" s="12">
        <v>0</v>
      </c>
      <c r="T39" s="12">
        <v>0</v>
      </c>
      <c r="U39" s="12">
        <v>0</v>
      </c>
      <c r="V39" s="12">
        <v>0</v>
      </c>
      <c r="W39" s="12">
        <v>0</v>
      </c>
      <c r="X39" s="12">
        <v>0</v>
      </c>
      <c r="Y39">
        <v>0</v>
      </c>
      <c r="Z39">
        <v>0</v>
      </c>
      <c r="AA39">
        <v>0</v>
      </c>
      <c r="AB39">
        <v>0</v>
      </c>
      <c r="AC39">
        <v>0</v>
      </c>
      <c r="AD39">
        <v>0</v>
      </c>
      <c r="AE39" s="17">
        <v>0</v>
      </c>
      <c r="AF39" s="17">
        <v>0</v>
      </c>
      <c r="AG39" s="17">
        <v>0</v>
      </c>
      <c r="AH39" s="17">
        <v>0</v>
      </c>
      <c r="AI39" s="17">
        <v>0</v>
      </c>
      <c r="AJ39" s="17">
        <v>0</v>
      </c>
      <c r="AK39" s="17">
        <v>1</v>
      </c>
      <c r="AL39" s="17">
        <v>1</v>
      </c>
      <c r="AM39" s="17">
        <v>1</v>
      </c>
      <c r="AN39" s="17">
        <v>1</v>
      </c>
      <c r="AO39" s="17">
        <v>1</v>
      </c>
      <c r="AP39" s="17">
        <v>1</v>
      </c>
      <c r="AQ39" s="17">
        <v>1</v>
      </c>
      <c r="AR39" s="17">
        <v>1</v>
      </c>
      <c r="AS39" s="17">
        <v>1</v>
      </c>
      <c r="AT39" s="17">
        <v>1</v>
      </c>
      <c r="AU39" s="17">
        <v>1</v>
      </c>
      <c r="AV39" s="17">
        <v>1</v>
      </c>
      <c r="AW39">
        <v>0</v>
      </c>
      <c r="AX39">
        <v>0</v>
      </c>
      <c r="AY39">
        <v>0</v>
      </c>
      <c r="AZ39">
        <v>0</v>
      </c>
      <c r="BA39">
        <v>0</v>
      </c>
      <c r="BB39">
        <v>0</v>
      </c>
      <c r="BC39">
        <v>1947.4738868244795</v>
      </c>
      <c r="BD39">
        <v>1947.4738868244795</v>
      </c>
      <c r="BE39">
        <v>1947.4738868244795</v>
      </c>
      <c r="BF39">
        <v>1808.3686091941595</v>
      </c>
      <c r="BG39">
        <v>1704.0396509714192</v>
      </c>
      <c r="BH39">
        <v>1669.2633315638391</v>
      </c>
      <c r="BI39">
        <v>14.599060000000001</v>
      </c>
      <c r="BJ39">
        <v>14.599060000000001</v>
      </c>
      <c r="BK39">
        <v>14.599060000000001</v>
      </c>
      <c r="BL39">
        <v>13.139154000000001</v>
      </c>
      <c r="BM39">
        <v>12.088021680000002</v>
      </c>
      <c r="BN39">
        <v>11.8252386</v>
      </c>
      <c r="BO39">
        <v>1.5641850000000001E-3</v>
      </c>
      <c r="BP39">
        <v>1.5641850000000001E-3</v>
      </c>
      <c r="BQ39">
        <v>1.5641850000000001E-3</v>
      </c>
      <c r="BR39">
        <v>1.4077665000000001E-3</v>
      </c>
      <c r="BS39">
        <v>1.2930596E-3</v>
      </c>
      <c r="BT39">
        <v>1.2722038E-3</v>
      </c>
      <c r="BU39">
        <v>0</v>
      </c>
      <c r="BV39">
        <v>0</v>
      </c>
      <c r="BW39">
        <v>0</v>
      </c>
      <c r="BX39">
        <v>0</v>
      </c>
      <c r="BY39">
        <v>0</v>
      </c>
      <c r="BZ39">
        <v>0</v>
      </c>
      <c r="CA39">
        <v>0</v>
      </c>
      <c r="CB39">
        <v>0</v>
      </c>
      <c r="CC39">
        <v>0</v>
      </c>
      <c r="CD39">
        <v>0</v>
      </c>
      <c r="CE39">
        <v>0</v>
      </c>
      <c r="CF39">
        <v>0</v>
      </c>
      <c r="CG39" s="20">
        <v>55.12222222222222</v>
      </c>
      <c r="CH39" s="20">
        <v>55.12222222222222</v>
      </c>
      <c r="CI39" s="20">
        <v>55.12222222222222</v>
      </c>
      <c r="CJ39">
        <f t="shared" si="14"/>
        <v>36.766522222222221</v>
      </c>
      <c r="CK39">
        <f t="shared" si="15"/>
        <v>18.410822222222219</v>
      </c>
      <c r="CL39">
        <f t="shared" si="16"/>
        <v>5.5122222222222218E-2</v>
      </c>
      <c r="CM39">
        <v>0</v>
      </c>
      <c r="CN39">
        <v>0</v>
      </c>
      <c r="CO39">
        <v>0</v>
      </c>
      <c r="CP39">
        <f t="shared" si="20"/>
        <v>0</v>
      </c>
      <c r="CQ39">
        <f t="shared" si="20"/>
        <v>0</v>
      </c>
      <c r="CR39">
        <f t="shared" si="20"/>
        <v>0</v>
      </c>
      <c r="CS39">
        <v>203.96</v>
      </c>
      <c r="CT39">
        <v>177.36</v>
      </c>
      <c r="CU39">
        <v>150.76</v>
      </c>
      <c r="CV39">
        <v>171.96</v>
      </c>
      <c r="CW39">
        <v>169.84</v>
      </c>
      <c r="CX39">
        <v>171.26</v>
      </c>
      <c r="CY39">
        <v>9.1448096207564403E-2</v>
      </c>
      <c r="CZ39">
        <v>9.1448096207564403E-2</v>
      </c>
      <c r="DA39">
        <v>9.1448096207564403E-2</v>
      </c>
      <c r="DB39">
        <v>8.8827433387272267E-2</v>
      </c>
      <c r="DC39">
        <v>8.8827433387272267E-2</v>
      </c>
      <c r="DD39">
        <v>8.8827433387272267E-2</v>
      </c>
    </row>
    <row r="40" spans="1:108" x14ac:dyDescent="0.35">
      <c r="A40" s="107"/>
      <c r="B40" s="14" t="str">
        <f t="shared" si="21"/>
        <v>RPU_ON_SP277-HH100</v>
      </c>
      <c r="C40" s="5" t="str">
        <f t="shared" si="19"/>
        <v>-</v>
      </c>
      <c r="D40" s="96" t="s">
        <v>64</v>
      </c>
      <c r="E40" s="11">
        <f t="shared" si="6"/>
        <v>32</v>
      </c>
      <c r="F40" s="16">
        <v>1</v>
      </c>
      <c r="G40" s="18" t="s">
        <v>65</v>
      </c>
      <c r="H40">
        <v>0</v>
      </c>
      <c r="I40" t="s">
        <v>12</v>
      </c>
      <c r="J40">
        <v>1</v>
      </c>
      <c r="K40">
        <v>0</v>
      </c>
      <c r="L40">
        <f t="shared" si="18"/>
        <v>2000000</v>
      </c>
      <c r="M40">
        <v>0</v>
      </c>
      <c r="N40">
        <v>0</v>
      </c>
      <c r="O40">
        <v>0</v>
      </c>
      <c r="P40">
        <v>0</v>
      </c>
      <c r="Q40">
        <v>0</v>
      </c>
      <c r="R40">
        <v>0</v>
      </c>
      <c r="S40" s="12">
        <v>0</v>
      </c>
      <c r="T40" s="12">
        <v>0</v>
      </c>
      <c r="U40" s="12">
        <v>0</v>
      </c>
      <c r="V40" s="12">
        <v>0</v>
      </c>
      <c r="W40" s="12">
        <v>0</v>
      </c>
      <c r="X40" s="12">
        <v>0</v>
      </c>
      <c r="Y40">
        <v>0</v>
      </c>
      <c r="Z40">
        <v>0</v>
      </c>
      <c r="AA40">
        <v>0</v>
      </c>
      <c r="AB40">
        <v>0</v>
      </c>
      <c r="AC40">
        <v>0</v>
      </c>
      <c r="AD40">
        <v>0</v>
      </c>
      <c r="AE40" s="17">
        <v>0</v>
      </c>
      <c r="AF40" s="17">
        <v>0</v>
      </c>
      <c r="AG40" s="17">
        <v>0</v>
      </c>
      <c r="AH40" s="17">
        <v>0</v>
      </c>
      <c r="AI40" s="17">
        <v>0</v>
      </c>
      <c r="AJ40" s="17">
        <v>0</v>
      </c>
      <c r="AK40" s="17">
        <v>1</v>
      </c>
      <c r="AL40" s="17">
        <v>1</v>
      </c>
      <c r="AM40" s="17">
        <v>1</v>
      </c>
      <c r="AN40" s="17">
        <v>1</v>
      </c>
      <c r="AO40" s="17">
        <v>1</v>
      </c>
      <c r="AP40" s="17">
        <v>1</v>
      </c>
      <c r="AQ40" s="17">
        <v>1</v>
      </c>
      <c r="AR40" s="17">
        <v>1</v>
      </c>
      <c r="AS40" s="17">
        <v>1</v>
      </c>
      <c r="AT40" s="17">
        <v>1</v>
      </c>
      <c r="AU40" s="17">
        <v>1</v>
      </c>
      <c r="AV40" s="17">
        <v>1</v>
      </c>
      <c r="AW40">
        <v>0</v>
      </c>
      <c r="AX40">
        <v>0</v>
      </c>
      <c r="AY40">
        <v>0</v>
      </c>
      <c r="AZ40">
        <v>0</v>
      </c>
      <c r="BA40">
        <v>0</v>
      </c>
      <c r="BB40">
        <v>0</v>
      </c>
      <c r="BC40">
        <v>1414.9828559823698</v>
      </c>
      <c r="BD40">
        <v>1414.9828559823698</v>
      </c>
      <c r="BE40">
        <v>1414.9828559823698</v>
      </c>
      <c r="BF40">
        <v>1313.9126519836288</v>
      </c>
      <c r="BG40">
        <v>1238.1099989845734</v>
      </c>
      <c r="BH40">
        <v>1212.8424479848879</v>
      </c>
      <c r="BI40">
        <v>14.599060000000001</v>
      </c>
      <c r="BJ40">
        <v>14.599060000000001</v>
      </c>
      <c r="BK40">
        <v>14.599060000000001</v>
      </c>
      <c r="BL40">
        <v>13.139154000000001</v>
      </c>
      <c r="BM40">
        <v>12.088021680000002</v>
      </c>
      <c r="BN40">
        <v>11.8252386</v>
      </c>
      <c r="BO40">
        <v>1.5641850000000001E-3</v>
      </c>
      <c r="BP40">
        <v>1.5641850000000001E-3</v>
      </c>
      <c r="BQ40">
        <v>1.5641850000000001E-3</v>
      </c>
      <c r="BR40">
        <v>1.4077665000000001E-3</v>
      </c>
      <c r="BS40">
        <v>1.2930596E-3</v>
      </c>
      <c r="BT40">
        <v>1.2722038E-3</v>
      </c>
      <c r="BU40">
        <v>0</v>
      </c>
      <c r="BV40">
        <v>0</v>
      </c>
      <c r="BW40">
        <v>0</v>
      </c>
      <c r="BX40">
        <v>0</v>
      </c>
      <c r="BY40">
        <v>0</v>
      </c>
      <c r="BZ40">
        <v>0</v>
      </c>
      <c r="CA40">
        <v>0</v>
      </c>
      <c r="CB40">
        <v>0</v>
      </c>
      <c r="CC40">
        <v>0</v>
      </c>
      <c r="CD40">
        <v>0</v>
      </c>
      <c r="CE40">
        <v>0</v>
      </c>
      <c r="CF40">
        <v>0</v>
      </c>
      <c r="CG40" s="20">
        <v>55.12222222222222</v>
      </c>
      <c r="CH40" s="20">
        <v>55.12222222222222</v>
      </c>
      <c r="CI40" s="20">
        <v>55.12222222222222</v>
      </c>
      <c r="CJ40">
        <f t="shared" si="14"/>
        <v>36.766522222222221</v>
      </c>
      <c r="CK40">
        <f t="shared" si="15"/>
        <v>18.410822222222219</v>
      </c>
      <c r="CL40">
        <f t="shared" si="16"/>
        <v>5.5122222222222218E-2</v>
      </c>
      <c r="CM40">
        <v>0</v>
      </c>
      <c r="CN40">
        <v>0</v>
      </c>
      <c r="CO40">
        <v>0</v>
      </c>
      <c r="CP40">
        <f t="shared" si="20"/>
        <v>0</v>
      </c>
      <c r="CQ40">
        <f t="shared" si="20"/>
        <v>0</v>
      </c>
      <c r="CR40">
        <f t="shared" si="20"/>
        <v>0</v>
      </c>
      <c r="CS40">
        <v>203.96</v>
      </c>
      <c r="CT40">
        <v>177.36</v>
      </c>
      <c r="CU40">
        <v>150.76</v>
      </c>
      <c r="CV40">
        <v>171.96</v>
      </c>
      <c r="CW40">
        <v>169.84</v>
      </c>
      <c r="CX40">
        <v>171.26</v>
      </c>
      <c r="CY40">
        <v>9.1448096207564403E-2</v>
      </c>
      <c r="CZ40">
        <v>9.1448096207564403E-2</v>
      </c>
      <c r="DA40">
        <v>9.1448096207564403E-2</v>
      </c>
      <c r="DB40">
        <v>8.8827433387272267E-2</v>
      </c>
      <c r="DC40">
        <v>8.8827433387272267E-2</v>
      </c>
      <c r="DD40">
        <v>8.8827433387272267E-2</v>
      </c>
    </row>
    <row r="41" spans="1:108" x14ac:dyDescent="0.35">
      <c r="A41" s="107"/>
      <c r="B41" s="14" t="str">
        <f t="shared" si="21"/>
        <v>RPU_ON_SP277-HH150</v>
      </c>
      <c r="C41" s="5" t="str">
        <f t="shared" si="19"/>
        <v>-</v>
      </c>
      <c r="D41" s="96" t="s">
        <v>66</v>
      </c>
      <c r="E41" s="11">
        <f t="shared" si="6"/>
        <v>33</v>
      </c>
      <c r="F41" s="16">
        <v>1</v>
      </c>
      <c r="G41" s="18" t="s">
        <v>67</v>
      </c>
      <c r="H41">
        <v>0</v>
      </c>
      <c r="I41" t="s">
        <v>12</v>
      </c>
      <c r="J41">
        <v>1</v>
      </c>
      <c r="K41">
        <v>0</v>
      </c>
      <c r="L41">
        <f t="shared" si="18"/>
        <v>2000000</v>
      </c>
      <c r="M41">
        <v>0</v>
      </c>
      <c r="N41">
        <v>0</v>
      </c>
      <c r="O41">
        <v>0</v>
      </c>
      <c r="P41">
        <v>0</v>
      </c>
      <c r="Q41">
        <v>0</v>
      </c>
      <c r="R41">
        <v>0</v>
      </c>
      <c r="S41" s="12">
        <v>0</v>
      </c>
      <c r="T41" s="12">
        <v>0</v>
      </c>
      <c r="U41" s="12">
        <v>0</v>
      </c>
      <c r="V41" s="12">
        <v>0</v>
      </c>
      <c r="W41" s="12">
        <v>0</v>
      </c>
      <c r="X41" s="12">
        <v>0</v>
      </c>
      <c r="Y41">
        <v>0</v>
      </c>
      <c r="Z41">
        <v>0</v>
      </c>
      <c r="AA41">
        <v>0</v>
      </c>
      <c r="AB41">
        <v>0</v>
      </c>
      <c r="AC41">
        <v>0</v>
      </c>
      <c r="AD41">
        <v>0</v>
      </c>
      <c r="AE41" s="17">
        <v>0</v>
      </c>
      <c r="AF41" s="17">
        <v>0</v>
      </c>
      <c r="AG41" s="17">
        <v>0</v>
      </c>
      <c r="AH41" s="17">
        <v>0</v>
      </c>
      <c r="AI41" s="17">
        <v>0</v>
      </c>
      <c r="AJ41" s="17">
        <v>0</v>
      </c>
      <c r="AK41" s="17">
        <v>1</v>
      </c>
      <c r="AL41" s="17">
        <v>1</v>
      </c>
      <c r="AM41" s="17">
        <v>1</v>
      </c>
      <c r="AN41" s="17">
        <v>1</v>
      </c>
      <c r="AO41" s="17">
        <v>1</v>
      </c>
      <c r="AP41" s="17">
        <v>1</v>
      </c>
      <c r="AQ41" s="17">
        <v>1</v>
      </c>
      <c r="AR41" s="17">
        <v>1</v>
      </c>
      <c r="AS41" s="17">
        <v>1</v>
      </c>
      <c r="AT41" s="17">
        <v>1</v>
      </c>
      <c r="AU41" s="17">
        <v>1</v>
      </c>
      <c r="AV41" s="17">
        <v>1</v>
      </c>
      <c r="AW41">
        <v>0</v>
      </c>
      <c r="AX41">
        <v>0</v>
      </c>
      <c r="AY41">
        <v>0</v>
      </c>
      <c r="AZ41">
        <v>0</v>
      </c>
      <c r="BA41">
        <v>0</v>
      </c>
      <c r="BB41">
        <v>0</v>
      </c>
      <c r="BC41">
        <v>1807.6939511361822</v>
      </c>
      <c r="BD41">
        <v>1807.6939511361822</v>
      </c>
      <c r="BE41">
        <v>1807.6939511361822</v>
      </c>
      <c r="BF41">
        <v>1678.5729546264547</v>
      </c>
      <c r="BG41">
        <v>1581.7322072441593</v>
      </c>
      <c r="BH41">
        <v>1549.4519581167272</v>
      </c>
      <c r="BI41">
        <v>14.599060000000001</v>
      </c>
      <c r="BJ41">
        <v>14.599060000000001</v>
      </c>
      <c r="BK41">
        <v>14.599060000000001</v>
      </c>
      <c r="BL41">
        <v>13.139154000000001</v>
      </c>
      <c r="BM41">
        <v>12.088021680000002</v>
      </c>
      <c r="BN41">
        <v>11.8252386</v>
      </c>
      <c r="BO41">
        <v>1.5641850000000001E-3</v>
      </c>
      <c r="BP41">
        <v>1.5641850000000001E-3</v>
      </c>
      <c r="BQ41">
        <v>1.5641850000000001E-3</v>
      </c>
      <c r="BR41">
        <v>1.4077665000000001E-3</v>
      </c>
      <c r="BS41">
        <v>1.2930596E-3</v>
      </c>
      <c r="BT41">
        <v>1.2722038E-3</v>
      </c>
      <c r="BU41">
        <v>0</v>
      </c>
      <c r="BV41">
        <v>0</v>
      </c>
      <c r="BW41">
        <v>0</v>
      </c>
      <c r="BX41">
        <v>0</v>
      </c>
      <c r="BY41">
        <v>0</v>
      </c>
      <c r="BZ41">
        <v>0</v>
      </c>
      <c r="CA41">
        <v>0</v>
      </c>
      <c r="CB41">
        <v>0</v>
      </c>
      <c r="CC41">
        <v>0</v>
      </c>
      <c r="CD41">
        <v>0</v>
      </c>
      <c r="CE41">
        <v>0</v>
      </c>
      <c r="CF41">
        <v>0</v>
      </c>
      <c r="CG41" s="20">
        <v>55.12222222222222</v>
      </c>
      <c r="CH41" s="20">
        <v>55.12222222222222</v>
      </c>
      <c r="CI41" s="20">
        <v>55.12222222222222</v>
      </c>
      <c r="CJ41">
        <f t="shared" si="14"/>
        <v>36.766522222222221</v>
      </c>
      <c r="CK41">
        <f t="shared" si="15"/>
        <v>18.410822222222219</v>
      </c>
      <c r="CL41">
        <f t="shared" si="16"/>
        <v>5.5122222222222218E-2</v>
      </c>
      <c r="CM41">
        <v>0</v>
      </c>
      <c r="CN41">
        <v>0</v>
      </c>
      <c r="CO41">
        <v>0</v>
      </c>
      <c r="CP41">
        <f t="shared" si="20"/>
        <v>0</v>
      </c>
      <c r="CQ41">
        <f t="shared" si="20"/>
        <v>0</v>
      </c>
      <c r="CR41">
        <f t="shared" si="20"/>
        <v>0</v>
      </c>
      <c r="CS41">
        <v>203.96</v>
      </c>
      <c r="CT41">
        <v>177.36</v>
      </c>
      <c r="CU41">
        <v>150.76</v>
      </c>
      <c r="CV41">
        <v>171.96</v>
      </c>
      <c r="CW41">
        <v>169.84</v>
      </c>
      <c r="CX41">
        <v>171.26</v>
      </c>
      <c r="CY41">
        <v>9.1448096207564403E-2</v>
      </c>
      <c r="CZ41">
        <v>9.1448096207564403E-2</v>
      </c>
      <c r="DA41">
        <v>9.1448096207564403E-2</v>
      </c>
      <c r="DB41">
        <v>8.8827433387272267E-2</v>
      </c>
      <c r="DC41">
        <v>8.8827433387272267E-2</v>
      </c>
      <c r="DD41">
        <v>8.8827433387272267E-2</v>
      </c>
    </row>
    <row r="42" spans="1:108" x14ac:dyDescent="0.35">
      <c r="A42" s="107"/>
      <c r="B42" s="14" t="str">
        <f t="shared" si="21"/>
        <v>RPU_ON_SP321-HH100</v>
      </c>
      <c r="C42" s="5" t="str">
        <f t="shared" si="19"/>
        <v>-</v>
      </c>
      <c r="D42" s="96" t="s">
        <v>68</v>
      </c>
      <c r="E42" s="11">
        <f t="shared" si="6"/>
        <v>34</v>
      </c>
      <c r="F42" s="16">
        <v>1</v>
      </c>
      <c r="G42" s="18" t="s">
        <v>69</v>
      </c>
      <c r="H42">
        <v>0</v>
      </c>
      <c r="I42" t="s">
        <v>12</v>
      </c>
      <c r="J42">
        <v>1</v>
      </c>
      <c r="K42">
        <v>0</v>
      </c>
      <c r="L42">
        <f t="shared" si="18"/>
        <v>2000000</v>
      </c>
      <c r="M42">
        <v>0</v>
      </c>
      <c r="N42">
        <v>0</v>
      </c>
      <c r="O42">
        <v>0</v>
      </c>
      <c r="P42">
        <v>0</v>
      </c>
      <c r="Q42">
        <v>0</v>
      </c>
      <c r="R42">
        <v>0</v>
      </c>
      <c r="S42" s="12">
        <v>0</v>
      </c>
      <c r="T42" s="12">
        <v>0</v>
      </c>
      <c r="U42" s="12">
        <v>0</v>
      </c>
      <c r="V42" s="12">
        <v>0</v>
      </c>
      <c r="W42" s="12">
        <v>0</v>
      </c>
      <c r="X42" s="12">
        <v>0</v>
      </c>
      <c r="Y42">
        <v>0</v>
      </c>
      <c r="Z42">
        <v>0</v>
      </c>
      <c r="AA42">
        <v>0</v>
      </c>
      <c r="AB42">
        <v>0</v>
      </c>
      <c r="AC42">
        <v>0</v>
      </c>
      <c r="AD42">
        <v>0</v>
      </c>
      <c r="AE42" s="17">
        <v>0</v>
      </c>
      <c r="AF42" s="17">
        <v>0</v>
      </c>
      <c r="AG42" s="17">
        <v>0</v>
      </c>
      <c r="AH42" s="17">
        <v>0</v>
      </c>
      <c r="AI42" s="17">
        <v>0</v>
      </c>
      <c r="AJ42" s="17">
        <v>0</v>
      </c>
      <c r="AK42" s="17">
        <v>1</v>
      </c>
      <c r="AL42" s="17">
        <v>1</v>
      </c>
      <c r="AM42" s="17">
        <v>1</v>
      </c>
      <c r="AN42" s="17">
        <v>1</v>
      </c>
      <c r="AO42" s="17">
        <v>1</v>
      </c>
      <c r="AP42" s="17">
        <v>1</v>
      </c>
      <c r="AQ42" s="17">
        <v>1</v>
      </c>
      <c r="AR42" s="17">
        <v>1</v>
      </c>
      <c r="AS42" s="17">
        <v>1</v>
      </c>
      <c r="AT42" s="17">
        <v>1</v>
      </c>
      <c r="AU42" s="17">
        <v>1</v>
      </c>
      <c r="AV42" s="17">
        <v>1</v>
      </c>
      <c r="AW42">
        <v>0</v>
      </c>
      <c r="AX42">
        <v>0</v>
      </c>
      <c r="AY42">
        <v>0</v>
      </c>
      <c r="AZ42">
        <v>0</v>
      </c>
      <c r="BA42">
        <v>0</v>
      </c>
      <c r="BB42">
        <v>0</v>
      </c>
      <c r="BC42">
        <v>1301.2947800734096</v>
      </c>
      <c r="BD42">
        <v>1301.2947800734096</v>
      </c>
      <c r="BE42">
        <v>1301.2947800734096</v>
      </c>
      <c r="BF42">
        <v>1208.3451529253089</v>
      </c>
      <c r="BG42">
        <v>1138.6329325642334</v>
      </c>
      <c r="BH42">
        <v>1115.3955257772077</v>
      </c>
      <c r="BI42">
        <v>14.599060000000001</v>
      </c>
      <c r="BJ42">
        <v>14.599060000000001</v>
      </c>
      <c r="BK42">
        <v>14.599060000000001</v>
      </c>
      <c r="BL42">
        <v>13.139154000000001</v>
      </c>
      <c r="BM42">
        <v>12.088021680000002</v>
      </c>
      <c r="BN42">
        <v>11.8252386</v>
      </c>
      <c r="BO42">
        <v>1.5641850000000001E-3</v>
      </c>
      <c r="BP42">
        <v>1.5641850000000001E-3</v>
      </c>
      <c r="BQ42">
        <v>1.5641850000000001E-3</v>
      </c>
      <c r="BR42">
        <v>1.4077665000000001E-3</v>
      </c>
      <c r="BS42">
        <v>1.2930596E-3</v>
      </c>
      <c r="BT42">
        <v>1.2722038E-3</v>
      </c>
      <c r="BU42">
        <v>0</v>
      </c>
      <c r="BV42">
        <v>0</v>
      </c>
      <c r="BW42">
        <v>0</v>
      </c>
      <c r="BX42">
        <v>0</v>
      </c>
      <c r="BY42">
        <v>0</v>
      </c>
      <c r="BZ42">
        <v>0</v>
      </c>
      <c r="CA42">
        <v>0</v>
      </c>
      <c r="CB42">
        <v>0</v>
      </c>
      <c r="CC42">
        <v>0</v>
      </c>
      <c r="CD42">
        <v>0</v>
      </c>
      <c r="CE42">
        <v>0</v>
      </c>
      <c r="CF42">
        <v>0</v>
      </c>
      <c r="CG42" s="20">
        <v>55.12222222222222</v>
      </c>
      <c r="CH42" s="20">
        <v>55.12222222222222</v>
      </c>
      <c r="CI42" s="20">
        <v>55.12222222222222</v>
      </c>
      <c r="CJ42">
        <f t="shared" si="14"/>
        <v>36.766522222222221</v>
      </c>
      <c r="CK42">
        <f t="shared" si="15"/>
        <v>18.410822222222219</v>
      </c>
      <c r="CL42">
        <f t="shared" si="16"/>
        <v>5.5122222222222218E-2</v>
      </c>
      <c r="CM42">
        <v>0</v>
      </c>
      <c r="CN42">
        <v>0</v>
      </c>
      <c r="CO42">
        <v>0</v>
      </c>
      <c r="CP42">
        <f t="shared" si="20"/>
        <v>0</v>
      </c>
      <c r="CQ42">
        <f t="shared" si="20"/>
        <v>0</v>
      </c>
      <c r="CR42">
        <f t="shared" si="20"/>
        <v>0</v>
      </c>
      <c r="CS42">
        <v>203.96</v>
      </c>
      <c r="CT42">
        <v>177.36</v>
      </c>
      <c r="CU42">
        <v>150.76</v>
      </c>
      <c r="CV42">
        <v>171.96</v>
      </c>
      <c r="CW42">
        <v>169.84</v>
      </c>
      <c r="CX42">
        <v>171.26</v>
      </c>
      <c r="CY42">
        <v>9.1448096207564403E-2</v>
      </c>
      <c r="CZ42">
        <v>9.1448096207564403E-2</v>
      </c>
      <c r="DA42">
        <v>9.1448096207564403E-2</v>
      </c>
      <c r="DB42">
        <v>8.8827433387272267E-2</v>
      </c>
      <c r="DC42">
        <v>8.8827433387272267E-2</v>
      </c>
      <c r="DD42">
        <v>8.8827433387272267E-2</v>
      </c>
    </row>
    <row r="43" spans="1:108" x14ac:dyDescent="0.35">
      <c r="A43" s="107"/>
      <c r="B43" s="14" t="str">
        <f t="shared" si="21"/>
        <v>RPU_ON_SP321-HH150</v>
      </c>
      <c r="C43" s="5" t="str">
        <f t="shared" si="19"/>
        <v>-</v>
      </c>
      <c r="D43" s="96" t="s">
        <v>70</v>
      </c>
      <c r="E43" s="11">
        <f t="shared" si="6"/>
        <v>35</v>
      </c>
      <c r="F43" s="16">
        <v>1</v>
      </c>
      <c r="G43" s="18" t="s">
        <v>71</v>
      </c>
      <c r="H43">
        <v>0</v>
      </c>
      <c r="I43" t="s">
        <v>12</v>
      </c>
      <c r="J43">
        <v>1</v>
      </c>
      <c r="K43">
        <v>0</v>
      </c>
      <c r="L43">
        <f t="shared" si="18"/>
        <v>2000000</v>
      </c>
      <c r="M43">
        <v>0</v>
      </c>
      <c r="N43">
        <v>0</v>
      </c>
      <c r="O43">
        <v>0</v>
      </c>
      <c r="P43">
        <v>0</v>
      </c>
      <c r="Q43">
        <v>0</v>
      </c>
      <c r="R43">
        <v>0</v>
      </c>
      <c r="S43" s="12">
        <v>0</v>
      </c>
      <c r="T43" s="12">
        <v>0</v>
      </c>
      <c r="U43" s="12">
        <v>0</v>
      </c>
      <c r="V43" s="12">
        <v>0</v>
      </c>
      <c r="W43" s="12">
        <v>0</v>
      </c>
      <c r="X43" s="12">
        <v>0</v>
      </c>
      <c r="Y43">
        <v>0</v>
      </c>
      <c r="Z43">
        <v>0</v>
      </c>
      <c r="AA43">
        <v>0</v>
      </c>
      <c r="AB43">
        <v>0</v>
      </c>
      <c r="AC43">
        <v>0</v>
      </c>
      <c r="AD43">
        <v>0</v>
      </c>
      <c r="AE43" s="17">
        <v>0</v>
      </c>
      <c r="AF43" s="17">
        <v>0</v>
      </c>
      <c r="AG43" s="17">
        <v>0</v>
      </c>
      <c r="AH43" s="17">
        <v>0</v>
      </c>
      <c r="AI43" s="17">
        <v>0</v>
      </c>
      <c r="AJ43" s="17">
        <v>0</v>
      </c>
      <c r="AK43" s="17">
        <v>1</v>
      </c>
      <c r="AL43" s="17">
        <v>1</v>
      </c>
      <c r="AM43" s="17">
        <v>1</v>
      </c>
      <c r="AN43" s="17">
        <v>1</v>
      </c>
      <c r="AO43" s="17">
        <v>1</v>
      </c>
      <c r="AP43" s="17">
        <v>1</v>
      </c>
      <c r="AQ43" s="17">
        <v>1</v>
      </c>
      <c r="AR43" s="17">
        <v>1</v>
      </c>
      <c r="AS43" s="17">
        <v>1</v>
      </c>
      <c r="AT43" s="17">
        <v>1</v>
      </c>
      <c r="AU43" s="17">
        <v>1</v>
      </c>
      <c r="AV43" s="17">
        <v>1</v>
      </c>
      <c r="AW43">
        <v>0</v>
      </c>
      <c r="AX43">
        <v>0</v>
      </c>
      <c r="AY43">
        <v>0</v>
      </c>
      <c r="AZ43">
        <v>0</v>
      </c>
      <c r="BA43">
        <v>0</v>
      </c>
      <c r="BB43">
        <v>0</v>
      </c>
      <c r="BC43">
        <v>1694.0063453254108</v>
      </c>
      <c r="BD43">
        <v>1694.0063453254108</v>
      </c>
      <c r="BE43">
        <v>1694.0063453254108</v>
      </c>
      <c r="BF43">
        <v>1573.0058920878812</v>
      </c>
      <c r="BG43">
        <v>1482.2555521597342</v>
      </c>
      <c r="BH43">
        <v>1452.0054388503518</v>
      </c>
      <c r="BI43">
        <v>14.599060000000001</v>
      </c>
      <c r="BJ43">
        <v>14.599060000000001</v>
      </c>
      <c r="BK43">
        <v>14.599060000000001</v>
      </c>
      <c r="BL43">
        <v>13.139154000000001</v>
      </c>
      <c r="BM43">
        <v>12.088021680000002</v>
      </c>
      <c r="BN43">
        <v>11.8252386</v>
      </c>
      <c r="BO43">
        <v>1.5641850000000001E-3</v>
      </c>
      <c r="BP43">
        <v>1.5641850000000001E-3</v>
      </c>
      <c r="BQ43">
        <v>1.5641850000000001E-3</v>
      </c>
      <c r="BR43">
        <v>1.4077665000000001E-3</v>
      </c>
      <c r="BS43">
        <v>1.2930596E-3</v>
      </c>
      <c r="BT43">
        <v>1.2722038E-3</v>
      </c>
      <c r="BU43">
        <v>0</v>
      </c>
      <c r="BV43">
        <v>0</v>
      </c>
      <c r="BW43">
        <v>0</v>
      </c>
      <c r="BX43">
        <v>0</v>
      </c>
      <c r="BY43">
        <v>0</v>
      </c>
      <c r="BZ43">
        <v>0</v>
      </c>
      <c r="CA43">
        <v>0</v>
      </c>
      <c r="CB43">
        <v>0</v>
      </c>
      <c r="CC43">
        <v>0</v>
      </c>
      <c r="CD43">
        <v>0</v>
      </c>
      <c r="CE43">
        <v>0</v>
      </c>
      <c r="CF43">
        <v>0</v>
      </c>
      <c r="CG43" s="20">
        <v>55.12222222222222</v>
      </c>
      <c r="CH43" s="20">
        <v>55.12222222222222</v>
      </c>
      <c r="CI43" s="20">
        <v>55.12222222222222</v>
      </c>
      <c r="CJ43">
        <f t="shared" si="14"/>
        <v>36.766522222222221</v>
      </c>
      <c r="CK43">
        <f t="shared" si="15"/>
        <v>18.410822222222219</v>
      </c>
      <c r="CL43">
        <f t="shared" si="16"/>
        <v>5.5122222222222218E-2</v>
      </c>
      <c r="CM43">
        <v>0</v>
      </c>
      <c r="CN43">
        <v>0</v>
      </c>
      <c r="CO43">
        <v>0</v>
      </c>
      <c r="CP43">
        <f t="shared" si="20"/>
        <v>0</v>
      </c>
      <c r="CQ43">
        <f t="shared" si="20"/>
        <v>0</v>
      </c>
      <c r="CR43">
        <f t="shared" si="20"/>
        <v>0</v>
      </c>
      <c r="CS43">
        <v>203.96</v>
      </c>
      <c r="CT43">
        <v>177.36</v>
      </c>
      <c r="CU43">
        <v>150.76</v>
      </c>
      <c r="CV43">
        <v>171.96</v>
      </c>
      <c r="CW43">
        <v>169.84</v>
      </c>
      <c r="CX43">
        <v>171.26</v>
      </c>
      <c r="CY43">
        <v>9.1448096207564403E-2</v>
      </c>
      <c r="CZ43">
        <v>9.1448096207564403E-2</v>
      </c>
      <c r="DA43">
        <v>9.1448096207564403E-2</v>
      </c>
      <c r="DB43">
        <v>8.8827433387272267E-2</v>
      </c>
      <c r="DC43">
        <v>8.8827433387272267E-2</v>
      </c>
      <c r="DD43">
        <v>8.8827433387272267E-2</v>
      </c>
    </row>
    <row r="44" spans="1:108" ht="14.5" customHeight="1" x14ac:dyDescent="0.35">
      <c r="A44" s="107"/>
      <c r="B44" s="36" t="s">
        <v>222</v>
      </c>
      <c r="C44" s="5" t="s">
        <v>12</v>
      </c>
      <c r="D44" s="7" t="s">
        <v>629</v>
      </c>
      <c r="E44" s="11">
        <f>ROW(D44)-ROW($E$8)</f>
        <v>36</v>
      </c>
      <c r="F44" s="16">
        <v>1</v>
      </c>
      <c r="G44" s="16" t="s">
        <v>224</v>
      </c>
      <c r="H44">
        <v>0</v>
      </c>
      <c r="I44" t="s">
        <v>12</v>
      </c>
      <c r="J44">
        <v>1</v>
      </c>
      <c r="K44">
        <v>0</v>
      </c>
      <c r="L44">
        <f t="shared" si="18"/>
        <v>2000000</v>
      </c>
      <c r="M44">
        <v>0</v>
      </c>
      <c r="N44">
        <v>0</v>
      </c>
      <c r="O44">
        <v>0</v>
      </c>
      <c r="P44">
        <v>0</v>
      </c>
      <c r="Q44">
        <v>0</v>
      </c>
      <c r="R44">
        <v>0</v>
      </c>
      <c r="S44" s="12">
        <v>0</v>
      </c>
      <c r="T44" s="12">
        <v>0</v>
      </c>
      <c r="U44" s="12">
        <v>0</v>
      </c>
      <c r="V44" s="12">
        <v>0</v>
      </c>
      <c r="W44" s="12">
        <v>0</v>
      </c>
      <c r="X44" s="12">
        <v>0</v>
      </c>
      <c r="Y44">
        <v>0</v>
      </c>
      <c r="Z44">
        <v>0</v>
      </c>
      <c r="AA44">
        <v>0</v>
      </c>
      <c r="AB44">
        <v>0</v>
      </c>
      <c r="AC44">
        <v>0</v>
      </c>
      <c r="AD44">
        <v>0</v>
      </c>
      <c r="AE44" s="17">
        <v>0</v>
      </c>
      <c r="AF44" s="17">
        <v>0</v>
      </c>
      <c r="AG44" s="17">
        <v>0</v>
      </c>
      <c r="AH44" s="17">
        <v>0</v>
      </c>
      <c r="AI44" s="17">
        <v>0</v>
      </c>
      <c r="AJ44" s="17">
        <v>0</v>
      </c>
      <c r="AK44" s="17">
        <v>1</v>
      </c>
      <c r="AL44" s="17">
        <v>1</v>
      </c>
      <c r="AM44" s="17">
        <v>1</v>
      </c>
      <c r="AN44" s="17">
        <v>1</v>
      </c>
      <c r="AO44" s="17">
        <v>1</v>
      </c>
      <c r="AP44" s="17">
        <v>1</v>
      </c>
      <c r="AQ44" s="17">
        <v>1</v>
      </c>
      <c r="AR44" s="17">
        <v>1</v>
      </c>
      <c r="AS44" s="17">
        <v>1</v>
      </c>
      <c r="AT44" s="17">
        <v>1</v>
      </c>
      <c r="AU44" s="17">
        <v>1</v>
      </c>
      <c r="AV44" s="17">
        <v>1</v>
      </c>
      <c r="AW44">
        <v>0</v>
      </c>
      <c r="AX44">
        <v>0</v>
      </c>
      <c r="AY44">
        <v>0</v>
      </c>
      <c r="AZ44">
        <v>0</v>
      </c>
      <c r="BA44">
        <v>0</v>
      </c>
      <c r="BB44">
        <v>0</v>
      </c>
      <c r="BC44">
        <v>2205.1904479084506</v>
      </c>
      <c r="BD44">
        <v>2205.1904479084506</v>
      </c>
      <c r="BE44">
        <v>2205.1904479084506</v>
      </c>
      <c r="BF44">
        <v>1998.1303119546053</v>
      </c>
      <c r="BG44">
        <v>1873.8942303822985</v>
      </c>
      <c r="BH44">
        <v>1842.8352099892215</v>
      </c>
      <c r="BI44">
        <v>41.773124610000004</v>
      </c>
      <c r="BJ44">
        <v>41.773124610000004</v>
      </c>
      <c r="BK44">
        <v>41.773124610000004</v>
      </c>
      <c r="BL44">
        <v>37.595707870000005</v>
      </c>
      <c r="BM44">
        <v>34.588301510000008</v>
      </c>
      <c r="BN44">
        <v>33.836449920000007</v>
      </c>
      <c r="BO44">
        <v>3.1283700000000001E-3</v>
      </c>
      <c r="BP44">
        <v>3.1283700000000001E-3</v>
      </c>
      <c r="BQ44">
        <v>3.1283700000000001E-3</v>
      </c>
      <c r="BR44">
        <v>2.8155330000000003E-3</v>
      </c>
      <c r="BS44">
        <v>2.6069750000000001E-3</v>
      </c>
      <c r="BT44">
        <v>2.5026960000000004E-3</v>
      </c>
      <c r="BU44">
        <v>0</v>
      </c>
      <c r="BV44">
        <v>0</v>
      </c>
      <c r="BW44">
        <v>0</v>
      </c>
      <c r="BX44">
        <v>0</v>
      </c>
      <c r="BY44">
        <v>0</v>
      </c>
      <c r="BZ44">
        <v>0</v>
      </c>
      <c r="CA44">
        <v>0</v>
      </c>
      <c r="CB44">
        <v>0</v>
      </c>
      <c r="CC44">
        <v>0</v>
      </c>
      <c r="CD44">
        <v>0</v>
      </c>
      <c r="CE44">
        <v>0</v>
      </c>
      <c r="CF44">
        <v>0</v>
      </c>
      <c r="CG44">
        <v>53.529999999999994</v>
      </c>
      <c r="CH44">
        <v>53.529999999999994</v>
      </c>
      <c r="CI44">
        <v>53.529999999999994</v>
      </c>
      <c r="CJ44">
        <f t="shared" si="14"/>
        <v>35.704509999999999</v>
      </c>
      <c r="CK44">
        <f t="shared" si="15"/>
        <v>17.879019999999997</v>
      </c>
      <c r="CL44">
        <f t="shared" si="16"/>
        <v>5.3529999999999994E-2</v>
      </c>
      <c r="CM44">
        <v>0</v>
      </c>
      <c r="CN44">
        <v>0</v>
      </c>
      <c r="CO44">
        <v>0</v>
      </c>
      <c r="CP44">
        <v>0</v>
      </c>
      <c r="CQ44">
        <v>0</v>
      </c>
      <c r="CR44">
        <v>0</v>
      </c>
      <c r="CS44">
        <v>203.96</v>
      </c>
      <c r="CT44">
        <v>177.36</v>
      </c>
      <c r="CU44">
        <v>150.76</v>
      </c>
      <c r="CV44">
        <v>171.96</v>
      </c>
      <c r="CW44">
        <v>169.84</v>
      </c>
      <c r="CX44">
        <v>171.26</v>
      </c>
      <c r="CY44">
        <v>9.1448096207564403E-2</v>
      </c>
      <c r="CZ44">
        <v>9.1448096207564403E-2</v>
      </c>
      <c r="DA44">
        <v>9.1448096207564403E-2</v>
      </c>
      <c r="DB44">
        <v>9.1448096207564403E-2</v>
      </c>
      <c r="DC44">
        <v>9.1448096207564403E-2</v>
      </c>
      <c r="DD44">
        <v>9.1448096207564403E-2</v>
      </c>
    </row>
    <row r="45" spans="1:108" x14ac:dyDescent="0.35">
      <c r="A45" s="107"/>
      <c r="B45" s="14" t="str">
        <f t="shared" si="21"/>
        <v>RPU_OFF_SP379-HH100</v>
      </c>
      <c r="C45" s="5" t="str">
        <f t="shared" si="19"/>
        <v>-</v>
      </c>
      <c r="D45" s="96" t="s">
        <v>72</v>
      </c>
      <c r="E45" s="11">
        <f t="shared" si="6"/>
        <v>37</v>
      </c>
      <c r="F45" s="16">
        <v>1</v>
      </c>
      <c r="G45" s="18" t="s">
        <v>73</v>
      </c>
      <c r="H45">
        <v>0</v>
      </c>
      <c r="I45" t="s">
        <v>12</v>
      </c>
      <c r="J45">
        <v>1</v>
      </c>
      <c r="K45">
        <v>0</v>
      </c>
      <c r="L45">
        <f t="shared" si="18"/>
        <v>2000000</v>
      </c>
      <c r="M45">
        <v>0</v>
      </c>
      <c r="N45">
        <v>0</v>
      </c>
      <c r="O45">
        <v>0</v>
      </c>
      <c r="P45">
        <v>0</v>
      </c>
      <c r="Q45">
        <v>0</v>
      </c>
      <c r="R45">
        <v>0</v>
      </c>
      <c r="S45" s="12">
        <v>0</v>
      </c>
      <c r="T45" s="12">
        <v>0</v>
      </c>
      <c r="U45" s="12">
        <v>0</v>
      </c>
      <c r="V45" s="12">
        <v>0</v>
      </c>
      <c r="W45" s="12">
        <v>0</v>
      </c>
      <c r="X45" s="12">
        <v>0</v>
      </c>
      <c r="Y45">
        <v>0</v>
      </c>
      <c r="Z45">
        <v>0</v>
      </c>
      <c r="AA45">
        <v>0</v>
      </c>
      <c r="AB45">
        <v>0</v>
      </c>
      <c r="AC45">
        <v>0</v>
      </c>
      <c r="AD45">
        <v>0</v>
      </c>
      <c r="AE45" s="17">
        <v>0</v>
      </c>
      <c r="AF45" s="17">
        <v>0</v>
      </c>
      <c r="AG45" s="17">
        <v>0</v>
      </c>
      <c r="AH45" s="17">
        <v>0</v>
      </c>
      <c r="AI45" s="17">
        <v>0</v>
      </c>
      <c r="AJ45" s="17">
        <v>0</v>
      </c>
      <c r="AK45" s="17">
        <v>1</v>
      </c>
      <c r="AL45" s="17">
        <v>1</v>
      </c>
      <c r="AM45" s="17">
        <v>1</v>
      </c>
      <c r="AN45" s="17">
        <v>1</v>
      </c>
      <c r="AO45" s="17">
        <v>1</v>
      </c>
      <c r="AP45" s="17">
        <v>1</v>
      </c>
      <c r="AQ45" s="17">
        <v>1</v>
      </c>
      <c r="AR45" s="17">
        <v>1</v>
      </c>
      <c r="AS45" s="17">
        <v>1</v>
      </c>
      <c r="AT45" s="17">
        <v>1</v>
      </c>
      <c r="AU45" s="17">
        <v>1</v>
      </c>
      <c r="AV45" s="17">
        <v>1</v>
      </c>
      <c r="AW45">
        <v>0</v>
      </c>
      <c r="AX45">
        <v>0</v>
      </c>
      <c r="AY45">
        <v>0</v>
      </c>
      <c r="AZ45">
        <v>0</v>
      </c>
      <c r="BA45">
        <v>0</v>
      </c>
      <c r="BB45">
        <v>0</v>
      </c>
      <c r="BC45">
        <v>2205.1904479084506</v>
      </c>
      <c r="BD45">
        <v>2205.1904479084506</v>
      </c>
      <c r="BE45">
        <v>2205.1904479084506</v>
      </c>
      <c r="BF45">
        <v>1998.1303119546053</v>
      </c>
      <c r="BG45">
        <v>1873.8942303822985</v>
      </c>
      <c r="BH45">
        <v>1842.8352099892215</v>
      </c>
      <c r="BI45">
        <v>41.773124610000004</v>
      </c>
      <c r="BJ45">
        <v>41.773124610000004</v>
      </c>
      <c r="BK45">
        <v>41.773124610000004</v>
      </c>
      <c r="BL45">
        <v>37.595707870000005</v>
      </c>
      <c r="BM45">
        <v>34.588301510000008</v>
      </c>
      <c r="BN45">
        <v>33.836449920000007</v>
      </c>
      <c r="BO45">
        <v>3.1283700000000001E-3</v>
      </c>
      <c r="BP45">
        <v>3.1283700000000001E-3</v>
      </c>
      <c r="BQ45">
        <v>3.1283700000000001E-3</v>
      </c>
      <c r="BR45">
        <v>2.8155330000000003E-3</v>
      </c>
      <c r="BS45">
        <v>2.6069750000000001E-3</v>
      </c>
      <c r="BT45">
        <v>2.5026960000000004E-3</v>
      </c>
      <c r="BU45">
        <v>0</v>
      </c>
      <c r="BV45">
        <v>0</v>
      </c>
      <c r="BW45">
        <v>0</v>
      </c>
      <c r="BX45">
        <v>0</v>
      </c>
      <c r="BY45">
        <v>0</v>
      </c>
      <c r="BZ45">
        <v>0</v>
      </c>
      <c r="CA45">
        <v>0</v>
      </c>
      <c r="CB45">
        <v>0</v>
      </c>
      <c r="CC45">
        <v>0</v>
      </c>
      <c r="CD45">
        <v>0</v>
      </c>
      <c r="CE45">
        <v>0</v>
      </c>
      <c r="CF45">
        <v>0</v>
      </c>
      <c r="CG45">
        <v>53.529999999999994</v>
      </c>
      <c r="CH45">
        <v>53.529999999999994</v>
      </c>
      <c r="CI45">
        <v>53.529999999999994</v>
      </c>
      <c r="CJ45">
        <f t="shared" si="14"/>
        <v>35.704509999999999</v>
      </c>
      <c r="CK45">
        <f t="shared" si="15"/>
        <v>17.879019999999997</v>
      </c>
      <c r="CL45">
        <f t="shared" si="16"/>
        <v>5.3529999999999994E-2</v>
      </c>
      <c r="CM45">
        <v>0</v>
      </c>
      <c r="CN45">
        <v>0</v>
      </c>
      <c r="CO45">
        <v>0</v>
      </c>
      <c r="CP45">
        <f t="shared" ref="CP45:CR48" si="22">$CN45*B$3</f>
        <v>0</v>
      </c>
      <c r="CQ45">
        <f t="shared" si="22"/>
        <v>0</v>
      </c>
      <c r="CR45">
        <f t="shared" si="22"/>
        <v>0</v>
      </c>
      <c r="CS45">
        <v>203.96</v>
      </c>
      <c r="CT45">
        <v>177.36</v>
      </c>
      <c r="CU45">
        <v>150.76</v>
      </c>
      <c r="CV45">
        <v>171.96</v>
      </c>
      <c r="CW45">
        <v>169.84</v>
      </c>
      <c r="CX45">
        <v>171.26</v>
      </c>
      <c r="CY45">
        <v>9.1448096207564403E-2</v>
      </c>
      <c r="CZ45">
        <v>9.1448096207564403E-2</v>
      </c>
      <c r="DA45">
        <v>9.1448096207564403E-2</v>
      </c>
      <c r="DB45">
        <v>8.8827433387272267E-2</v>
      </c>
      <c r="DC45">
        <v>8.8827433387272267E-2</v>
      </c>
      <c r="DD45">
        <v>8.8827433387272267E-2</v>
      </c>
    </row>
    <row r="46" spans="1:108" x14ac:dyDescent="0.35">
      <c r="A46" s="107"/>
      <c r="B46" s="14" t="str">
        <f t="shared" si="21"/>
        <v>RPU_OFF_SP379-HH150</v>
      </c>
      <c r="C46" s="5" t="str">
        <f t="shared" si="19"/>
        <v>-</v>
      </c>
      <c r="D46" s="96" t="s">
        <v>74</v>
      </c>
      <c r="E46" s="11">
        <f t="shared" si="6"/>
        <v>38</v>
      </c>
      <c r="F46" s="16">
        <v>1</v>
      </c>
      <c r="G46" s="18" t="s">
        <v>75</v>
      </c>
      <c r="H46">
        <v>0</v>
      </c>
      <c r="I46" t="s">
        <v>12</v>
      </c>
      <c r="J46">
        <v>1</v>
      </c>
      <c r="K46">
        <v>0</v>
      </c>
      <c r="L46">
        <f t="shared" si="18"/>
        <v>2000000</v>
      </c>
      <c r="M46">
        <v>0</v>
      </c>
      <c r="N46">
        <v>0</v>
      </c>
      <c r="O46">
        <v>0</v>
      </c>
      <c r="P46">
        <v>0</v>
      </c>
      <c r="Q46">
        <v>0</v>
      </c>
      <c r="R46">
        <v>0</v>
      </c>
      <c r="S46" s="12">
        <v>0</v>
      </c>
      <c r="T46" s="12">
        <v>0</v>
      </c>
      <c r="U46" s="12">
        <v>0</v>
      </c>
      <c r="V46" s="12">
        <v>0</v>
      </c>
      <c r="W46" s="12">
        <v>0</v>
      </c>
      <c r="X46" s="12">
        <v>0</v>
      </c>
      <c r="Y46">
        <v>0</v>
      </c>
      <c r="Z46">
        <v>0</v>
      </c>
      <c r="AA46">
        <v>0</v>
      </c>
      <c r="AB46">
        <v>0</v>
      </c>
      <c r="AC46">
        <v>0</v>
      </c>
      <c r="AD46">
        <v>0</v>
      </c>
      <c r="AE46" s="17">
        <v>0</v>
      </c>
      <c r="AF46" s="17">
        <v>0</v>
      </c>
      <c r="AG46" s="17">
        <v>0</v>
      </c>
      <c r="AH46" s="17">
        <v>0</v>
      </c>
      <c r="AI46" s="17">
        <v>0</v>
      </c>
      <c r="AJ46" s="17">
        <v>0</v>
      </c>
      <c r="AK46" s="17">
        <v>1</v>
      </c>
      <c r="AL46" s="17">
        <v>1</v>
      </c>
      <c r="AM46" s="17">
        <v>1</v>
      </c>
      <c r="AN46" s="17">
        <v>1</v>
      </c>
      <c r="AO46" s="17">
        <v>1</v>
      </c>
      <c r="AP46" s="17">
        <v>1</v>
      </c>
      <c r="AQ46" s="17">
        <v>1</v>
      </c>
      <c r="AR46" s="17">
        <v>1</v>
      </c>
      <c r="AS46" s="17">
        <v>1</v>
      </c>
      <c r="AT46" s="17">
        <v>1</v>
      </c>
      <c r="AU46" s="17">
        <v>1</v>
      </c>
      <c r="AV46" s="17">
        <v>1</v>
      </c>
      <c r="AW46">
        <v>0</v>
      </c>
      <c r="AX46">
        <v>0</v>
      </c>
      <c r="AY46">
        <v>0</v>
      </c>
      <c r="AZ46">
        <v>0</v>
      </c>
      <c r="BA46">
        <v>0</v>
      </c>
      <c r="BB46">
        <v>0</v>
      </c>
      <c r="BC46">
        <v>2534.6071744804217</v>
      </c>
      <c r="BD46">
        <v>2534.6071744804217</v>
      </c>
      <c r="BE46">
        <v>2534.6071744804217</v>
      </c>
      <c r="BF46">
        <v>2296.6158904916497</v>
      </c>
      <c r="BG46">
        <v>2153.8211200983869</v>
      </c>
      <c r="BH46">
        <v>2118.1224275000709</v>
      </c>
      <c r="BI46">
        <v>41.773124610000004</v>
      </c>
      <c r="BJ46">
        <v>41.773124610000004</v>
      </c>
      <c r="BK46">
        <v>41.773124610000004</v>
      </c>
      <c r="BL46">
        <v>37.595707870000005</v>
      </c>
      <c r="BM46">
        <v>34.588301510000008</v>
      </c>
      <c r="BN46">
        <v>33.836449920000007</v>
      </c>
      <c r="BO46">
        <v>3.1283700000000001E-3</v>
      </c>
      <c r="BP46">
        <v>3.1283700000000001E-3</v>
      </c>
      <c r="BQ46">
        <v>3.1283700000000001E-3</v>
      </c>
      <c r="BR46">
        <v>2.8155330000000003E-3</v>
      </c>
      <c r="BS46">
        <v>2.6069750000000001E-3</v>
      </c>
      <c r="BT46">
        <v>2.5026960000000004E-3</v>
      </c>
      <c r="BU46">
        <v>0</v>
      </c>
      <c r="BV46">
        <v>0</v>
      </c>
      <c r="BW46">
        <v>0</v>
      </c>
      <c r="BX46">
        <v>0</v>
      </c>
      <c r="BY46">
        <v>0</v>
      </c>
      <c r="BZ46">
        <v>0</v>
      </c>
      <c r="CA46">
        <v>0</v>
      </c>
      <c r="CB46">
        <v>0</v>
      </c>
      <c r="CC46">
        <v>0</v>
      </c>
      <c r="CD46">
        <v>0</v>
      </c>
      <c r="CE46">
        <v>0</v>
      </c>
      <c r="CF46">
        <v>0</v>
      </c>
      <c r="CG46">
        <v>53.529999999999994</v>
      </c>
      <c r="CH46">
        <v>53.529999999999994</v>
      </c>
      <c r="CI46">
        <v>53.529999999999994</v>
      </c>
      <c r="CJ46">
        <f t="shared" si="14"/>
        <v>35.704509999999999</v>
      </c>
      <c r="CK46">
        <f t="shared" si="15"/>
        <v>17.879019999999997</v>
      </c>
      <c r="CL46">
        <f t="shared" si="16"/>
        <v>5.3529999999999994E-2</v>
      </c>
      <c r="CM46">
        <v>0</v>
      </c>
      <c r="CN46">
        <v>0</v>
      </c>
      <c r="CO46">
        <v>0</v>
      </c>
      <c r="CP46">
        <f t="shared" si="22"/>
        <v>0</v>
      </c>
      <c r="CQ46">
        <f t="shared" si="22"/>
        <v>0</v>
      </c>
      <c r="CR46">
        <f t="shared" si="22"/>
        <v>0</v>
      </c>
      <c r="CS46">
        <v>203.96</v>
      </c>
      <c r="CT46">
        <v>177.36</v>
      </c>
      <c r="CU46">
        <v>150.76</v>
      </c>
      <c r="CV46">
        <v>171.96</v>
      </c>
      <c r="CW46">
        <v>169.84</v>
      </c>
      <c r="CX46">
        <v>171.26</v>
      </c>
      <c r="CY46">
        <v>9.1448096207564403E-2</v>
      </c>
      <c r="CZ46">
        <v>9.1448096207564403E-2</v>
      </c>
      <c r="DA46">
        <v>9.1448096207564403E-2</v>
      </c>
      <c r="DB46">
        <v>8.8827433387272267E-2</v>
      </c>
      <c r="DC46">
        <v>8.8827433387272267E-2</v>
      </c>
      <c r="DD46">
        <v>8.8827433387272267E-2</v>
      </c>
    </row>
    <row r="47" spans="1:108" x14ac:dyDescent="0.35">
      <c r="A47" s="107"/>
      <c r="B47" s="14" t="str">
        <f t="shared" si="21"/>
        <v>RPU_OFF_SP450-HH100</v>
      </c>
      <c r="C47" s="5" t="str">
        <f t="shared" si="19"/>
        <v>-</v>
      </c>
      <c r="D47" s="96" t="s">
        <v>76</v>
      </c>
      <c r="E47" s="11">
        <f t="shared" si="6"/>
        <v>39</v>
      </c>
      <c r="F47" s="16">
        <v>1</v>
      </c>
      <c r="G47" s="18" t="s">
        <v>77</v>
      </c>
      <c r="H47">
        <v>0</v>
      </c>
      <c r="I47" t="s">
        <v>12</v>
      </c>
      <c r="J47">
        <v>1</v>
      </c>
      <c r="K47">
        <v>0</v>
      </c>
      <c r="L47">
        <f t="shared" si="18"/>
        <v>2000000</v>
      </c>
      <c r="M47">
        <v>0</v>
      </c>
      <c r="N47">
        <v>0</v>
      </c>
      <c r="O47">
        <v>0</v>
      </c>
      <c r="P47">
        <v>0</v>
      </c>
      <c r="Q47">
        <v>0</v>
      </c>
      <c r="R47">
        <v>0</v>
      </c>
      <c r="S47" s="12">
        <v>0</v>
      </c>
      <c r="T47" s="12">
        <v>0</v>
      </c>
      <c r="U47" s="12">
        <v>0</v>
      </c>
      <c r="V47" s="12">
        <v>0</v>
      </c>
      <c r="W47" s="12">
        <v>0</v>
      </c>
      <c r="X47" s="12">
        <v>0</v>
      </c>
      <c r="Y47">
        <v>0</v>
      </c>
      <c r="Z47">
        <v>0</v>
      </c>
      <c r="AA47">
        <v>0</v>
      </c>
      <c r="AB47">
        <v>0</v>
      </c>
      <c r="AC47">
        <v>0</v>
      </c>
      <c r="AD47">
        <v>0</v>
      </c>
      <c r="AE47" s="17">
        <v>0</v>
      </c>
      <c r="AF47" s="17">
        <v>0</v>
      </c>
      <c r="AG47" s="17">
        <v>0</v>
      </c>
      <c r="AH47" s="17">
        <v>0</v>
      </c>
      <c r="AI47" s="17">
        <v>0</v>
      </c>
      <c r="AJ47" s="17">
        <v>0</v>
      </c>
      <c r="AK47" s="17">
        <v>1</v>
      </c>
      <c r="AL47" s="17">
        <v>1</v>
      </c>
      <c r="AM47" s="17">
        <v>1</v>
      </c>
      <c r="AN47" s="17">
        <v>1</v>
      </c>
      <c r="AO47" s="17">
        <v>1</v>
      </c>
      <c r="AP47" s="17">
        <v>1</v>
      </c>
      <c r="AQ47" s="17">
        <v>1</v>
      </c>
      <c r="AR47" s="17">
        <v>1</v>
      </c>
      <c r="AS47" s="17">
        <v>1</v>
      </c>
      <c r="AT47" s="17">
        <v>1</v>
      </c>
      <c r="AU47" s="17">
        <v>1</v>
      </c>
      <c r="AV47" s="17">
        <v>1</v>
      </c>
      <c r="AW47">
        <v>0</v>
      </c>
      <c r="AX47">
        <v>0</v>
      </c>
      <c r="AY47">
        <v>0</v>
      </c>
      <c r="AZ47">
        <v>0</v>
      </c>
      <c r="BA47">
        <v>0</v>
      </c>
      <c r="BB47">
        <v>0</v>
      </c>
      <c r="BC47">
        <v>1988.1234836201065</v>
      </c>
      <c r="BD47">
        <v>1988.1234836201065</v>
      </c>
      <c r="BE47">
        <v>1988.1234836201065</v>
      </c>
      <c r="BF47">
        <v>1801.4452222473265</v>
      </c>
      <c r="BG47">
        <v>1689.4382654236588</v>
      </c>
      <c r="BH47">
        <v>1661.4365262177421</v>
      </c>
      <c r="BI47">
        <v>41.773124610000004</v>
      </c>
      <c r="BJ47">
        <v>41.773124610000004</v>
      </c>
      <c r="BK47">
        <v>41.773124610000004</v>
      </c>
      <c r="BL47">
        <v>37.595707870000005</v>
      </c>
      <c r="BM47">
        <v>34.588301510000008</v>
      </c>
      <c r="BN47">
        <v>33.836449920000007</v>
      </c>
      <c r="BO47">
        <v>3.1283700000000001E-3</v>
      </c>
      <c r="BP47">
        <v>3.1283700000000001E-3</v>
      </c>
      <c r="BQ47">
        <v>3.1283700000000001E-3</v>
      </c>
      <c r="BR47">
        <v>2.8155330000000003E-3</v>
      </c>
      <c r="BS47">
        <v>2.6069750000000001E-3</v>
      </c>
      <c r="BT47">
        <v>2.5026960000000004E-3</v>
      </c>
      <c r="BU47">
        <v>0</v>
      </c>
      <c r="BV47">
        <v>0</v>
      </c>
      <c r="BW47">
        <v>0</v>
      </c>
      <c r="BX47">
        <v>0</v>
      </c>
      <c r="BY47">
        <v>0</v>
      </c>
      <c r="BZ47">
        <v>0</v>
      </c>
      <c r="CA47">
        <v>0</v>
      </c>
      <c r="CB47">
        <v>0</v>
      </c>
      <c r="CC47">
        <v>0</v>
      </c>
      <c r="CD47">
        <v>0</v>
      </c>
      <c r="CE47">
        <v>0</v>
      </c>
      <c r="CF47">
        <v>0</v>
      </c>
      <c r="CG47">
        <v>53.529999999999994</v>
      </c>
      <c r="CH47">
        <v>53.529999999999994</v>
      </c>
      <c r="CI47">
        <v>53.529999999999994</v>
      </c>
      <c r="CJ47">
        <f t="shared" si="14"/>
        <v>35.704509999999999</v>
      </c>
      <c r="CK47">
        <f t="shared" si="15"/>
        <v>17.879019999999997</v>
      </c>
      <c r="CL47">
        <f t="shared" si="16"/>
        <v>5.3529999999999994E-2</v>
      </c>
      <c r="CM47">
        <v>0</v>
      </c>
      <c r="CN47">
        <v>0</v>
      </c>
      <c r="CO47">
        <v>0</v>
      </c>
      <c r="CP47">
        <f t="shared" si="22"/>
        <v>0</v>
      </c>
      <c r="CQ47">
        <f t="shared" si="22"/>
        <v>0</v>
      </c>
      <c r="CR47">
        <f t="shared" si="22"/>
        <v>0</v>
      </c>
      <c r="CS47">
        <v>203.96</v>
      </c>
      <c r="CT47">
        <v>177.36</v>
      </c>
      <c r="CU47">
        <v>150.76</v>
      </c>
      <c r="CV47">
        <v>171.96</v>
      </c>
      <c r="CW47">
        <v>169.84</v>
      </c>
      <c r="CX47">
        <v>171.26</v>
      </c>
      <c r="CY47">
        <v>9.1448096207564403E-2</v>
      </c>
      <c r="CZ47">
        <v>9.1448096207564403E-2</v>
      </c>
      <c r="DA47">
        <v>9.1448096207564403E-2</v>
      </c>
      <c r="DB47">
        <v>8.8827433387272267E-2</v>
      </c>
      <c r="DC47">
        <v>8.8827433387272267E-2</v>
      </c>
      <c r="DD47">
        <v>8.8827433387272267E-2</v>
      </c>
    </row>
    <row r="48" spans="1:108" x14ac:dyDescent="0.35">
      <c r="A48" s="107"/>
      <c r="B48" s="14" t="str">
        <f t="shared" si="21"/>
        <v>RPU_OFF_SP450-HH150</v>
      </c>
      <c r="C48" s="5" t="str">
        <f t="shared" si="19"/>
        <v>-</v>
      </c>
      <c r="D48" s="96" t="s">
        <v>190</v>
      </c>
      <c r="E48" s="11">
        <f t="shared" si="6"/>
        <v>40</v>
      </c>
      <c r="F48" s="16">
        <v>1</v>
      </c>
      <c r="G48" s="18" t="s">
        <v>78</v>
      </c>
      <c r="H48">
        <v>0</v>
      </c>
      <c r="I48" t="s">
        <v>12</v>
      </c>
      <c r="J48">
        <v>1</v>
      </c>
      <c r="K48">
        <v>0</v>
      </c>
      <c r="L48">
        <f t="shared" si="18"/>
        <v>2000000</v>
      </c>
      <c r="M48">
        <v>0</v>
      </c>
      <c r="N48">
        <v>0</v>
      </c>
      <c r="O48">
        <v>0</v>
      </c>
      <c r="P48">
        <v>0</v>
      </c>
      <c r="Q48">
        <v>0</v>
      </c>
      <c r="R48">
        <v>0</v>
      </c>
      <c r="S48" s="12">
        <v>0</v>
      </c>
      <c r="T48" s="12">
        <v>0</v>
      </c>
      <c r="U48" s="12">
        <v>0</v>
      </c>
      <c r="V48" s="12">
        <v>0</v>
      </c>
      <c r="W48" s="12">
        <v>0</v>
      </c>
      <c r="X48" s="12">
        <v>0</v>
      </c>
      <c r="Y48">
        <v>0</v>
      </c>
      <c r="Z48">
        <v>0</v>
      </c>
      <c r="AA48">
        <v>0</v>
      </c>
      <c r="AB48">
        <v>0</v>
      </c>
      <c r="AC48">
        <v>0</v>
      </c>
      <c r="AD48">
        <v>0</v>
      </c>
      <c r="AE48" s="17">
        <v>0</v>
      </c>
      <c r="AF48" s="17">
        <v>0</v>
      </c>
      <c r="AG48" s="17">
        <v>0</v>
      </c>
      <c r="AH48" s="17">
        <v>0</v>
      </c>
      <c r="AI48" s="17">
        <v>0</v>
      </c>
      <c r="AJ48" s="17">
        <v>0</v>
      </c>
      <c r="AK48" s="17">
        <v>1</v>
      </c>
      <c r="AL48" s="17">
        <v>1</v>
      </c>
      <c r="AM48" s="17">
        <v>1</v>
      </c>
      <c r="AN48" s="17">
        <v>1</v>
      </c>
      <c r="AO48" s="17">
        <v>1</v>
      </c>
      <c r="AP48" s="17">
        <v>1</v>
      </c>
      <c r="AQ48" s="17">
        <v>1</v>
      </c>
      <c r="AR48" s="17">
        <v>1</v>
      </c>
      <c r="AS48" s="17">
        <v>1</v>
      </c>
      <c r="AT48" s="17">
        <v>1</v>
      </c>
      <c r="AU48" s="17">
        <v>1</v>
      </c>
      <c r="AV48" s="17">
        <v>1</v>
      </c>
      <c r="AW48">
        <v>0</v>
      </c>
      <c r="AX48">
        <v>0</v>
      </c>
      <c r="AY48">
        <v>0</v>
      </c>
      <c r="AZ48">
        <v>0</v>
      </c>
      <c r="BA48">
        <v>0</v>
      </c>
      <c r="BB48">
        <v>0</v>
      </c>
      <c r="BC48">
        <v>2265.5270428386079</v>
      </c>
      <c r="BD48">
        <v>2265.5270428386079</v>
      </c>
      <c r="BE48">
        <v>2265.5270428386079</v>
      </c>
      <c r="BF48">
        <v>2052.8014989101002</v>
      </c>
      <c r="BG48">
        <v>1925.1661725529959</v>
      </c>
      <c r="BH48">
        <v>1893.2573409637196</v>
      </c>
      <c r="BI48">
        <v>41.773124610000004</v>
      </c>
      <c r="BJ48">
        <v>41.773124610000004</v>
      </c>
      <c r="BK48">
        <v>41.773124610000004</v>
      </c>
      <c r="BL48">
        <v>37.595707870000005</v>
      </c>
      <c r="BM48">
        <v>34.588301510000008</v>
      </c>
      <c r="BN48">
        <v>33.836449920000007</v>
      </c>
      <c r="BO48">
        <v>3.1283700000000001E-3</v>
      </c>
      <c r="BP48">
        <v>3.1283700000000001E-3</v>
      </c>
      <c r="BQ48">
        <v>3.1283700000000001E-3</v>
      </c>
      <c r="BR48">
        <v>2.8155330000000003E-3</v>
      </c>
      <c r="BS48">
        <v>2.6069750000000001E-3</v>
      </c>
      <c r="BT48">
        <v>2.5026960000000004E-3</v>
      </c>
      <c r="BU48">
        <v>0</v>
      </c>
      <c r="BV48">
        <v>0</v>
      </c>
      <c r="BW48">
        <v>0</v>
      </c>
      <c r="BX48">
        <v>0</v>
      </c>
      <c r="BY48">
        <v>0</v>
      </c>
      <c r="BZ48">
        <v>0</v>
      </c>
      <c r="CA48">
        <v>0</v>
      </c>
      <c r="CB48">
        <v>0</v>
      </c>
      <c r="CC48">
        <v>0</v>
      </c>
      <c r="CD48">
        <v>0</v>
      </c>
      <c r="CE48">
        <v>0</v>
      </c>
      <c r="CF48">
        <v>0</v>
      </c>
      <c r="CG48">
        <v>53.529999999999994</v>
      </c>
      <c r="CH48">
        <v>53.529999999999994</v>
      </c>
      <c r="CI48">
        <v>53.529999999999994</v>
      </c>
      <c r="CJ48">
        <f t="shared" si="14"/>
        <v>35.704509999999999</v>
      </c>
      <c r="CK48">
        <f t="shared" si="15"/>
        <v>17.879019999999997</v>
      </c>
      <c r="CL48">
        <f t="shared" si="16"/>
        <v>5.3529999999999994E-2</v>
      </c>
      <c r="CM48">
        <v>0</v>
      </c>
      <c r="CN48">
        <v>0</v>
      </c>
      <c r="CO48">
        <v>0</v>
      </c>
      <c r="CP48">
        <f t="shared" si="22"/>
        <v>0</v>
      </c>
      <c r="CQ48">
        <f t="shared" si="22"/>
        <v>0</v>
      </c>
      <c r="CR48">
        <f t="shared" si="22"/>
        <v>0</v>
      </c>
      <c r="CS48">
        <v>203.96</v>
      </c>
      <c r="CT48">
        <v>177.36</v>
      </c>
      <c r="CU48">
        <v>150.76</v>
      </c>
      <c r="CV48">
        <v>171.96</v>
      </c>
      <c r="CW48">
        <v>169.84</v>
      </c>
      <c r="CX48">
        <v>171.26</v>
      </c>
      <c r="CY48">
        <v>9.1448096207564403E-2</v>
      </c>
      <c r="CZ48">
        <v>9.1448096207564403E-2</v>
      </c>
      <c r="DA48">
        <v>9.1448096207564403E-2</v>
      </c>
      <c r="DB48">
        <v>8.8827433387272267E-2</v>
      </c>
      <c r="DC48">
        <v>8.8827433387272267E-2</v>
      </c>
      <c r="DD48">
        <v>8.8827433387272267E-2</v>
      </c>
    </row>
    <row r="49" spans="1:108" x14ac:dyDescent="0.35">
      <c r="A49" s="107"/>
      <c r="B49" s="14" t="s">
        <v>30</v>
      </c>
      <c r="C49" s="5" t="s">
        <v>36</v>
      </c>
      <c r="D49" s="7" t="s">
        <v>46</v>
      </c>
      <c r="E49" s="11">
        <f t="shared" si="6"/>
        <v>41</v>
      </c>
      <c r="F49" s="16">
        <v>1</v>
      </c>
      <c r="G49" s="16" t="s">
        <v>25</v>
      </c>
      <c r="H49">
        <v>0</v>
      </c>
      <c r="I49" t="s">
        <v>12</v>
      </c>
      <c r="J49">
        <v>1</v>
      </c>
      <c r="K49">
        <v>0</v>
      </c>
      <c r="L49">
        <f t="shared" si="18"/>
        <v>2000000</v>
      </c>
      <c r="M49">
        <v>0</v>
      </c>
      <c r="N49">
        <v>0</v>
      </c>
      <c r="O49">
        <v>0</v>
      </c>
      <c r="P49">
        <v>0</v>
      </c>
      <c r="Q49">
        <v>0</v>
      </c>
      <c r="R49">
        <v>0</v>
      </c>
      <c r="S49" s="12">
        <v>0</v>
      </c>
      <c r="T49" s="12">
        <v>0</v>
      </c>
      <c r="U49" s="12">
        <v>0</v>
      </c>
      <c r="V49" s="12">
        <v>0</v>
      </c>
      <c r="W49" s="12">
        <v>0</v>
      </c>
      <c r="X49" s="12">
        <v>0</v>
      </c>
      <c r="Y49">
        <v>0</v>
      </c>
      <c r="Z49">
        <v>0</v>
      </c>
      <c r="AA49">
        <v>0</v>
      </c>
      <c r="AB49">
        <v>0</v>
      </c>
      <c r="AC49">
        <v>0</v>
      </c>
      <c r="AD49">
        <v>0</v>
      </c>
      <c r="AE49" s="17">
        <v>0</v>
      </c>
      <c r="AF49" s="17">
        <v>0</v>
      </c>
      <c r="AG49" s="17">
        <v>0</v>
      </c>
      <c r="AH49" s="17">
        <v>0</v>
      </c>
      <c r="AI49" s="17">
        <v>0</v>
      </c>
      <c r="AJ49" s="17">
        <v>0</v>
      </c>
      <c r="AK49" s="17">
        <v>1</v>
      </c>
      <c r="AL49" s="17">
        <v>1</v>
      </c>
      <c r="AM49" s="17">
        <v>1</v>
      </c>
      <c r="AN49" s="17">
        <v>1</v>
      </c>
      <c r="AO49" s="17">
        <v>1</v>
      </c>
      <c r="AP49" s="17">
        <v>1</v>
      </c>
      <c r="AQ49" s="17">
        <v>1</v>
      </c>
      <c r="AR49" s="17">
        <v>1</v>
      </c>
      <c r="AS49" s="17">
        <v>1</v>
      </c>
      <c r="AT49" s="17">
        <v>1</v>
      </c>
      <c r="AU49" s="17">
        <v>1</v>
      </c>
      <c r="AV49" s="17">
        <v>1</v>
      </c>
      <c r="AW49">
        <v>0</v>
      </c>
      <c r="AX49">
        <v>0</v>
      </c>
      <c r="AY49">
        <v>0</v>
      </c>
      <c r="AZ49">
        <v>0</v>
      </c>
      <c r="BA49">
        <v>0</v>
      </c>
      <c r="BB49">
        <v>0</v>
      </c>
      <c r="BC49">
        <v>66</v>
      </c>
      <c r="BD49">
        <v>66</v>
      </c>
      <c r="BE49">
        <v>66</v>
      </c>
      <c r="BF49">
        <v>66</v>
      </c>
      <c r="BG49">
        <v>66</v>
      </c>
      <c r="BH49">
        <v>66</v>
      </c>
      <c r="BI49">
        <v>0</v>
      </c>
      <c r="BJ49">
        <v>0</v>
      </c>
      <c r="BK49">
        <v>0</v>
      </c>
      <c r="BL49">
        <v>0</v>
      </c>
      <c r="BM49">
        <v>0</v>
      </c>
      <c r="BN49">
        <v>0</v>
      </c>
      <c r="BO49">
        <v>0</v>
      </c>
      <c r="BP49">
        <v>0</v>
      </c>
      <c r="BQ49">
        <v>0</v>
      </c>
      <c r="BR49">
        <v>0</v>
      </c>
      <c r="BS49">
        <v>0</v>
      </c>
      <c r="BT49">
        <v>0</v>
      </c>
      <c r="BU49">
        <v>0</v>
      </c>
      <c r="BV49">
        <v>0</v>
      </c>
      <c r="BW49">
        <v>0</v>
      </c>
      <c r="BX49">
        <v>0</v>
      </c>
      <c r="BY49">
        <v>0</v>
      </c>
      <c r="BZ49">
        <v>0</v>
      </c>
      <c r="CA49">
        <v>1.6649999999999998E-2</v>
      </c>
      <c r="CB49">
        <v>1.6649999999999998E-2</v>
      </c>
      <c r="CC49">
        <v>1.6649999999999998E-2</v>
      </c>
      <c r="CD49">
        <v>1.6649999999999998E-2</v>
      </c>
      <c r="CE49">
        <v>1.6649999999999998E-2</v>
      </c>
      <c r="CF49">
        <v>1.6649999999999998E-2</v>
      </c>
      <c r="CG49">
        <v>0</v>
      </c>
      <c r="CH49">
        <v>0</v>
      </c>
      <c r="CI49">
        <v>0</v>
      </c>
      <c r="CJ49">
        <f t="shared" si="14"/>
        <v>0</v>
      </c>
      <c r="CK49">
        <f t="shared" si="15"/>
        <v>0</v>
      </c>
      <c r="CL49">
        <f t="shared" si="16"/>
        <v>0</v>
      </c>
      <c r="CM49">
        <f>0.520716756485048*B1</f>
        <v>0</v>
      </c>
      <c r="CN49">
        <f>0.520716756485048*B1</f>
        <v>0</v>
      </c>
      <c r="CO49">
        <f>0.520716756485048*B1</f>
        <v>0</v>
      </c>
      <c r="CP49">
        <f>0.187143584625145*B1</f>
        <v>0</v>
      </c>
      <c r="CQ49">
        <f>0.0198475609303731*B1</f>
        <v>0</v>
      </c>
      <c r="CR49">
        <f>0.0028336085303343*B1</f>
        <v>0</v>
      </c>
      <c r="CS49">
        <v>0</v>
      </c>
      <c r="CT49">
        <v>0</v>
      </c>
      <c r="CU49">
        <v>0</v>
      </c>
      <c r="CV49">
        <v>0</v>
      </c>
      <c r="CW49">
        <v>0</v>
      </c>
      <c r="CX49">
        <v>0</v>
      </c>
      <c r="CY49" s="54">
        <v>8.5803264560679798E-2</v>
      </c>
      <c r="CZ49" s="54">
        <v>8.5803264560679798E-2</v>
      </c>
      <c r="DA49" s="54">
        <v>8.5803264560679798E-2</v>
      </c>
      <c r="DB49" s="54">
        <v>8.5803264560679798E-2</v>
      </c>
      <c r="DC49" s="54">
        <v>8.5803264560679798E-2</v>
      </c>
      <c r="DD49" s="54">
        <v>8.5803264560679798E-2</v>
      </c>
    </row>
    <row r="50" spans="1:108" x14ac:dyDescent="0.35">
      <c r="A50" s="107"/>
      <c r="B50" s="14" t="s">
        <v>663</v>
      </c>
      <c r="C50" s="5" t="s">
        <v>37</v>
      </c>
      <c r="D50" s="7" t="s">
        <v>47</v>
      </c>
      <c r="E50" s="11">
        <f t="shared" si="6"/>
        <v>42</v>
      </c>
      <c r="F50" s="16">
        <v>1</v>
      </c>
      <c r="G50" s="16" t="s">
        <v>26</v>
      </c>
      <c r="H50">
        <v>0</v>
      </c>
      <c r="I50" t="s">
        <v>12</v>
      </c>
      <c r="J50">
        <v>-1</v>
      </c>
      <c r="K50">
        <v>0</v>
      </c>
      <c r="L50">
        <v>24000</v>
      </c>
      <c r="M50">
        <v>0</v>
      </c>
      <c r="N50">
        <v>0</v>
      </c>
      <c r="O50">
        <v>0</v>
      </c>
      <c r="P50">
        <v>0</v>
      </c>
      <c r="Q50">
        <v>0</v>
      </c>
      <c r="R50">
        <v>0</v>
      </c>
      <c r="S50">
        <v>0</v>
      </c>
      <c r="T50">
        <v>0</v>
      </c>
      <c r="U50">
        <v>0</v>
      </c>
      <c r="V50">
        <v>0</v>
      </c>
      <c r="W50">
        <v>0</v>
      </c>
      <c r="X50">
        <v>0</v>
      </c>
      <c r="Y50">
        <v>0</v>
      </c>
      <c r="Z50">
        <v>0</v>
      </c>
      <c r="AA50">
        <v>0</v>
      </c>
      <c r="AB50">
        <v>0</v>
      </c>
      <c r="AC50">
        <v>0</v>
      </c>
      <c r="AD50">
        <v>0</v>
      </c>
      <c r="AE50" s="17">
        <v>0</v>
      </c>
      <c r="AF50" s="17">
        <v>0</v>
      </c>
      <c r="AG50" s="17">
        <v>0</v>
      </c>
      <c r="AH50" s="17">
        <v>0</v>
      </c>
      <c r="AI50" s="17">
        <v>0</v>
      </c>
      <c r="AJ50" s="17">
        <v>0</v>
      </c>
      <c r="AK50" s="17">
        <v>1</v>
      </c>
      <c r="AL50" s="17">
        <v>1</v>
      </c>
      <c r="AM50" s="17">
        <v>1</v>
      </c>
      <c r="AN50" s="17">
        <v>1</v>
      </c>
      <c r="AO50" s="17">
        <v>1</v>
      </c>
      <c r="AP50" s="17">
        <v>1</v>
      </c>
      <c r="AQ50" s="17">
        <v>1</v>
      </c>
      <c r="AR50" s="17">
        <v>1</v>
      </c>
      <c r="AS50" s="17">
        <v>1</v>
      </c>
      <c r="AT50" s="17">
        <v>1</v>
      </c>
      <c r="AU50" s="17">
        <v>1</v>
      </c>
      <c r="AV50" s="17">
        <v>1</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f t="shared" si="14"/>
        <v>0</v>
      </c>
      <c r="CK50">
        <f t="shared" si="15"/>
        <v>0</v>
      </c>
      <c r="CL50">
        <f t="shared" si="16"/>
        <v>0</v>
      </c>
      <c r="CM50">
        <v>0</v>
      </c>
      <c r="CN50">
        <v>0</v>
      </c>
      <c r="CO50">
        <v>0</v>
      </c>
      <c r="CP50">
        <f>$CN50*B$3</f>
        <v>0</v>
      </c>
      <c r="CQ50">
        <f>$CN50*C$3</f>
        <v>0</v>
      </c>
      <c r="CR50">
        <f>$CN50*D$3</f>
        <v>0</v>
      </c>
      <c r="CS50">
        <v>0</v>
      </c>
      <c r="CT50">
        <v>0</v>
      </c>
      <c r="CU50">
        <v>0</v>
      </c>
      <c r="CV50">
        <v>0</v>
      </c>
      <c r="CW50">
        <v>0</v>
      </c>
      <c r="CX50">
        <v>0</v>
      </c>
      <c r="CY50">
        <v>0</v>
      </c>
      <c r="CZ50">
        <v>0</v>
      </c>
      <c r="DA50">
        <v>0</v>
      </c>
      <c r="DB50">
        <v>0</v>
      </c>
      <c r="DC50">
        <v>0</v>
      </c>
      <c r="DD50">
        <v>0</v>
      </c>
    </row>
    <row r="51" spans="1:108" x14ac:dyDescent="0.35">
      <c r="A51" s="107"/>
      <c r="B51" s="14" t="s">
        <v>664</v>
      </c>
      <c r="C51" s="5" t="s">
        <v>12</v>
      </c>
      <c r="D51" s="7" t="s">
        <v>202</v>
      </c>
      <c r="E51" s="11">
        <f t="shared" si="6"/>
        <v>43</v>
      </c>
      <c r="F51" s="16">
        <v>1</v>
      </c>
      <c r="G51" s="16" t="s">
        <v>203</v>
      </c>
      <c r="H51">
        <v>0</v>
      </c>
      <c r="I51" t="s">
        <v>12</v>
      </c>
      <c r="J51">
        <v>1</v>
      </c>
      <c r="K51">
        <v>0</v>
      </c>
      <c r="L51">
        <v>20000000</v>
      </c>
      <c r="M51">
        <v>0</v>
      </c>
      <c r="N51">
        <v>0</v>
      </c>
      <c r="O51">
        <v>0</v>
      </c>
      <c r="P51">
        <v>0</v>
      </c>
      <c r="Q51">
        <v>0</v>
      </c>
      <c r="R51">
        <v>0</v>
      </c>
      <c r="S51">
        <v>0</v>
      </c>
      <c r="T51">
        <v>0</v>
      </c>
      <c r="U51">
        <v>0</v>
      </c>
      <c r="V51">
        <v>0</v>
      </c>
      <c r="W51">
        <v>0</v>
      </c>
      <c r="X51">
        <v>0</v>
      </c>
      <c r="Y51">
        <v>0</v>
      </c>
      <c r="Z51">
        <v>0</v>
      </c>
      <c r="AA51">
        <v>0</v>
      </c>
      <c r="AB51">
        <v>0</v>
      </c>
      <c r="AC51">
        <v>0</v>
      </c>
      <c r="AD51">
        <v>0</v>
      </c>
      <c r="AE51" s="57">
        <v>0</v>
      </c>
      <c r="AF51" s="57">
        <v>0</v>
      </c>
      <c r="AG51" s="57">
        <v>0</v>
      </c>
      <c r="AH51" s="57">
        <v>0</v>
      </c>
      <c r="AI51" s="57">
        <v>0</v>
      </c>
      <c r="AJ51" s="57">
        <v>0</v>
      </c>
      <c r="AK51" s="57">
        <v>1</v>
      </c>
      <c r="AL51" s="57">
        <v>1</v>
      </c>
      <c r="AM51" s="57">
        <v>1</v>
      </c>
      <c r="AN51" s="57">
        <v>1</v>
      </c>
      <c r="AO51" s="57">
        <v>1</v>
      </c>
      <c r="AP51" s="57">
        <v>1</v>
      </c>
      <c r="AQ51" s="57">
        <v>1</v>
      </c>
      <c r="AR51" s="57">
        <v>1</v>
      </c>
      <c r="AS51" s="57">
        <v>1</v>
      </c>
      <c r="AT51" s="57">
        <v>1</v>
      </c>
      <c r="AU51" s="57">
        <v>1</v>
      </c>
      <c r="AV51" s="57">
        <v>1</v>
      </c>
      <c r="AW51">
        <v>0</v>
      </c>
      <c r="AX51">
        <v>0</v>
      </c>
      <c r="AY51">
        <v>0</v>
      </c>
      <c r="AZ51">
        <v>0</v>
      </c>
      <c r="BA51">
        <v>0</v>
      </c>
      <c r="BB51">
        <v>0</v>
      </c>
      <c r="BC51">
        <f>343</f>
        <v>343</v>
      </c>
      <c r="BD51">
        <f>343</f>
        <v>343</v>
      </c>
      <c r="BE51">
        <f>343</f>
        <v>343</v>
      </c>
      <c r="BF51">
        <f>343</f>
        <v>343</v>
      </c>
      <c r="BG51">
        <f>343</f>
        <v>343</v>
      </c>
      <c r="BH51">
        <f>343</f>
        <v>343</v>
      </c>
      <c r="BI51">
        <v>8.8000000000000007</v>
      </c>
      <c r="BJ51">
        <v>8.8000000000000007</v>
      </c>
      <c r="BK51">
        <v>8.8000000000000007</v>
      </c>
      <c r="BL51">
        <v>8.8000000000000007</v>
      </c>
      <c r="BM51">
        <v>8.8000000000000007</v>
      </c>
      <c r="BN51">
        <v>8.8000000000000007</v>
      </c>
      <c r="BO51">
        <f t="shared" ref="BO51:BT51" si="23">6/(10^3)</f>
        <v>6.0000000000000001E-3</v>
      </c>
      <c r="BP51">
        <f t="shared" si="23"/>
        <v>6.0000000000000001E-3</v>
      </c>
      <c r="BQ51">
        <f t="shared" si="23"/>
        <v>6.0000000000000001E-3</v>
      </c>
      <c r="BR51">
        <f t="shared" si="23"/>
        <v>6.0000000000000001E-3</v>
      </c>
      <c r="BS51">
        <f t="shared" si="23"/>
        <v>6.0000000000000001E-3</v>
      </c>
      <c r="BT51">
        <f t="shared" si="23"/>
        <v>6.0000000000000001E-3</v>
      </c>
      <c r="BU51">
        <v>0</v>
      </c>
      <c r="BV51">
        <v>0</v>
      </c>
      <c r="BW51">
        <v>0</v>
      </c>
      <c r="BX51">
        <v>0</v>
      </c>
      <c r="BY51">
        <v>0</v>
      </c>
      <c r="BZ51">
        <v>0</v>
      </c>
      <c r="CA51">
        <f t="shared" ref="CA51:CF51" si="24">0.3</f>
        <v>0.3</v>
      </c>
      <c r="CB51">
        <f t="shared" si="24"/>
        <v>0.3</v>
      </c>
      <c r="CC51">
        <f t="shared" si="24"/>
        <v>0.3</v>
      </c>
      <c r="CD51">
        <f t="shared" si="24"/>
        <v>0.3</v>
      </c>
      <c r="CE51">
        <f t="shared" si="24"/>
        <v>0.3</v>
      </c>
      <c r="CF51">
        <f t="shared" si="24"/>
        <v>0.3</v>
      </c>
      <c r="CG51">
        <f>66</f>
        <v>66</v>
      </c>
      <c r="CH51">
        <f>66</f>
        <v>66</v>
      </c>
      <c r="CI51">
        <f>66</f>
        <v>66</v>
      </c>
      <c r="CJ51">
        <f>66</f>
        <v>66</v>
      </c>
      <c r="CK51">
        <f>66</f>
        <v>66</v>
      </c>
      <c r="CL51">
        <f>66</f>
        <v>66</v>
      </c>
      <c r="CM51">
        <v>0.73950000000000005</v>
      </c>
      <c r="CN51">
        <v>0.73950000000000005</v>
      </c>
      <c r="CO51">
        <v>0.73950000000000005</v>
      </c>
      <c r="CP51">
        <v>0.73950000000000005</v>
      </c>
      <c r="CQ51">
        <v>0.73950000000000005</v>
      </c>
      <c r="CR51">
        <v>0.73950000000000005</v>
      </c>
      <c r="CS51">
        <v>0</v>
      </c>
      <c r="CT51">
        <v>0</v>
      </c>
      <c r="CU51">
        <v>0</v>
      </c>
      <c r="CV51">
        <v>0</v>
      </c>
      <c r="CW51">
        <v>0</v>
      </c>
      <c r="CX51">
        <v>0</v>
      </c>
      <c r="CY51">
        <v>0.09</v>
      </c>
      <c r="CZ51">
        <v>0.09</v>
      </c>
      <c r="DA51">
        <v>0.09</v>
      </c>
      <c r="DB51">
        <v>0.09</v>
      </c>
      <c r="DC51">
        <v>0.09</v>
      </c>
      <c r="DD51">
        <v>0.09</v>
      </c>
    </row>
    <row r="52" spans="1:108" x14ac:dyDescent="0.35">
      <c r="A52" s="107"/>
      <c r="B52" s="14" t="s">
        <v>16</v>
      </c>
      <c r="C52" s="5" t="s">
        <v>12</v>
      </c>
      <c r="D52" s="7" t="s">
        <v>48</v>
      </c>
      <c r="E52" s="11">
        <f t="shared" si="6"/>
        <v>44</v>
      </c>
      <c r="F52" s="16">
        <v>1</v>
      </c>
      <c r="G52" s="16" t="s">
        <v>27</v>
      </c>
      <c r="H52">
        <v>0</v>
      </c>
      <c r="I52" t="s">
        <v>12</v>
      </c>
      <c r="J52">
        <v>-1</v>
      </c>
      <c r="K52">
        <v>0</v>
      </c>
      <c r="L52">
        <f>L54/2</f>
        <v>10000000</v>
      </c>
      <c r="M52">
        <v>0</v>
      </c>
      <c r="N52">
        <v>0</v>
      </c>
      <c r="O52">
        <v>0</v>
      </c>
      <c r="P52">
        <v>0</v>
      </c>
      <c r="Q52">
        <v>0</v>
      </c>
      <c r="R52">
        <v>0</v>
      </c>
      <c r="S52" s="12">
        <v>0</v>
      </c>
      <c r="T52" s="12">
        <v>0</v>
      </c>
      <c r="U52" s="12">
        <v>0</v>
      </c>
      <c r="V52" s="12">
        <v>0</v>
      </c>
      <c r="W52" s="12">
        <v>0</v>
      </c>
      <c r="X52" s="12">
        <v>0</v>
      </c>
      <c r="Y52">
        <v>0</v>
      </c>
      <c r="Z52">
        <v>0</v>
      </c>
      <c r="AA52">
        <v>0</v>
      </c>
      <c r="AB52">
        <v>0</v>
      </c>
      <c r="AC52">
        <v>0</v>
      </c>
      <c r="AD52">
        <v>0</v>
      </c>
      <c r="AE52" s="17">
        <v>0</v>
      </c>
      <c r="AF52" s="17">
        <v>0</v>
      </c>
      <c r="AG52" s="17">
        <v>0</v>
      </c>
      <c r="AH52" s="17">
        <v>0</v>
      </c>
      <c r="AI52" s="17">
        <v>0</v>
      </c>
      <c r="AJ52" s="17">
        <v>0</v>
      </c>
      <c r="AK52" s="17">
        <v>1</v>
      </c>
      <c r="AL52" s="17">
        <v>1</v>
      </c>
      <c r="AM52" s="17">
        <v>1</v>
      </c>
      <c r="AN52" s="17">
        <v>1</v>
      </c>
      <c r="AO52" s="17">
        <v>1</v>
      </c>
      <c r="AP52" s="17">
        <v>1</v>
      </c>
      <c r="AQ52" s="17">
        <v>1</v>
      </c>
      <c r="AR52" s="17">
        <v>1</v>
      </c>
      <c r="AS52" s="17">
        <v>1</v>
      </c>
      <c r="AT52" s="17">
        <v>1</v>
      </c>
      <c r="AU52" s="17">
        <v>1</v>
      </c>
      <c r="AV52" s="17">
        <v>1</v>
      </c>
      <c r="AW52">
        <v>0.04</v>
      </c>
      <c r="AX52">
        <v>0.04</v>
      </c>
      <c r="AY52">
        <v>3.5000000000000003E-2</v>
      </c>
      <c r="AZ52">
        <v>3.5000000000000003E-2</v>
      </c>
      <c r="BA52">
        <v>3.5000000000000003E-2</v>
      </c>
      <c r="BB52">
        <v>3.5000000000000003E-2</v>
      </c>
      <c r="BC52">
        <v>0</v>
      </c>
      <c r="BD52">
        <v>0</v>
      </c>
      <c r="BE52">
        <v>0</v>
      </c>
      <c r="BF52">
        <v>0</v>
      </c>
      <c r="BG52">
        <v>0</v>
      </c>
      <c r="BH52">
        <v>0</v>
      </c>
      <c r="BI52">
        <v>0</v>
      </c>
      <c r="BJ52">
        <v>0</v>
      </c>
      <c r="BK52">
        <v>0</v>
      </c>
      <c r="BL52">
        <v>0</v>
      </c>
      <c r="BM52">
        <v>0</v>
      </c>
      <c r="BN52">
        <v>0</v>
      </c>
      <c r="BO52">
        <v>5.8396240000000007E-3</v>
      </c>
      <c r="BP52">
        <v>2.0855800000000001E-3</v>
      </c>
      <c r="BQ52">
        <v>4.1711600000000004E-4</v>
      </c>
      <c r="BR52">
        <v>1.8770220000000001E-3</v>
      </c>
      <c r="BS52">
        <v>1.772743E-3</v>
      </c>
      <c r="BT52">
        <v>1.6684640000000001E-3</v>
      </c>
      <c r="BU52">
        <v>0</v>
      </c>
      <c r="BV52">
        <v>0</v>
      </c>
      <c r="BW52">
        <v>0</v>
      </c>
      <c r="BX52">
        <v>0</v>
      </c>
      <c r="BY52">
        <v>0</v>
      </c>
      <c r="BZ52">
        <v>0</v>
      </c>
      <c r="CA52">
        <v>0</v>
      </c>
      <c r="CB52">
        <v>0</v>
      </c>
      <c r="CC52">
        <v>0</v>
      </c>
      <c r="CD52">
        <v>0</v>
      </c>
      <c r="CE52">
        <v>0</v>
      </c>
      <c r="CF52">
        <v>0</v>
      </c>
      <c r="CG52">
        <v>0</v>
      </c>
      <c r="CH52">
        <v>0</v>
      </c>
      <c r="CI52">
        <v>0</v>
      </c>
      <c r="CJ52">
        <f t="shared" ref="CJ52:CL54" si="25">$CH52*B$3</f>
        <v>0</v>
      </c>
      <c r="CK52">
        <f t="shared" si="25"/>
        <v>0</v>
      </c>
      <c r="CL52">
        <f t="shared" si="25"/>
        <v>0</v>
      </c>
      <c r="CM52">
        <v>0</v>
      </c>
      <c r="CN52">
        <v>0</v>
      </c>
      <c r="CO52">
        <v>0</v>
      </c>
      <c r="CP52">
        <f t="shared" ref="CP52:CR54" si="26">$CN52*B$3</f>
        <v>0</v>
      </c>
      <c r="CQ52">
        <f t="shared" si="26"/>
        <v>0</v>
      </c>
      <c r="CR52">
        <f t="shared" si="26"/>
        <v>0</v>
      </c>
      <c r="CS52">
        <v>0</v>
      </c>
      <c r="CT52">
        <v>0</v>
      </c>
      <c r="CU52">
        <v>0</v>
      </c>
      <c r="CV52">
        <v>0</v>
      </c>
      <c r="CW52">
        <v>0</v>
      </c>
      <c r="CX52">
        <v>0</v>
      </c>
      <c r="CY52">
        <v>0</v>
      </c>
      <c r="CZ52">
        <v>0</v>
      </c>
      <c r="DA52">
        <v>0</v>
      </c>
      <c r="DB52">
        <v>0</v>
      </c>
      <c r="DC52">
        <v>0</v>
      </c>
      <c r="DD52">
        <v>0</v>
      </c>
    </row>
    <row r="53" spans="1:108" x14ac:dyDescent="0.35">
      <c r="A53" s="107"/>
      <c r="B53" s="14" t="s">
        <v>17</v>
      </c>
      <c r="C53" s="5" t="s">
        <v>12</v>
      </c>
      <c r="D53" s="7" t="s">
        <v>49</v>
      </c>
      <c r="E53" s="11">
        <f t="shared" si="6"/>
        <v>45</v>
      </c>
      <c r="F53" s="16">
        <v>1</v>
      </c>
      <c r="G53" s="16" t="s">
        <v>28</v>
      </c>
      <c r="H53">
        <v>0</v>
      </c>
      <c r="I53" t="s">
        <v>12</v>
      </c>
      <c r="J53">
        <v>1</v>
      </c>
      <c r="K53">
        <v>0</v>
      </c>
      <c r="L53">
        <f>3*L54</f>
        <v>60000000</v>
      </c>
      <c r="M53">
        <v>0</v>
      </c>
      <c r="N53">
        <v>0</v>
      </c>
      <c r="O53">
        <v>0</v>
      </c>
      <c r="P53">
        <v>0</v>
      </c>
      <c r="Q53">
        <v>0</v>
      </c>
      <c r="R53">
        <v>0</v>
      </c>
      <c r="S53" s="12">
        <v>0</v>
      </c>
      <c r="T53" s="12">
        <v>0</v>
      </c>
      <c r="U53" s="12">
        <v>0</v>
      </c>
      <c r="V53" s="12">
        <v>0</v>
      </c>
      <c r="W53" s="12">
        <v>0</v>
      </c>
      <c r="X53" s="12">
        <v>0</v>
      </c>
      <c r="Y53">
        <v>0</v>
      </c>
      <c r="Z53">
        <v>0</v>
      </c>
      <c r="AA53">
        <v>0</v>
      </c>
      <c r="AB53">
        <v>0</v>
      </c>
      <c r="AC53">
        <v>0</v>
      </c>
      <c r="AD53">
        <v>0</v>
      </c>
      <c r="AE53" s="17">
        <v>0</v>
      </c>
      <c r="AF53" s="17">
        <v>0</v>
      </c>
      <c r="AG53" s="17">
        <v>0</v>
      </c>
      <c r="AH53" s="17">
        <v>0</v>
      </c>
      <c r="AI53" s="17">
        <v>0</v>
      </c>
      <c r="AJ53" s="17">
        <v>0</v>
      </c>
      <c r="AK53" s="17">
        <v>1</v>
      </c>
      <c r="AL53" s="17">
        <v>1</v>
      </c>
      <c r="AM53" s="17">
        <v>1</v>
      </c>
      <c r="AN53" s="17">
        <v>1</v>
      </c>
      <c r="AO53" s="17">
        <v>1</v>
      </c>
      <c r="AP53" s="17">
        <v>1</v>
      </c>
      <c r="AQ53" s="17">
        <v>1</v>
      </c>
      <c r="AR53" s="17">
        <v>1</v>
      </c>
      <c r="AS53" s="17">
        <v>1</v>
      </c>
      <c r="AT53" s="17">
        <v>1</v>
      </c>
      <c r="AU53" s="17">
        <v>1</v>
      </c>
      <c r="AV53" s="17">
        <v>1</v>
      </c>
      <c r="AW53">
        <v>0.05</v>
      </c>
      <c r="AX53">
        <v>0.05</v>
      </c>
      <c r="AY53">
        <v>0.04</v>
      </c>
      <c r="AZ53">
        <v>4.4999999999999998E-2</v>
      </c>
      <c r="BA53">
        <v>4.4999999999999998E-2</v>
      </c>
      <c r="BB53">
        <v>4.4999999999999998E-2</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f t="shared" si="25"/>
        <v>0</v>
      </c>
      <c r="CK53">
        <f t="shared" si="25"/>
        <v>0</v>
      </c>
      <c r="CL53">
        <f t="shared" si="25"/>
        <v>0</v>
      </c>
      <c r="CM53">
        <v>0</v>
      </c>
      <c r="CN53">
        <v>0</v>
      </c>
      <c r="CO53">
        <v>0</v>
      </c>
      <c r="CP53">
        <f t="shared" si="26"/>
        <v>0</v>
      </c>
      <c r="CQ53">
        <f t="shared" si="26"/>
        <v>0</v>
      </c>
      <c r="CR53">
        <f t="shared" si="26"/>
        <v>0</v>
      </c>
      <c r="CS53">
        <v>0</v>
      </c>
      <c r="CT53">
        <v>0</v>
      </c>
      <c r="CU53">
        <v>0</v>
      </c>
      <c r="CV53">
        <v>0</v>
      </c>
      <c r="CW53">
        <v>0</v>
      </c>
      <c r="CX53">
        <v>0</v>
      </c>
      <c r="CY53">
        <v>0</v>
      </c>
      <c r="CZ53">
        <v>0</v>
      </c>
      <c r="DA53">
        <v>0</v>
      </c>
      <c r="DB53">
        <v>0</v>
      </c>
      <c r="DC53">
        <v>0</v>
      </c>
      <c r="DD53">
        <v>0</v>
      </c>
    </row>
    <row r="54" spans="1:108" x14ac:dyDescent="0.35">
      <c r="A54" s="107"/>
      <c r="B54" s="14" t="s">
        <v>18</v>
      </c>
      <c r="C54" s="5" t="s">
        <v>12</v>
      </c>
      <c r="D54" s="96" t="s">
        <v>50</v>
      </c>
      <c r="E54" s="11">
        <f t="shared" si="6"/>
        <v>46</v>
      </c>
      <c r="F54" s="16">
        <v>1</v>
      </c>
      <c r="G54" s="16" t="s">
        <v>29</v>
      </c>
      <c r="H54">
        <v>0</v>
      </c>
      <c r="I54" t="s">
        <v>12</v>
      </c>
      <c r="J54">
        <v>0</v>
      </c>
      <c r="K54">
        <v>0</v>
      </c>
      <c r="L54">
        <v>20000000</v>
      </c>
      <c r="M54">
        <v>0</v>
      </c>
      <c r="N54">
        <v>0</v>
      </c>
      <c r="O54">
        <v>0</v>
      </c>
      <c r="P54">
        <v>0</v>
      </c>
      <c r="Q54">
        <v>0</v>
      </c>
      <c r="R54">
        <v>0</v>
      </c>
      <c r="S54" s="12">
        <v>0</v>
      </c>
      <c r="T54" s="12">
        <v>0</v>
      </c>
      <c r="U54" s="12">
        <v>0</v>
      </c>
      <c r="V54" s="12">
        <v>0</v>
      </c>
      <c r="W54" s="12">
        <v>0</v>
      </c>
      <c r="X54" s="12">
        <v>0</v>
      </c>
      <c r="Y54">
        <v>0</v>
      </c>
      <c r="Z54">
        <v>0</v>
      </c>
      <c r="AA54">
        <v>0</v>
      </c>
      <c r="AB54">
        <v>0</v>
      </c>
      <c r="AC54">
        <v>0</v>
      </c>
      <c r="AD54">
        <v>0</v>
      </c>
      <c r="AE54" s="17">
        <v>0.2</v>
      </c>
      <c r="AF54" s="17">
        <v>0.2</v>
      </c>
      <c r="AG54" s="17">
        <v>0.2</v>
      </c>
      <c r="AH54" s="17">
        <v>0.2</v>
      </c>
      <c r="AI54" s="17">
        <v>0.2</v>
      </c>
      <c r="AJ54" s="17">
        <v>0.2</v>
      </c>
      <c r="AK54" s="17">
        <v>1</v>
      </c>
      <c r="AL54" s="17">
        <v>1</v>
      </c>
      <c r="AM54" s="17">
        <v>1</v>
      </c>
      <c r="AN54" s="17">
        <v>1</v>
      </c>
      <c r="AO54" s="17">
        <v>1</v>
      </c>
      <c r="AP54" s="17">
        <v>1</v>
      </c>
      <c r="AQ54" s="17">
        <v>1</v>
      </c>
      <c r="AR54" s="17">
        <v>1</v>
      </c>
      <c r="AS54" s="17">
        <v>1</v>
      </c>
      <c r="AT54" s="17">
        <v>1</v>
      </c>
      <c r="AU54" s="17">
        <v>1</v>
      </c>
      <c r="AV54" s="17">
        <v>1</v>
      </c>
      <c r="AW54">
        <v>0</v>
      </c>
      <c r="AX54">
        <v>0</v>
      </c>
      <c r="AY54">
        <v>0</v>
      </c>
      <c r="AZ54">
        <v>0</v>
      </c>
      <c r="BA54">
        <v>0</v>
      </c>
      <c r="BB54">
        <v>0</v>
      </c>
      <c r="BC54">
        <v>1907.2629100000001</v>
      </c>
      <c r="BD54">
        <v>361.82973436935305</v>
      </c>
      <c r="BE54">
        <v>328.93612215395734</v>
      </c>
      <c r="BF54">
        <v>144.73189374774122</v>
      </c>
      <c r="BG54">
        <v>144.73189374774122</v>
      </c>
      <c r="BH54">
        <v>144.73189374774122</v>
      </c>
      <c r="BI54">
        <v>5.0761000000000003</v>
      </c>
      <c r="BJ54">
        <v>5.0761000000000003</v>
      </c>
      <c r="BK54">
        <v>5.0761000000000003</v>
      </c>
      <c r="BL54">
        <v>5.0761000000000003</v>
      </c>
      <c r="BM54">
        <v>5.0761000000000003</v>
      </c>
      <c r="BN54">
        <v>5.0761000000000003</v>
      </c>
      <c r="BO54">
        <v>0</v>
      </c>
      <c r="BP54">
        <v>0</v>
      </c>
      <c r="BQ54">
        <v>0</v>
      </c>
      <c r="BR54">
        <v>0</v>
      </c>
      <c r="BS54">
        <v>0</v>
      </c>
      <c r="BT54">
        <v>0</v>
      </c>
      <c r="BU54">
        <v>0</v>
      </c>
      <c r="BV54">
        <v>0</v>
      </c>
      <c r="BW54">
        <v>0</v>
      </c>
      <c r="BX54">
        <v>0</v>
      </c>
      <c r="BY54">
        <v>0</v>
      </c>
      <c r="BZ54">
        <v>0</v>
      </c>
      <c r="CA54">
        <v>0</v>
      </c>
      <c r="CB54">
        <v>0</v>
      </c>
      <c r="CC54">
        <v>0</v>
      </c>
      <c r="CD54">
        <v>0</v>
      </c>
      <c r="CE54">
        <v>0</v>
      </c>
      <c r="CF54">
        <v>0</v>
      </c>
      <c r="CG54">
        <v>1.5728301886792453</v>
      </c>
      <c r="CH54">
        <v>1.5728301886792453</v>
      </c>
      <c r="CI54">
        <v>1.5728301886792453</v>
      </c>
      <c r="CJ54">
        <f t="shared" si="25"/>
        <v>1.0490777358490566</v>
      </c>
      <c r="CK54">
        <f t="shared" si="25"/>
        <v>0.52532528301886783</v>
      </c>
      <c r="CL54">
        <f t="shared" si="25"/>
        <v>1.5728301886792453E-3</v>
      </c>
      <c r="CM54">
        <v>0</v>
      </c>
      <c r="CN54">
        <v>0</v>
      </c>
      <c r="CO54">
        <v>0</v>
      </c>
      <c r="CP54">
        <f t="shared" si="26"/>
        <v>0</v>
      </c>
      <c r="CQ54">
        <f t="shared" si="26"/>
        <v>0</v>
      </c>
      <c r="CR54">
        <f t="shared" si="26"/>
        <v>0</v>
      </c>
      <c r="CS54">
        <v>7.4999999999999997E-3</v>
      </c>
      <c r="CT54">
        <v>6.2500000000000003E-3</v>
      </c>
      <c r="CU54">
        <v>5.0000000000000001E-3</v>
      </c>
      <c r="CV54">
        <v>5.0000000000000001E-3</v>
      </c>
      <c r="CW54">
        <v>5.0000000000000001E-3</v>
      </c>
      <c r="CX54">
        <v>5.0000000000000001E-3</v>
      </c>
      <c r="CY54">
        <v>0.11682954493601999</v>
      </c>
      <c r="CZ54">
        <v>0.10185220882315059</v>
      </c>
      <c r="DA54">
        <v>9.3678779051968114E-2</v>
      </c>
      <c r="DB54">
        <v>9.3678779051968114E-2</v>
      </c>
      <c r="DC54">
        <v>8.8827433387272267E-2</v>
      </c>
      <c r="DD54">
        <v>8.8827433387272267E-2</v>
      </c>
    </row>
    <row r="57" spans="1:108" x14ac:dyDescent="0.35">
      <c r="I57" s="15"/>
      <c r="J57" s="15"/>
      <c r="K57" s="15"/>
      <c r="L57" s="15"/>
      <c r="M57" s="15"/>
      <c r="N57" s="15"/>
      <c r="O57" s="15"/>
      <c r="P57" s="15"/>
      <c r="Q57" s="15"/>
      <c r="R57" s="15"/>
      <c r="Y57" s="15"/>
    </row>
  </sheetData>
  <mergeCells count="22">
    <mergeCell ref="A33:A54"/>
    <mergeCell ref="A9:A32"/>
    <mergeCell ref="M4:R4"/>
    <mergeCell ref="S4:X4"/>
    <mergeCell ref="Y4:AD4"/>
    <mergeCell ref="A4:C4"/>
    <mergeCell ref="D5:D8"/>
    <mergeCell ref="B5:B8"/>
    <mergeCell ref="C5:C8"/>
    <mergeCell ref="AE4:AJ4"/>
    <mergeCell ref="AK4:AP4"/>
    <mergeCell ref="AQ4:AV4"/>
    <mergeCell ref="AW4:BB4"/>
    <mergeCell ref="BC4:BH4"/>
    <mergeCell ref="BI4:BN4"/>
    <mergeCell ref="CY4:DD4"/>
    <mergeCell ref="BO4:BT4"/>
    <mergeCell ref="BU4:BZ4"/>
    <mergeCell ref="CA4:CF4"/>
    <mergeCell ref="CG4:CL4"/>
    <mergeCell ref="CM4:CR4"/>
    <mergeCell ref="CS4:CX4"/>
  </mergeCells>
  <conditionalFormatting sqref="B2">
    <cfRule type="cellIs" dxfId="13" priority="1" operator="equal">
      <formula>FALSE</formula>
    </cfRule>
    <cfRule type="cellIs" dxfId="12" priority="2" operator="equal">
      <formula>TRUE</formula>
    </cfRule>
  </conditionalFormatting>
  <conditionalFormatting sqref="A2">
    <cfRule type="cellIs" dxfId="11" priority="3" operator="equal">
      <formula>TRUE</formula>
    </cfRule>
    <cfRule type="cellIs" dxfId="10" priority="4" operator="equal">
      <formula>FALSE</formula>
    </cfRule>
  </conditionalFormatting>
  <pageMargins left="0.7" right="0.7" top="0.75" bottom="0.75" header="0.3" footer="0.3"/>
  <pageSetup paperSize="9" orientation="portrait" horizontalDpi="429496729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6" workbookViewId="0">
      <selection activeCell="D28" sqref="D28"/>
    </sheetView>
  </sheetViews>
  <sheetFormatPr defaultRowHeight="14.5" x14ac:dyDescent="0.35"/>
  <cols>
    <col min="1" max="1" width="27.36328125" style="15" customWidth="1"/>
    <col min="2" max="2" width="33.1796875" style="15" customWidth="1"/>
    <col min="3" max="3" width="20.36328125" style="15" bestFit="1" customWidth="1"/>
    <col min="4" max="4" width="21.54296875" style="15" bestFit="1" customWidth="1"/>
    <col min="5" max="5" width="14.1796875" style="15" bestFit="1" customWidth="1"/>
    <col min="6" max="6" width="15.26953125" style="15" bestFit="1" customWidth="1"/>
    <col min="7" max="7" width="15.08984375" style="15" bestFit="1" customWidth="1"/>
    <col min="8" max="8" width="16.1796875" style="15" bestFit="1" customWidth="1"/>
    <col min="9" max="9" width="13.453125" style="15" bestFit="1" customWidth="1"/>
    <col min="10" max="10" width="14.54296875" style="15" bestFit="1" customWidth="1"/>
    <col min="11" max="16384" width="8.7265625" style="15"/>
  </cols>
  <sheetData>
    <row r="1" spans="1:10" x14ac:dyDescent="0.35">
      <c r="B1" s="34" t="s">
        <v>195</v>
      </c>
      <c r="C1" s="15" t="s">
        <v>115</v>
      </c>
      <c r="D1" s="15" t="s">
        <v>115</v>
      </c>
      <c r="E1" s="15" t="s">
        <v>139</v>
      </c>
      <c r="F1" s="15" t="s">
        <v>139</v>
      </c>
      <c r="G1" s="15" t="s">
        <v>121</v>
      </c>
      <c r="H1" s="15" t="s">
        <v>121</v>
      </c>
      <c r="I1" s="15" t="s">
        <v>121</v>
      </c>
      <c r="J1" s="15" t="s">
        <v>121</v>
      </c>
    </row>
    <row r="2" spans="1:10" x14ac:dyDescent="0.35">
      <c r="B2" s="34" t="s">
        <v>177</v>
      </c>
      <c r="C2" s="55">
        <v>19.899999999999999</v>
      </c>
      <c r="D2" s="55">
        <v>19.899999999999999</v>
      </c>
      <c r="E2" s="56">
        <v>18.600000000000001</v>
      </c>
      <c r="F2" s="56">
        <v>18.600000000000001</v>
      </c>
      <c r="G2" s="55">
        <v>19.899999999999999</v>
      </c>
      <c r="H2" s="55">
        <v>19.899999999999999</v>
      </c>
      <c r="I2" s="55">
        <v>19.899999999999999</v>
      </c>
      <c r="J2" s="55">
        <v>19.899999999999999</v>
      </c>
    </row>
    <row r="3" spans="1:10" x14ac:dyDescent="0.35">
      <c r="B3" s="15" t="s">
        <v>125</v>
      </c>
      <c r="C3" s="15" t="s">
        <v>95</v>
      </c>
      <c r="D3" s="15" t="s">
        <v>122</v>
      </c>
      <c r="E3" s="15" t="s">
        <v>95</v>
      </c>
      <c r="F3" s="15" t="s">
        <v>122</v>
      </c>
      <c r="G3" s="15" t="s">
        <v>95</v>
      </c>
      <c r="H3" s="15" t="s">
        <v>122</v>
      </c>
      <c r="I3" s="15" t="s">
        <v>95</v>
      </c>
      <c r="J3" s="15" t="s">
        <v>122</v>
      </c>
    </row>
    <row r="4" spans="1:10" x14ac:dyDescent="0.35">
      <c r="B4" s="15" t="s">
        <v>143</v>
      </c>
      <c r="C4" s="15" t="s">
        <v>142</v>
      </c>
      <c r="D4" s="15" t="s">
        <v>142</v>
      </c>
      <c r="E4" s="15" t="s">
        <v>142</v>
      </c>
      <c r="F4" s="15" t="s">
        <v>142</v>
      </c>
      <c r="G4" s="15" t="s">
        <v>105</v>
      </c>
      <c r="H4" s="15" t="s">
        <v>105</v>
      </c>
      <c r="I4" s="15" t="s">
        <v>144</v>
      </c>
      <c r="J4" s="15" t="s">
        <v>144</v>
      </c>
    </row>
    <row r="5" spans="1:10" x14ac:dyDescent="0.35">
      <c r="A5" s="24"/>
      <c r="B5" s="34" t="s">
        <v>145</v>
      </c>
      <c r="C5" s="15" t="str">
        <f t="shared" ref="C5:J5" si="0">C1&amp;"_"&amp;C3&amp;"_"&amp;C4</f>
        <v>Bio-eMeOH_AEC_None</v>
      </c>
      <c r="D5" s="15" t="str">
        <f t="shared" si="0"/>
        <v>Bio-eMeOH_SOEC_None</v>
      </c>
      <c r="E5" s="15" t="str">
        <f t="shared" si="0"/>
        <v>NH3_AEC_None</v>
      </c>
      <c r="F5" s="15" t="str">
        <f t="shared" si="0"/>
        <v>NH3_SOEC_None</v>
      </c>
      <c r="G5" s="15" t="str">
        <f t="shared" si="0"/>
        <v>MeOH_AEC_DAC</v>
      </c>
      <c r="H5" s="15" t="str">
        <f t="shared" si="0"/>
        <v>MeOH_SOEC_DAC</v>
      </c>
      <c r="I5" s="15" t="str">
        <f t="shared" si="0"/>
        <v>MeOH_AEC_PS</v>
      </c>
      <c r="J5" s="15" t="str">
        <f t="shared" si="0"/>
        <v>MeOH_SOEC_PS</v>
      </c>
    </row>
    <row r="6" spans="1:10" x14ac:dyDescent="0.35">
      <c r="A6" s="3">
        <v>1</v>
      </c>
      <c r="B6" s="3" t="str">
        <f>Data_base_case!D9</f>
        <v>CO2 capture DAC</v>
      </c>
      <c r="C6" s="3">
        <f t="shared" ref="C6:J6" si="1">IF(AND(C1="MeOH",C4="DAC"),1,0)</f>
        <v>0</v>
      </c>
      <c r="D6" s="3">
        <f t="shared" si="1"/>
        <v>0</v>
      </c>
      <c r="E6" s="3">
        <f t="shared" si="1"/>
        <v>0</v>
      </c>
      <c r="F6" s="3">
        <f t="shared" si="1"/>
        <v>0</v>
      </c>
      <c r="G6" s="3">
        <f t="shared" si="1"/>
        <v>1</v>
      </c>
      <c r="H6" s="3">
        <f t="shared" si="1"/>
        <v>1</v>
      </c>
      <c r="I6" s="3">
        <f t="shared" si="1"/>
        <v>0</v>
      </c>
      <c r="J6" s="3">
        <f t="shared" si="1"/>
        <v>0</v>
      </c>
    </row>
    <row r="7" spans="1:10" x14ac:dyDescent="0.35">
      <c r="A7" s="3">
        <f>A6+1</f>
        <v>2</v>
      </c>
      <c r="B7" s="3" t="str">
        <f>Data_base_case!D10</f>
        <v>CO2 capture PS</v>
      </c>
      <c r="C7" s="3">
        <f t="shared" ref="C7:J7" si="2">IF(AND(C1="MeOH",C4="PS"),1,0)</f>
        <v>0</v>
      </c>
      <c r="D7" s="3">
        <f t="shared" si="2"/>
        <v>0</v>
      </c>
      <c r="E7" s="3">
        <f t="shared" si="2"/>
        <v>0</v>
      </c>
      <c r="F7" s="3">
        <f t="shared" si="2"/>
        <v>0</v>
      </c>
      <c r="G7" s="3">
        <f t="shared" si="2"/>
        <v>0</v>
      </c>
      <c r="H7" s="3">
        <f t="shared" si="2"/>
        <v>0</v>
      </c>
      <c r="I7" s="3">
        <f t="shared" si="2"/>
        <v>1</v>
      </c>
      <c r="J7" s="3">
        <f t="shared" si="2"/>
        <v>1</v>
      </c>
    </row>
    <row r="8" spans="1:10" x14ac:dyDescent="0.35">
      <c r="A8" s="3">
        <f t="shared" ref="A8:A51" si="3">A7+1</f>
        <v>3</v>
      </c>
      <c r="B8" s="3" t="str">
        <f>Data_base_case!D11</f>
        <v>MeOH plant CCU - AEC</v>
      </c>
      <c r="C8" s="3">
        <f t="shared" ref="C8:J8" si="4">IF(AND(C1="MeOH",C3="AEC"),1,0)</f>
        <v>0</v>
      </c>
      <c r="D8" s="3">
        <f t="shared" si="4"/>
        <v>0</v>
      </c>
      <c r="E8" s="3">
        <f t="shared" si="4"/>
        <v>0</v>
      </c>
      <c r="F8" s="3">
        <f t="shared" si="4"/>
        <v>0</v>
      </c>
      <c r="G8" s="3">
        <f t="shared" si="4"/>
        <v>1</v>
      </c>
      <c r="H8" s="3">
        <f t="shared" si="4"/>
        <v>0</v>
      </c>
      <c r="I8" s="3">
        <f t="shared" si="4"/>
        <v>1</v>
      </c>
      <c r="J8" s="3">
        <f t="shared" si="4"/>
        <v>0</v>
      </c>
    </row>
    <row r="9" spans="1:10" x14ac:dyDescent="0.35">
      <c r="A9" s="3">
        <f t="shared" si="3"/>
        <v>4</v>
      </c>
      <c r="B9" s="3" t="str">
        <f>Data_base_case!D12</f>
        <v>MeOH plant CCU - SOEC</v>
      </c>
      <c r="C9" s="3">
        <f t="shared" ref="C9:J9" si="5">IF(AND(C1="MeOH",C3="SOEC"),1,0)</f>
        <v>0</v>
      </c>
      <c r="D9" s="3">
        <f t="shared" si="5"/>
        <v>0</v>
      </c>
      <c r="E9" s="3">
        <f t="shared" si="5"/>
        <v>0</v>
      </c>
      <c r="F9" s="3">
        <f t="shared" si="5"/>
        <v>0</v>
      </c>
      <c r="G9" s="3">
        <f t="shared" si="5"/>
        <v>0</v>
      </c>
      <c r="H9" s="3">
        <f t="shared" si="5"/>
        <v>1</v>
      </c>
      <c r="I9" s="3">
        <f t="shared" si="5"/>
        <v>0</v>
      </c>
      <c r="J9" s="3">
        <f t="shared" si="5"/>
        <v>1</v>
      </c>
    </row>
    <row r="10" spans="1:10" x14ac:dyDescent="0.35">
      <c r="A10" s="3">
        <f t="shared" si="3"/>
        <v>5</v>
      </c>
      <c r="B10" s="3" t="str">
        <f>Data_base_case!D13</f>
        <v>Biomass</v>
      </c>
      <c r="C10" s="3">
        <f t="shared" ref="C10:J10" si="6">IF(C1="Bio-eMeOH",1,0)</f>
        <v>1</v>
      </c>
      <c r="D10" s="3">
        <f t="shared" si="6"/>
        <v>1</v>
      </c>
      <c r="E10" s="3">
        <f t="shared" si="6"/>
        <v>0</v>
      </c>
      <c r="F10" s="3">
        <f t="shared" si="6"/>
        <v>0</v>
      </c>
      <c r="G10" s="3">
        <f t="shared" si="6"/>
        <v>0</v>
      </c>
      <c r="H10" s="3">
        <f t="shared" si="6"/>
        <v>0</v>
      </c>
      <c r="I10" s="3">
        <f t="shared" si="6"/>
        <v>0</v>
      </c>
      <c r="J10" s="3">
        <f t="shared" si="6"/>
        <v>0</v>
      </c>
    </row>
    <row r="11" spans="1:10" x14ac:dyDescent="0.35">
      <c r="A11" s="3">
        <f t="shared" si="3"/>
        <v>6</v>
      </c>
      <c r="B11" s="3" t="str">
        <f>Data_base_case!D14</f>
        <v>Bio-eMeOH plant - AEC</v>
      </c>
      <c r="C11" s="3">
        <f t="shared" ref="C11:J11" si="7">IF(AND(C1="Bio-eMeOH",C3="AEC"),1,0)</f>
        <v>1</v>
      </c>
      <c r="D11" s="3">
        <f t="shared" si="7"/>
        <v>0</v>
      </c>
      <c r="E11" s="3">
        <f t="shared" si="7"/>
        <v>0</v>
      </c>
      <c r="F11" s="3">
        <f t="shared" si="7"/>
        <v>0</v>
      </c>
      <c r="G11" s="3">
        <f t="shared" si="7"/>
        <v>0</v>
      </c>
      <c r="H11" s="3">
        <f t="shared" si="7"/>
        <v>0</v>
      </c>
      <c r="I11" s="3">
        <f t="shared" si="7"/>
        <v>0</v>
      </c>
      <c r="J11" s="3">
        <f t="shared" si="7"/>
        <v>0</v>
      </c>
    </row>
    <row r="12" spans="1:10" x14ac:dyDescent="0.35">
      <c r="A12" s="3">
        <f t="shared" si="3"/>
        <v>7</v>
      </c>
      <c r="B12" s="3" t="str">
        <f>Data_base_case!D15</f>
        <v>Bio-eMeOH plant - SOEC</v>
      </c>
      <c r="C12" s="3">
        <f t="shared" ref="C12:J12" si="8">IF(AND(C1="Bio-eMeOH",C3="SOEC"),1,0)</f>
        <v>0</v>
      </c>
      <c r="D12" s="3">
        <f t="shared" si="8"/>
        <v>1</v>
      </c>
      <c r="E12" s="3">
        <f t="shared" si="8"/>
        <v>0</v>
      </c>
      <c r="F12" s="3">
        <f t="shared" si="8"/>
        <v>0</v>
      </c>
      <c r="G12" s="3">
        <f t="shared" si="8"/>
        <v>0</v>
      </c>
      <c r="H12" s="3">
        <f t="shared" si="8"/>
        <v>0</v>
      </c>
      <c r="I12" s="3">
        <f t="shared" si="8"/>
        <v>0</v>
      </c>
      <c r="J12" s="3">
        <f t="shared" si="8"/>
        <v>0</v>
      </c>
    </row>
    <row r="13" spans="1:10" x14ac:dyDescent="0.35">
      <c r="A13" s="3">
        <f t="shared" si="3"/>
        <v>8</v>
      </c>
      <c r="B13" s="3" t="str">
        <f>Data_base_case!D16</f>
        <v>NH3 plant + ASU - AEC</v>
      </c>
      <c r="C13" s="3">
        <f t="shared" ref="C13:J13" si="9">IF(AND(C1="NH3",C3="AEC"),1,0)</f>
        <v>0</v>
      </c>
      <c r="D13" s="3">
        <f t="shared" si="9"/>
        <v>0</v>
      </c>
      <c r="E13" s="3">
        <f t="shared" si="9"/>
        <v>1</v>
      </c>
      <c r="F13" s="3">
        <f t="shared" si="9"/>
        <v>0</v>
      </c>
      <c r="G13" s="3">
        <f t="shared" si="9"/>
        <v>0</v>
      </c>
      <c r="H13" s="3">
        <f t="shared" si="9"/>
        <v>0</v>
      </c>
      <c r="I13" s="3">
        <f t="shared" si="9"/>
        <v>0</v>
      </c>
      <c r="J13" s="3">
        <f t="shared" si="9"/>
        <v>0</v>
      </c>
    </row>
    <row r="14" spans="1:10" x14ac:dyDescent="0.35">
      <c r="A14" s="3">
        <f t="shared" si="3"/>
        <v>9</v>
      </c>
      <c r="B14" s="3" t="str">
        <f>Data_base_case!D17</f>
        <v>NH3 plant + ASU - SOEC</v>
      </c>
      <c r="C14" s="3">
        <f t="shared" ref="C14:J14" si="10">IF(AND(C1="NH3",C3="SOEC"),1,0)</f>
        <v>0</v>
      </c>
      <c r="D14" s="3">
        <f t="shared" si="10"/>
        <v>0</v>
      </c>
      <c r="E14" s="3">
        <f t="shared" si="10"/>
        <v>0</v>
      </c>
      <c r="F14" s="3">
        <f t="shared" si="10"/>
        <v>1</v>
      </c>
      <c r="G14" s="3">
        <f t="shared" si="10"/>
        <v>0</v>
      </c>
      <c r="H14" s="3">
        <f t="shared" si="10"/>
        <v>0</v>
      </c>
      <c r="I14" s="3">
        <f t="shared" si="10"/>
        <v>0</v>
      </c>
      <c r="J14" s="3">
        <f t="shared" si="10"/>
        <v>0</v>
      </c>
    </row>
    <row r="15" spans="1:10" x14ac:dyDescent="0.35">
      <c r="A15" s="3">
        <f t="shared" si="3"/>
        <v>10</v>
      </c>
      <c r="B15" s="3" t="str">
        <f>Data_base_case!D18</f>
        <v>Desalination plant</v>
      </c>
      <c r="C15" s="3">
        <v>1</v>
      </c>
      <c r="D15" s="3">
        <v>1</v>
      </c>
      <c r="E15" s="3">
        <v>1</v>
      </c>
      <c r="F15" s="3">
        <v>1</v>
      </c>
      <c r="G15" s="3">
        <v>1</v>
      </c>
      <c r="H15" s="3">
        <v>1</v>
      </c>
      <c r="I15" s="3">
        <v>1</v>
      </c>
      <c r="J15" s="3">
        <v>1</v>
      </c>
    </row>
    <row r="16" spans="1:10" x14ac:dyDescent="0.35">
      <c r="A16" s="3">
        <f t="shared" si="3"/>
        <v>11</v>
      </c>
      <c r="B16" s="3" t="str">
        <f>Data_base_case!D19</f>
        <v>Electrolyser AEC</v>
      </c>
      <c r="C16" s="3">
        <f t="shared" ref="C16:J16" si="11">IF(C3="AEC",1,0)</f>
        <v>1</v>
      </c>
      <c r="D16" s="3">
        <f t="shared" si="11"/>
        <v>0</v>
      </c>
      <c r="E16" s="3">
        <f t="shared" si="11"/>
        <v>1</v>
      </c>
      <c r="F16" s="3">
        <f t="shared" si="11"/>
        <v>0</v>
      </c>
      <c r="G16" s="3">
        <f t="shared" si="11"/>
        <v>1</v>
      </c>
      <c r="H16" s="3">
        <f t="shared" si="11"/>
        <v>0</v>
      </c>
      <c r="I16" s="3">
        <f t="shared" si="11"/>
        <v>1</v>
      </c>
      <c r="J16" s="3">
        <f t="shared" si="11"/>
        <v>0</v>
      </c>
    </row>
    <row r="17" spans="1:10" x14ac:dyDescent="0.35">
      <c r="A17" s="3">
        <f t="shared" si="3"/>
        <v>12</v>
      </c>
      <c r="B17" s="3" t="str">
        <f>Data_base_case!D20</f>
        <v>Electrolyser SOEC</v>
      </c>
      <c r="C17" s="3">
        <f>IF(C3="SOEC",1,0)</f>
        <v>0</v>
      </c>
      <c r="D17" s="3">
        <f t="shared" ref="D17:J17" si="12">IF(D3="SOEC",1,0)</f>
        <v>1</v>
      </c>
      <c r="E17" s="3">
        <f>IF(E3="SOEC",1,0)</f>
        <v>0</v>
      </c>
      <c r="F17" s="3">
        <f t="shared" si="12"/>
        <v>1</v>
      </c>
      <c r="G17" s="3">
        <f t="shared" si="12"/>
        <v>0</v>
      </c>
      <c r="H17" s="3">
        <f t="shared" si="12"/>
        <v>1</v>
      </c>
      <c r="I17" s="3">
        <f t="shared" si="12"/>
        <v>0</v>
      </c>
      <c r="J17" s="3">
        <f t="shared" si="12"/>
        <v>1</v>
      </c>
    </row>
    <row r="18" spans="1:10" x14ac:dyDescent="0.35">
      <c r="A18" s="3">
        <f t="shared" si="3"/>
        <v>13</v>
      </c>
      <c r="B18" s="3" t="str">
        <f>Data_base_case!D21</f>
        <v>H2 pipeline to MeOH CCU plant</v>
      </c>
      <c r="C18" s="3">
        <f t="shared" ref="C18:J18" si="13">IF(C3="AEC",C8,C9)</f>
        <v>0</v>
      </c>
      <c r="D18" s="3">
        <f t="shared" si="13"/>
        <v>0</v>
      </c>
      <c r="E18" s="3">
        <f t="shared" si="13"/>
        <v>0</v>
      </c>
      <c r="F18" s="3">
        <f t="shared" si="13"/>
        <v>0</v>
      </c>
      <c r="G18" s="3">
        <f t="shared" si="13"/>
        <v>1</v>
      </c>
      <c r="H18" s="3">
        <f t="shared" si="13"/>
        <v>1</v>
      </c>
      <c r="I18" s="3">
        <f t="shared" si="13"/>
        <v>1</v>
      </c>
      <c r="J18" s="3">
        <f t="shared" si="13"/>
        <v>1</v>
      </c>
    </row>
    <row r="19" spans="1:10" x14ac:dyDescent="0.35">
      <c r="A19" s="3">
        <f t="shared" si="3"/>
        <v>14</v>
      </c>
      <c r="B19" s="3" t="str">
        <f>Data_base_case!D22</f>
        <v>H2 pipeline to BioMeOH plant</v>
      </c>
      <c r="C19" s="3">
        <f t="shared" ref="C19:J19" si="14">IF(C3="AEC",C11,C12)</f>
        <v>1</v>
      </c>
      <c r="D19" s="3">
        <f t="shared" si="14"/>
        <v>1</v>
      </c>
      <c r="E19" s="3">
        <f t="shared" si="14"/>
        <v>0</v>
      </c>
      <c r="F19" s="3">
        <f t="shared" si="14"/>
        <v>0</v>
      </c>
      <c r="G19" s="3">
        <f t="shared" si="14"/>
        <v>0</v>
      </c>
      <c r="H19" s="3">
        <f t="shared" si="14"/>
        <v>0</v>
      </c>
      <c r="I19" s="3">
        <f t="shared" si="14"/>
        <v>0</v>
      </c>
      <c r="J19" s="3">
        <f t="shared" si="14"/>
        <v>0</v>
      </c>
    </row>
    <row r="20" spans="1:10" x14ac:dyDescent="0.35">
      <c r="A20" s="3">
        <f t="shared" si="3"/>
        <v>15</v>
      </c>
      <c r="B20" s="3" t="str">
        <f>Data_base_case!D23</f>
        <v>H2 pipeline to NH3 plant</v>
      </c>
      <c r="C20" s="3">
        <f t="shared" ref="C20:J20" si="15">IF(C3="AEC",C13,C14)</f>
        <v>0</v>
      </c>
      <c r="D20" s="3">
        <f t="shared" si="15"/>
        <v>0</v>
      </c>
      <c r="E20" s="3">
        <f t="shared" si="15"/>
        <v>1</v>
      </c>
      <c r="F20" s="3">
        <f t="shared" si="15"/>
        <v>1</v>
      </c>
      <c r="G20" s="3">
        <f t="shared" si="15"/>
        <v>0</v>
      </c>
      <c r="H20" s="3">
        <f t="shared" si="15"/>
        <v>0</v>
      </c>
      <c r="I20" s="3">
        <f t="shared" si="15"/>
        <v>0</v>
      </c>
      <c r="J20" s="3">
        <f t="shared" si="15"/>
        <v>0</v>
      </c>
    </row>
    <row r="21" spans="1:10" x14ac:dyDescent="0.35">
      <c r="A21" s="3">
        <f t="shared" si="3"/>
        <v>16</v>
      </c>
      <c r="B21" s="3" t="str">
        <f>Data_base_case!D24</f>
        <v>Heat from district heating</v>
      </c>
      <c r="C21" s="3">
        <v>1</v>
      </c>
      <c r="D21" s="3">
        <v>1</v>
      </c>
      <c r="E21" s="3">
        <v>1</v>
      </c>
      <c r="F21" s="3">
        <v>1</v>
      </c>
      <c r="G21" s="3">
        <v>1</v>
      </c>
      <c r="H21" s="3">
        <v>1</v>
      </c>
      <c r="I21" s="3">
        <v>1</v>
      </c>
      <c r="J21" s="3">
        <v>1</v>
      </c>
    </row>
    <row r="22" spans="1:10" x14ac:dyDescent="0.35">
      <c r="A22" s="3">
        <f t="shared" si="3"/>
        <v>17</v>
      </c>
      <c r="B22" s="3" t="str">
        <f>Data_base_case!D25</f>
        <v>Heat sent to district heating</v>
      </c>
      <c r="C22" s="3">
        <v>1</v>
      </c>
      <c r="D22" s="3">
        <v>1</v>
      </c>
      <c r="E22" s="3">
        <v>1</v>
      </c>
      <c r="F22" s="3">
        <v>1</v>
      </c>
      <c r="G22" s="3">
        <v>1</v>
      </c>
      <c r="H22" s="3">
        <v>1</v>
      </c>
      <c r="I22" s="3">
        <v>1</v>
      </c>
      <c r="J22" s="3">
        <v>1</v>
      </c>
    </row>
    <row r="23" spans="1:10" x14ac:dyDescent="0.35">
      <c r="A23" s="3">
        <f t="shared" si="3"/>
        <v>18</v>
      </c>
      <c r="B23" s="3" t="str">
        <f>Data_base_case!D26</f>
        <v>Sale of oxygen</v>
      </c>
      <c r="C23" s="3">
        <v>1</v>
      </c>
      <c r="D23" s="3">
        <v>1</v>
      </c>
      <c r="E23" s="3">
        <v>1</v>
      </c>
      <c r="F23" s="3">
        <v>1</v>
      </c>
      <c r="G23" s="3">
        <v>1</v>
      </c>
      <c r="H23" s="3">
        <v>1</v>
      </c>
      <c r="I23" s="3">
        <v>1</v>
      </c>
      <c r="J23" s="3">
        <v>1</v>
      </c>
    </row>
    <row r="24" spans="1:10" x14ac:dyDescent="0.35">
      <c r="A24" s="3">
        <f t="shared" si="3"/>
        <v>19</v>
      </c>
      <c r="B24" s="3" t="str">
        <f>Data_base_case!D27</f>
        <v>H2 tank compressor</v>
      </c>
      <c r="C24" s="3">
        <v>0</v>
      </c>
      <c r="D24" s="3">
        <v>0</v>
      </c>
      <c r="E24" s="3">
        <v>0</v>
      </c>
      <c r="F24" s="3">
        <v>0</v>
      </c>
      <c r="G24" s="3">
        <v>0</v>
      </c>
      <c r="H24" s="3">
        <v>0</v>
      </c>
      <c r="I24" s="3">
        <v>0</v>
      </c>
      <c r="J24" s="3">
        <v>0</v>
      </c>
    </row>
    <row r="25" spans="1:10" x14ac:dyDescent="0.35">
      <c r="A25" s="3">
        <f t="shared" si="3"/>
        <v>20</v>
      </c>
      <c r="B25" s="3" t="str">
        <f>Data_base_case!D28</f>
        <v>H2 tank valve</v>
      </c>
      <c r="C25" s="3">
        <v>0</v>
      </c>
      <c r="D25" s="3">
        <v>0</v>
      </c>
      <c r="E25" s="3">
        <v>0</v>
      </c>
      <c r="F25" s="3">
        <v>0</v>
      </c>
      <c r="G25" s="3">
        <v>0</v>
      </c>
      <c r="H25" s="3">
        <v>0</v>
      </c>
      <c r="I25" s="3">
        <v>0</v>
      </c>
      <c r="J25" s="3">
        <v>0</v>
      </c>
    </row>
    <row r="26" spans="1:10" x14ac:dyDescent="0.35">
      <c r="A26" s="3">
        <f t="shared" si="3"/>
        <v>21</v>
      </c>
      <c r="B26" s="3" t="str">
        <f>Data_base_case!D29</f>
        <v>H2 tank</v>
      </c>
      <c r="C26" s="3">
        <v>0</v>
      </c>
      <c r="D26" s="3">
        <v>0</v>
      </c>
      <c r="E26" s="3">
        <v>0</v>
      </c>
      <c r="F26" s="3">
        <v>0</v>
      </c>
      <c r="G26" s="3">
        <v>0</v>
      </c>
      <c r="H26" s="3">
        <v>0</v>
      </c>
      <c r="I26" s="3">
        <v>0</v>
      </c>
      <c r="J26" s="3">
        <v>0</v>
      </c>
    </row>
    <row r="27" spans="1:10" x14ac:dyDescent="0.35">
      <c r="A27" s="3">
        <f t="shared" si="3"/>
        <v>22</v>
      </c>
      <c r="B27" s="3" t="str">
        <f>Data_base_case!D30</f>
        <v>H2 pipes compressor</v>
      </c>
      <c r="C27" s="3">
        <v>1</v>
      </c>
      <c r="D27" s="3">
        <v>1</v>
      </c>
      <c r="E27" s="3">
        <v>1</v>
      </c>
      <c r="F27" s="3">
        <v>1</v>
      </c>
      <c r="G27" s="3">
        <v>1</v>
      </c>
      <c r="H27" s="3">
        <v>1</v>
      </c>
      <c r="I27" s="3">
        <v>1</v>
      </c>
      <c r="J27" s="3">
        <v>1</v>
      </c>
    </row>
    <row r="28" spans="1:10" x14ac:dyDescent="0.35">
      <c r="A28" s="3">
        <f t="shared" si="3"/>
        <v>23</v>
      </c>
      <c r="B28" s="3" t="str">
        <f>Data_base_case!D31</f>
        <v>H2 pipes valve</v>
      </c>
      <c r="C28" s="3">
        <v>1</v>
      </c>
      <c r="D28" s="3">
        <v>1</v>
      </c>
      <c r="E28" s="3">
        <v>1</v>
      </c>
      <c r="F28" s="3">
        <v>1</v>
      </c>
      <c r="G28" s="3">
        <v>1</v>
      </c>
      <c r="H28" s="3">
        <v>1</v>
      </c>
      <c r="I28" s="3">
        <v>1</v>
      </c>
      <c r="J28" s="3">
        <v>1</v>
      </c>
    </row>
    <row r="29" spans="1:10" x14ac:dyDescent="0.35">
      <c r="A29" s="3">
        <f t="shared" si="3"/>
        <v>24</v>
      </c>
      <c r="B29" s="3" t="str">
        <f>Data_base_case!D32</f>
        <v>H2 buried pipes</v>
      </c>
      <c r="C29" s="3">
        <v>1</v>
      </c>
      <c r="D29" s="3">
        <v>1</v>
      </c>
      <c r="E29" s="3">
        <v>1</v>
      </c>
      <c r="F29" s="3">
        <v>1</v>
      </c>
      <c r="G29" s="3">
        <v>1</v>
      </c>
      <c r="H29" s="3">
        <v>1</v>
      </c>
      <c r="I29" s="3">
        <v>1</v>
      </c>
      <c r="J29" s="3">
        <v>1</v>
      </c>
    </row>
    <row r="30" spans="1:10" x14ac:dyDescent="0.35">
      <c r="A30" s="3">
        <f t="shared" si="3"/>
        <v>25</v>
      </c>
      <c r="B30" s="3" t="str">
        <f>Data_base_case!D33</f>
        <v>Solar fixed</v>
      </c>
      <c r="C30" s="3">
        <v>1</v>
      </c>
      <c r="D30" s="3">
        <v>1</v>
      </c>
      <c r="E30" s="3">
        <v>1</v>
      </c>
      <c r="F30" s="3">
        <v>1</v>
      </c>
      <c r="G30" s="3">
        <v>1</v>
      </c>
      <c r="H30" s="3">
        <v>1</v>
      </c>
      <c r="I30" s="3">
        <v>1</v>
      </c>
      <c r="J30" s="3">
        <v>1</v>
      </c>
    </row>
    <row r="31" spans="1:10" x14ac:dyDescent="0.35">
      <c r="A31" s="3">
        <f t="shared" si="3"/>
        <v>26</v>
      </c>
      <c r="B31" s="3" t="str">
        <f>Data_base_case!D34</f>
        <v>Solar tracking</v>
      </c>
      <c r="C31" s="3">
        <v>1</v>
      </c>
      <c r="D31" s="3">
        <v>1</v>
      </c>
      <c r="E31" s="3">
        <v>1</v>
      </c>
      <c r="F31" s="3">
        <v>1</v>
      </c>
      <c r="G31" s="3">
        <v>1</v>
      </c>
      <c r="H31" s="3">
        <v>1</v>
      </c>
      <c r="I31" s="3">
        <v>1</v>
      </c>
      <c r="J31" s="3">
        <v>1</v>
      </c>
    </row>
    <row r="32" spans="1:10" x14ac:dyDescent="0.35">
      <c r="A32" s="3">
        <f t="shared" si="3"/>
        <v>27</v>
      </c>
      <c r="B32" s="3" t="str">
        <f>Data_base_case!D35</f>
        <v>Wind onshore (SP198-HH100)</v>
      </c>
      <c r="C32" s="3">
        <v>0</v>
      </c>
      <c r="D32" s="3">
        <v>0</v>
      </c>
      <c r="E32" s="3">
        <v>0</v>
      </c>
      <c r="F32" s="3">
        <v>0</v>
      </c>
      <c r="G32" s="3">
        <v>0</v>
      </c>
      <c r="H32" s="3">
        <v>0</v>
      </c>
      <c r="I32" s="3">
        <v>0</v>
      </c>
      <c r="J32" s="3">
        <v>0</v>
      </c>
    </row>
    <row r="33" spans="1:10" x14ac:dyDescent="0.35">
      <c r="A33" s="3">
        <f t="shared" si="3"/>
        <v>28</v>
      </c>
      <c r="B33" s="3" t="str">
        <f>Data_base_case!D36</f>
        <v>ON_SP198-HH100</v>
      </c>
      <c r="C33" s="3">
        <v>1</v>
      </c>
      <c r="D33" s="3">
        <v>1</v>
      </c>
      <c r="E33" s="3">
        <v>1</v>
      </c>
      <c r="F33" s="3">
        <v>1</v>
      </c>
      <c r="G33" s="3">
        <v>1</v>
      </c>
      <c r="H33" s="3">
        <v>1</v>
      </c>
      <c r="I33" s="3">
        <v>1</v>
      </c>
      <c r="J33" s="3">
        <v>1</v>
      </c>
    </row>
    <row r="34" spans="1:10" x14ac:dyDescent="0.35">
      <c r="A34" s="3">
        <f t="shared" si="3"/>
        <v>29</v>
      </c>
      <c r="B34" s="3" t="str">
        <f>Data_base_case!D37</f>
        <v>ON_SP198-HH150</v>
      </c>
      <c r="C34" s="3">
        <v>1</v>
      </c>
      <c r="D34" s="3">
        <v>1</v>
      </c>
      <c r="E34" s="3">
        <v>1</v>
      </c>
      <c r="F34" s="3">
        <v>1</v>
      </c>
      <c r="G34" s="3">
        <v>1</v>
      </c>
      <c r="H34" s="3">
        <v>1</v>
      </c>
      <c r="I34" s="3">
        <v>1</v>
      </c>
      <c r="J34" s="3">
        <v>1</v>
      </c>
    </row>
    <row r="35" spans="1:10" x14ac:dyDescent="0.35">
      <c r="A35" s="3">
        <f t="shared" si="3"/>
        <v>30</v>
      </c>
      <c r="B35" s="3" t="str">
        <f>Data_base_case!D38</f>
        <v>ON_SP237-HH100</v>
      </c>
      <c r="C35" s="3">
        <v>1</v>
      </c>
      <c r="D35" s="3">
        <v>1</v>
      </c>
      <c r="E35" s="3">
        <v>1</v>
      </c>
      <c r="F35" s="3">
        <v>1</v>
      </c>
      <c r="G35" s="3">
        <v>1</v>
      </c>
      <c r="H35" s="3">
        <v>1</v>
      </c>
      <c r="I35" s="3">
        <v>1</v>
      </c>
      <c r="J35" s="3">
        <v>1</v>
      </c>
    </row>
    <row r="36" spans="1:10" x14ac:dyDescent="0.35">
      <c r="A36" s="3">
        <f t="shared" si="3"/>
        <v>31</v>
      </c>
      <c r="B36" s="3" t="str">
        <f>Data_base_case!D39</f>
        <v>ON_SP237-HH150</v>
      </c>
      <c r="C36" s="3">
        <v>1</v>
      </c>
      <c r="D36" s="3">
        <v>1</v>
      </c>
      <c r="E36" s="3">
        <v>1</v>
      </c>
      <c r="F36" s="3">
        <v>1</v>
      </c>
      <c r="G36" s="3">
        <v>1</v>
      </c>
      <c r="H36" s="3">
        <v>1</v>
      </c>
      <c r="I36" s="3">
        <v>1</v>
      </c>
      <c r="J36" s="3">
        <v>1</v>
      </c>
    </row>
    <row r="37" spans="1:10" x14ac:dyDescent="0.35">
      <c r="A37" s="3">
        <f t="shared" si="3"/>
        <v>32</v>
      </c>
      <c r="B37" s="3" t="str">
        <f>Data_base_case!D40</f>
        <v>ON_SP277-HH100</v>
      </c>
      <c r="C37" s="3">
        <v>1</v>
      </c>
      <c r="D37" s="3">
        <v>1</v>
      </c>
      <c r="E37" s="3">
        <v>1</v>
      </c>
      <c r="F37" s="3">
        <v>1</v>
      </c>
      <c r="G37" s="3">
        <v>1</v>
      </c>
      <c r="H37" s="3">
        <v>1</v>
      </c>
      <c r="I37" s="3">
        <v>1</v>
      </c>
      <c r="J37" s="3">
        <v>1</v>
      </c>
    </row>
    <row r="38" spans="1:10" x14ac:dyDescent="0.35">
      <c r="A38" s="3">
        <f t="shared" si="3"/>
        <v>33</v>
      </c>
      <c r="B38" s="3" t="str">
        <f>Data_base_case!D41</f>
        <v>ON_SP277-HH150</v>
      </c>
      <c r="C38" s="3">
        <v>1</v>
      </c>
      <c r="D38" s="3">
        <v>1</v>
      </c>
      <c r="E38" s="3">
        <v>1</v>
      </c>
      <c r="F38" s="3">
        <v>1</v>
      </c>
      <c r="G38" s="3">
        <v>1</v>
      </c>
      <c r="H38" s="3">
        <v>1</v>
      </c>
      <c r="I38" s="3">
        <v>1</v>
      </c>
      <c r="J38" s="3">
        <v>1</v>
      </c>
    </row>
    <row r="39" spans="1:10" x14ac:dyDescent="0.35">
      <c r="A39" s="3">
        <f t="shared" si="3"/>
        <v>34</v>
      </c>
      <c r="B39" s="3" t="str">
        <f>Data_base_case!D42</f>
        <v>ON_SP321-HH100</v>
      </c>
      <c r="C39" s="3">
        <v>1</v>
      </c>
      <c r="D39" s="3">
        <v>1</v>
      </c>
      <c r="E39" s="3">
        <v>1</v>
      </c>
      <c r="F39" s="3">
        <v>1</v>
      </c>
      <c r="G39" s="3">
        <v>1</v>
      </c>
      <c r="H39" s="3">
        <v>1</v>
      </c>
      <c r="I39" s="3">
        <v>1</v>
      </c>
      <c r="J39" s="3">
        <v>1</v>
      </c>
    </row>
    <row r="40" spans="1:10" x14ac:dyDescent="0.35">
      <c r="A40" s="3">
        <f t="shared" si="3"/>
        <v>35</v>
      </c>
      <c r="B40" s="3" t="str">
        <f>Data_base_case!D43</f>
        <v>ON_SP321-HH150</v>
      </c>
      <c r="C40" s="3">
        <v>1</v>
      </c>
      <c r="D40" s="3">
        <v>1</v>
      </c>
      <c r="E40" s="3">
        <v>1</v>
      </c>
      <c r="F40" s="3">
        <v>1</v>
      </c>
      <c r="G40" s="3">
        <v>1</v>
      </c>
      <c r="H40" s="3">
        <v>1</v>
      </c>
      <c r="I40" s="3">
        <v>1</v>
      </c>
      <c r="J40" s="3">
        <v>1</v>
      </c>
    </row>
    <row r="41" spans="1:10" x14ac:dyDescent="0.35">
      <c r="A41" s="3">
        <f t="shared" si="3"/>
        <v>36</v>
      </c>
      <c r="B41" s="3" t="str">
        <f>Data_base_case!D44</f>
        <v>Wind offshore (SP379-HH100)</v>
      </c>
      <c r="C41" s="3">
        <v>0</v>
      </c>
      <c r="D41" s="3">
        <v>0</v>
      </c>
      <c r="E41" s="3">
        <v>0</v>
      </c>
      <c r="F41" s="3">
        <v>0</v>
      </c>
      <c r="G41" s="3">
        <v>0</v>
      </c>
      <c r="H41" s="3">
        <v>0</v>
      </c>
      <c r="I41" s="3">
        <v>0</v>
      </c>
      <c r="J41" s="3">
        <v>0</v>
      </c>
    </row>
    <row r="42" spans="1:10" x14ac:dyDescent="0.35">
      <c r="A42" s="3">
        <f t="shared" si="3"/>
        <v>37</v>
      </c>
      <c r="B42" s="3" t="str">
        <f>Data_base_case!D45</f>
        <v>OFF_SP379-HH100</v>
      </c>
      <c r="C42" s="3">
        <v>1</v>
      </c>
      <c r="D42" s="3">
        <v>1</v>
      </c>
      <c r="E42" s="3">
        <v>1</v>
      </c>
      <c r="F42" s="3">
        <v>1</v>
      </c>
      <c r="G42" s="3">
        <v>1</v>
      </c>
      <c r="H42" s="3">
        <v>1</v>
      </c>
      <c r="I42" s="3">
        <v>1</v>
      </c>
      <c r="J42" s="3">
        <v>1</v>
      </c>
    </row>
    <row r="43" spans="1:10" x14ac:dyDescent="0.35">
      <c r="A43" s="3">
        <f t="shared" si="3"/>
        <v>38</v>
      </c>
      <c r="B43" s="3" t="str">
        <f>Data_base_case!D46</f>
        <v>OFF_SP379-HH150</v>
      </c>
      <c r="C43" s="3">
        <v>1</v>
      </c>
      <c r="D43" s="3">
        <v>1</v>
      </c>
      <c r="E43" s="3">
        <v>1</v>
      </c>
      <c r="F43" s="3">
        <v>1</v>
      </c>
      <c r="G43" s="3">
        <v>1</v>
      </c>
      <c r="H43" s="3">
        <v>1</v>
      </c>
      <c r="I43" s="3">
        <v>1</v>
      </c>
      <c r="J43" s="3">
        <v>1</v>
      </c>
    </row>
    <row r="44" spans="1:10" x14ac:dyDescent="0.35">
      <c r="A44" s="3">
        <f t="shared" si="3"/>
        <v>39</v>
      </c>
      <c r="B44" s="3" t="str">
        <f>Data_base_case!D47</f>
        <v>OFF_SP450-HH100</v>
      </c>
      <c r="C44" s="3">
        <v>1</v>
      </c>
      <c r="D44" s="3">
        <v>1</v>
      </c>
      <c r="E44" s="3">
        <v>1</v>
      </c>
      <c r="F44" s="3">
        <v>1</v>
      </c>
      <c r="G44" s="3">
        <v>1</v>
      </c>
      <c r="H44" s="3">
        <v>1</v>
      </c>
      <c r="I44" s="3">
        <v>1</v>
      </c>
      <c r="J44" s="3">
        <v>1</v>
      </c>
    </row>
    <row r="45" spans="1:10" x14ac:dyDescent="0.35">
      <c r="A45" s="3">
        <f t="shared" si="3"/>
        <v>40</v>
      </c>
      <c r="B45" s="3" t="str">
        <f>Data_base_case!D48</f>
        <v>OFF_SP450-HH150</v>
      </c>
      <c r="C45" s="3">
        <v>1</v>
      </c>
      <c r="D45" s="3">
        <v>1</v>
      </c>
      <c r="E45" s="3">
        <v>1</v>
      </c>
      <c r="F45" s="3">
        <v>1</v>
      </c>
      <c r="G45" s="3">
        <v>1</v>
      </c>
      <c r="H45" s="3">
        <v>1</v>
      </c>
      <c r="I45" s="3">
        <v>1</v>
      </c>
      <c r="J45" s="3">
        <v>1</v>
      </c>
    </row>
    <row r="46" spans="1:10" x14ac:dyDescent="0.35">
      <c r="A46" s="3">
        <f t="shared" si="3"/>
        <v>41</v>
      </c>
      <c r="B46" s="3" t="str">
        <f>Data_base_case!D49</f>
        <v>Electricity from the grid</v>
      </c>
      <c r="C46" s="3">
        <v>1</v>
      </c>
      <c r="D46" s="3">
        <v>1</v>
      </c>
      <c r="E46" s="3">
        <v>1</v>
      </c>
      <c r="F46" s="3">
        <v>1</v>
      </c>
      <c r="G46" s="3">
        <v>1</v>
      </c>
      <c r="H46" s="3">
        <v>1</v>
      </c>
      <c r="I46" s="3">
        <v>1</v>
      </c>
      <c r="J46" s="3">
        <v>1</v>
      </c>
    </row>
    <row r="47" spans="1:10" x14ac:dyDescent="0.35">
      <c r="A47" s="3">
        <f t="shared" si="3"/>
        <v>42</v>
      </c>
      <c r="B47" s="3" t="str">
        <f>Data_base_case!D50</f>
        <v>Electricity to the grid</v>
      </c>
      <c r="C47" s="3">
        <v>1</v>
      </c>
      <c r="D47" s="3">
        <v>1</v>
      </c>
      <c r="E47" s="3">
        <v>1</v>
      </c>
      <c r="F47" s="3">
        <v>1</v>
      </c>
      <c r="G47" s="3">
        <v>1</v>
      </c>
      <c r="H47" s="3">
        <v>1</v>
      </c>
      <c r="I47" s="3">
        <v>1</v>
      </c>
      <c r="J47" s="3">
        <v>1</v>
      </c>
    </row>
    <row r="48" spans="1:10" x14ac:dyDescent="0.35">
      <c r="A48" s="3">
        <f t="shared" si="3"/>
        <v>43</v>
      </c>
      <c r="B48" s="3" t="str">
        <f>Data_base_case!D51</f>
        <v>Diesel generator</v>
      </c>
      <c r="C48" s="3">
        <v>1</v>
      </c>
      <c r="D48" s="3">
        <v>1</v>
      </c>
      <c r="E48" s="3">
        <v>1</v>
      </c>
      <c r="F48" s="3">
        <v>1</v>
      </c>
      <c r="G48" s="3">
        <v>1</v>
      </c>
      <c r="H48" s="3">
        <v>1</v>
      </c>
      <c r="I48" s="3">
        <v>1</v>
      </c>
      <c r="J48" s="3">
        <v>1</v>
      </c>
    </row>
    <row r="49" spans="1:10" x14ac:dyDescent="0.35">
      <c r="A49" s="3">
        <f t="shared" si="3"/>
        <v>44</v>
      </c>
      <c r="B49" s="3" t="str">
        <f>Data_base_case!D52</f>
        <v>Charge batteries</v>
      </c>
      <c r="C49" s="3">
        <v>1</v>
      </c>
      <c r="D49" s="3">
        <v>1</v>
      </c>
      <c r="E49" s="3">
        <v>1</v>
      </c>
      <c r="F49" s="3">
        <v>1</v>
      </c>
      <c r="G49" s="3">
        <v>1</v>
      </c>
      <c r="H49" s="3">
        <v>1</v>
      </c>
      <c r="I49" s="3">
        <v>1</v>
      </c>
      <c r="J49" s="3">
        <v>1</v>
      </c>
    </row>
    <row r="50" spans="1:10" x14ac:dyDescent="0.35">
      <c r="A50" s="3">
        <f t="shared" si="3"/>
        <v>45</v>
      </c>
      <c r="B50" s="3" t="str">
        <f>Data_base_case!D53</f>
        <v>Discharge batteries</v>
      </c>
      <c r="C50" s="3">
        <v>1</v>
      </c>
      <c r="D50" s="3">
        <v>1</v>
      </c>
      <c r="E50" s="3">
        <v>1</v>
      </c>
      <c r="F50" s="3">
        <v>1</v>
      </c>
      <c r="G50" s="3">
        <v>1</v>
      </c>
      <c r="H50" s="3">
        <v>1</v>
      </c>
      <c r="I50" s="3">
        <v>1</v>
      </c>
      <c r="J50" s="3">
        <v>1</v>
      </c>
    </row>
    <row r="51" spans="1:10" x14ac:dyDescent="0.35">
      <c r="A51" s="3">
        <f t="shared" si="3"/>
        <v>46</v>
      </c>
      <c r="B51" s="3" t="str">
        <f>Data_base_case!D54</f>
        <v>Batteries</v>
      </c>
      <c r="C51" s="3">
        <v>1</v>
      </c>
      <c r="D51" s="3">
        <v>1</v>
      </c>
      <c r="E51" s="3">
        <v>1</v>
      </c>
      <c r="F51" s="3">
        <v>1</v>
      </c>
      <c r="G51" s="3">
        <v>1</v>
      </c>
      <c r="H51" s="3">
        <v>1</v>
      </c>
      <c r="I51" s="3">
        <v>1</v>
      </c>
      <c r="J51" s="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7"/>
  <sheetViews>
    <sheetView workbookViewId="0">
      <selection activeCell="B5" sqref="B5"/>
    </sheetView>
  </sheetViews>
  <sheetFormatPr defaultRowHeight="14.5" x14ac:dyDescent="0.35"/>
  <cols>
    <col min="1" max="1" width="20.36328125" style="1" customWidth="1"/>
    <col min="2" max="2" width="22.08984375" style="1" customWidth="1"/>
    <col min="3" max="3" width="21.90625" style="1" customWidth="1"/>
    <col min="4" max="4" width="24.7265625" style="1" customWidth="1"/>
    <col min="5" max="5" width="13.6328125" style="1" customWidth="1"/>
    <col min="6" max="6" width="9.81640625" style="1" customWidth="1"/>
    <col min="7" max="7" width="13.453125" style="1" customWidth="1"/>
    <col min="8" max="8" width="12.7265625" style="1" customWidth="1"/>
    <col min="9" max="12" width="9.54296875" style="1" customWidth="1"/>
    <col min="13" max="14" width="8.7265625" style="1"/>
    <col min="15" max="15" width="0" style="1" hidden="1" customWidth="1"/>
    <col min="16" max="16384" width="8.7265625" style="1"/>
  </cols>
  <sheetData>
    <row r="1" spans="1:140" x14ac:dyDescent="0.35">
      <c r="A1" s="1" t="s">
        <v>216</v>
      </c>
    </row>
    <row r="3" spans="1:140" s="27" customFormat="1" x14ac:dyDescent="0.35">
      <c r="A3" s="67" t="s">
        <v>215</v>
      </c>
      <c r="B3" s="6" t="s">
        <v>166</v>
      </c>
      <c r="C3" s="6" t="s">
        <v>165</v>
      </c>
      <c r="D3" s="6" t="s">
        <v>116</v>
      </c>
      <c r="E3" s="6" t="s">
        <v>164</v>
      </c>
      <c r="F3" s="6" t="s">
        <v>118</v>
      </c>
      <c r="G3" s="27" t="s">
        <v>163</v>
      </c>
      <c r="H3" s="27" t="s">
        <v>119</v>
      </c>
      <c r="N3" s="27" t="str">
        <f>Data_base_case!F5&amp;Data_base_case!F6</f>
        <v>Used (1 or 0)All</v>
      </c>
      <c r="O3" s="27" t="str">
        <f>Data_base_case!G5&amp;Data_base_case!G6</f>
        <v>Unit tagAll</v>
      </c>
      <c r="P3" s="27" t="str">
        <f>Data_base_case!H5&amp;Data_base_case!H6</f>
        <v>Yearly demand (kg fuel)All</v>
      </c>
      <c r="Q3" s="27" t="str">
        <f>Data_base_case!I5&amp;Data_base_case!I6</f>
        <v>Produced fromAll</v>
      </c>
      <c r="R3" s="27" t="str">
        <f>Data_base_case!J5&amp;Data_base_case!J6</f>
        <v>El balanceAll</v>
      </c>
      <c r="S3" s="27" t="str">
        <f>Data_base_case!K5&amp;Data_base_case!K6</f>
        <v>Heat balanceAll</v>
      </c>
      <c r="T3" s="27" t="str">
        <f>Data_base_case!L5&amp;Data_base_case!L6</f>
        <v>Max CapacityAll</v>
      </c>
      <c r="U3" s="27" t="str">
        <f>Data_base_case!M5&amp;Data_base_case!M6</f>
        <v>H2 balance2020 worst</v>
      </c>
      <c r="V3" s="27" t="str">
        <f>Data_base_case!N5&amp;Data_base_case!N6</f>
        <v>H2 balance2020</v>
      </c>
      <c r="W3" s="27" t="str">
        <f>Data_base_case!O5&amp;Data_base_case!O6</f>
        <v>H2 balance2020 best</v>
      </c>
      <c r="X3" s="27" t="str">
        <f>Data_base_case!P5&amp;Data_base_case!P6</f>
        <v>H2 balance2030</v>
      </c>
      <c r="Y3" s="27" t="str">
        <f>Data_base_case!Q5&amp;Data_base_case!Q6</f>
        <v>H2 balance2040</v>
      </c>
      <c r="Z3" s="27" t="str">
        <f>Data_base_case!R5&amp;Data_base_case!R6</f>
        <v>H2 balance2050</v>
      </c>
      <c r="AA3" s="27" t="str">
        <f>Data_base_case!S5&amp;Data_base_case!S6</f>
        <v>Fuel production rate (kg output/kg input)2020 worst</v>
      </c>
      <c r="AB3" s="27" t="str">
        <f>Data_base_case!T5&amp;Data_base_case!T6</f>
        <v>Fuel production rate (kg output/kg input)2020</v>
      </c>
      <c r="AC3" s="27" t="str">
        <f>Data_base_case!U5&amp;Data_base_case!U6</f>
        <v>Fuel production rate (kg output/kg input)2020 best</v>
      </c>
      <c r="AD3" s="27" t="str">
        <f>Data_base_case!V5&amp;Data_base_case!V6</f>
        <v>Fuel production rate (kg output/kg input)2030</v>
      </c>
      <c r="AE3" s="27" t="str">
        <f>Data_base_case!W5&amp;Data_base_case!W6</f>
        <v>Fuel production rate (kg output/kg input)2040</v>
      </c>
      <c r="AF3" s="27" t="str">
        <f>Data_base_case!X5&amp;Data_base_case!X6</f>
        <v>Fuel production rate (kg output/kg input)2050</v>
      </c>
      <c r="AG3" s="27" t="str">
        <f>Data_base_case!Y5&amp;Data_base_case!Y6</f>
        <v>Heat generated (kWh/output)2020 worst</v>
      </c>
      <c r="AH3" s="27" t="str">
        <f>Data_base_case!Z5&amp;Data_base_case!Z6</f>
        <v>Heat generated (kWh/output)2020</v>
      </c>
      <c r="AI3" s="27" t="str">
        <f>Data_base_case!AA5&amp;Data_base_case!AA6</f>
        <v>Heat generated (kWh/output)2020 best</v>
      </c>
      <c r="AJ3" s="27" t="str">
        <f>Data_base_case!AB5&amp;Data_base_case!AB6</f>
        <v>Heat generated (kWh/output)2030</v>
      </c>
      <c r="AK3" s="27" t="str">
        <f>Data_base_case!AC5&amp;Data_base_case!AC6</f>
        <v>Heat generated (kWh/output)2040</v>
      </c>
      <c r="AL3" s="27" t="str">
        <f>Data_base_case!AD5&amp;Data_base_case!AD6</f>
        <v>Heat generated (kWh/output)2050</v>
      </c>
      <c r="AM3" s="27" t="str">
        <f>Data_base_case!AE5&amp;Data_base_case!AE6</f>
        <v>Load min (% of max capacity)2020 worst</v>
      </c>
      <c r="AN3" s="27" t="str">
        <f>Data_base_case!AF5&amp;Data_base_case!AF6</f>
        <v>Load min (% of max capacity)2020</v>
      </c>
      <c r="AO3" s="27" t="str">
        <f>Data_base_case!AG5&amp;Data_base_case!AG6</f>
        <v>Load min (% of max capacity)2020 best</v>
      </c>
      <c r="AP3" s="27" t="str">
        <f>Data_base_case!AH5&amp;Data_base_case!AH6</f>
        <v>Load min (% of max capacity)2030</v>
      </c>
      <c r="AQ3" s="27" t="str">
        <f>Data_base_case!AI5&amp;Data_base_case!AI6</f>
        <v>Load min (% of max capacity)2040</v>
      </c>
      <c r="AR3" s="27" t="str">
        <f>Data_base_case!AJ5&amp;Data_base_case!AJ6</f>
        <v>Load min (% of max capacity)2050</v>
      </c>
      <c r="AS3" s="27" t="e">
        <f>Data_base_case!#REF!&amp;Data_base_case!#REF!</f>
        <v>#REF!</v>
      </c>
      <c r="AT3" s="27" t="e">
        <f>Data_base_case!#REF!&amp;Data_base_case!#REF!</f>
        <v>#REF!</v>
      </c>
      <c r="AU3" s="27" t="e">
        <f>Data_base_case!#REF!&amp;Data_base_case!#REF!</f>
        <v>#REF!</v>
      </c>
      <c r="AV3" s="27" t="e">
        <f>Data_base_case!#REF!&amp;Data_base_case!#REF!</f>
        <v>#REF!</v>
      </c>
      <c r="AW3" s="27" t="e">
        <f>Data_base_case!#REF!&amp;Data_base_case!#REF!</f>
        <v>#REF!</v>
      </c>
      <c r="AX3" s="27" t="e">
        <f>Data_base_case!#REF!&amp;Data_base_case!#REF!</f>
        <v>#REF!</v>
      </c>
      <c r="AY3" s="27" t="str">
        <f>Data_base_case!AK5&amp;Data_base_case!AK6</f>
        <v>Ramp up (% of capacity /h)2020 worst</v>
      </c>
      <c r="AZ3" s="27" t="str">
        <f>Data_base_case!AL5&amp;Data_base_case!AL6</f>
        <v>Ramp up (% of capacity /h)2020</v>
      </c>
      <c r="BA3" s="27" t="str">
        <f>Data_base_case!AM5&amp;Data_base_case!AM6</f>
        <v>Ramp up (% of capacity /h)2020 best</v>
      </c>
      <c r="BB3" s="27" t="str">
        <f>Data_base_case!AN5&amp;Data_base_case!AN6</f>
        <v>Ramp up (% of capacity /h)2030</v>
      </c>
      <c r="BC3" s="27" t="str">
        <f>Data_base_case!AO5&amp;Data_base_case!AO6</f>
        <v>Ramp up (% of capacity /h)2040</v>
      </c>
      <c r="BD3" s="27" t="str">
        <f>Data_base_case!AP5&amp;Data_base_case!AP6</f>
        <v>Ramp up (% of capacity /h)2050</v>
      </c>
      <c r="BE3" s="27" t="str">
        <f>Data_base_case!AQ5&amp;Data_base_case!AQ6</f>
        <v>Ramp down (% of capacity /h)2020 worst</v>
      </c>
      <c r="BF3" s="27" t="str">
        <f>Data_base_case!AR5&amp;Data_base_case!AR6</f>
        <v>Ramp down (% of capacity /h)2020</v>
      </c>
      <c r="BG3" s="27" t="str">
        <f>Data_base_case!AS5&amp;Data_base_case!AS6</f>
        <v>Ramp down (% of capacity /h)2020 best</v>
      </c>
      <c r="BH3" s="27" t="str">
        <f>Data_base_case!AT5&amp;Data_base_case!AT6</f>
        <v>Ramp down (% of capacity /h)2030</v>
      </c>
      <c r="BI3" s="27" t="str">
        <f>Data_base_case!AU5&amp;Data_base_case!AU6</f>
        <v>Ramp down (% of capacity /h)2040</v>
      </c>
      <c r="BJ3" s="27" t="str">
        <f>Data_base_case!AV5&amp;Data_base_case!AV6</f>
        <v>Ramp down (% of capacity /h)2050</v>
      </c>
      <c r="BK3" s="27" t="str">
        <f>Data_base_case!AW5&amp;Data_base_case!AW6</f>
        <v>Electrical consumption (kWh/output)2020 worst</v>
      </c>
      <c r="BL3" s="27" t="str">
        <f>Data_base_case!AX5&amp;Data_base_case!AX6</f>
        <v>Electrical consumption (kWh/output)2020</v>
      </c>
      <c r="BM3" s="27" t="str">
        <f>Data_base_case!AY5&amp;Data_base_case!AY6</f>
        <v>Electrical consumption (kWh/output)2020 best</v>
      </c>
      <c r="BN3" s="27" t="str">
        <f>Data_base_case!AZ5&amp;Data_base_case!AZ6</f>
        <v>Electrical consumption (kWh/output)2030</v>
      </c>
      <c r="BO3" s="27" t="str">
        <f>Data_base_case!BA5&amp;Data_base_case!BA6</f>
        <v>Electrical consumption (kWh/output)2040</v>
      </c>
      <c r="BP3" s="27" t="str">
        <f>Data_base_case!BB5&amp;Data_base_case!BB6</f>
        <v>Electrical consumption (kWh/output)2050</v>
      </c>
      <c r="BQ3" s="27" t="str">
        <f>Data_base_case!BC5&amp;Data_base_case!BC6</f>
        <v>Investment (EUR/Capacity installed)2020 worst</v>
      </c>
      <c r="BR3" s="27" t="str">
        <f>Data_base_case!BD5&amp;Data_base_case!BD6</f>
        <v>Investment (EUR/Capacity installed)2020</v>
      </c>
      <c r="BS3" s="27" t="str">
        <f>Data_base_case!BE5&amp;Data_base_case!BE6</f>
        <v>Investment (EUR/Capacity installed)2020 best</v>
      </c>
      <c r="BT3" s="27" t="str">
        <f>Data_base_case!BF5&amp;Data_base_case!BF6</f>
        <v>Investment (EUR/Capacity installed)2030</v>
      </c>
      <c r="BU3" s="27" t="str">
        <f>Data_base_case!BG5&amp;Data_base_case!BG6</f>
        <v>Investment (EUR/Capacity installed)2040</v>
      </c>
      <c r="BV3" s="27" t="str">
        <f>Data_base_case!BH5&amp;Data_base_case!BH6</f>
        <v>Investment (EUR/Capacity installed)2050</v>
      </c>
      <c r="BW3" s="27" t="str">
        <f>Data_base_case!BI5&amp;Data_base_case!BI6</f>
        <v>Fixed cost (EUR/Capacity installed/y)2020 worst</v>
      </c>
      <c r="BX3" s="27" t="str">
        <f>Data_base_case!BJ5&amp;Data_base_case!BJ6</f>
        <v>Fixed cost (EUR/Capacity installed/y)2020</v>
      </c>
      <c r="BY3" s="27" t="str">
        <f>Data_base_case!BK5&amp;Data_base_case!BK6</f>
        <v>Fixed cost (EUR/Capacity installed/y)2020 best</v>
      </c>
      <c r="BZ3" s="27" t="str">
        <f>Data_base_case!BL5&amp;Data_base_case!BL6</f>
        <v>Fixed cost (EUR/Capacity installed/y)2030</v>
      </c>
      <c r="CA3" s="27" t="str">
        <f>Data_base_case!BM5&amp;Data_base_case!BM6</f>
        <v>Fixed cost (EUR/Capacity installed/y)2040</v>
      </c>
      <c r="CB3" s="27" t="str">
        <f>Data_base_case!BN5&amp;Data_base_case!BN6</f>
        <v>Fixed cost (EUR/Capacity installed/y)2050</v>
      </c>
      <c r="CC3" s="27" t="str">
        <f>Data_base_case!BO5&amp;Data_base_case!BO6</f>
        <v>Variable cost (EUR/Output)2020 worst</v>
      </c>
      <c r="CD3" s="27" t="str">
        <f>Data_base_case!BP5&amp;Data_base_case!BP6</f>
        <v>Variable cost (EUR/Output)2020</v>
      </c>
      <c r="CE3" s="27" t="str">
        <f>Data_base_case!BQ5&amp;Data_base_case!BQ6</f>
        <v>Variable cost (EUR/Output)2020 best</v>
      </c>
      <c r="CF3" s="27" t="str">
        <f>Data_base_case!BR5&amp;Data_base_case!BR6</f>
        <v>Variable cost (EUR/Output)2030</v>
      </c>
      <c r="CG3" s="27" t="str">
        <f>Data_base_case!BS5&amp;Data_base_case!BS6</f>
        <v>Variable cost (EUR/Output)2040</v>
      </c>
      <c r="CH3" s="27" t="str">
        <f>Data_base_case!BT5&amp;Data_base_case!BT6</f>
        <v>Variable cost (EUR/Output)2050</v>
      </c>
      <c r="CI3" s="27" t="str">
        <f>Data_base_case!BU5&amp;Data_base_case!BU6</f>
        <v>Fuel selling price (EUR/output)2020 worst</v>
      </c>
      <c r="CJ3" s="27" t="str">
        <f>Data_base_case!BV5&amp;Data_base_case!BV6</f>
        <v>Fuel selling price (EUR/output)2020</v>
      </c>
      <c r="CK3" s="27" t="str">
        <f>Data_base_case!BW5&amp;Data_base_case!BW6</f>
        <v>Fuel selling price (EUR/output)2020 best</v>
      </c>
      <c r="CL3" s="27" t="str">
        <f>Data_base_case!BX5&amp;Data_base_case!BX6</f>
        <v>Fuel selling price (EUR/output)2030</v>
      </c>
      <c r="CM3" s="27" t="str">
        <f>Data_base_case!BY5&amp;Data_base_case!BY6</f>
        <v>Fuel selling price (EUR/output)2040</v>
      </c>
      <c r="CN3" s="27" t="str">
        <f>Data_base_case!BZ5&amp;Data_base_case!BZ6</f>
        <v>Fuel selling price (EUR/output)2050</v>
      </c>
      <c r="CO3" s="27" t="str">
        <f>Data_base_case!CA5&amp;Data_base_case!CA6</f>
        <v>Fuel buying price (EUR/output)2020 worst</v>
      </c>
      <c r="CP3" s="27" t="str">
        <f>Data_base_case!CB5&amp;Data_base_case!CB6</f>
        <v>Fuel buying price (EUR/output)2020</v>
      </c>
      <c r="CQ3" s="27" t="str">
        <f>Data_base_case!CC5&amp;Data_base_case!CC6</f>
        <v>Fuel buying price (EUR/output)2020 best</v>
      </c>
      <c r="CR3" s="27" t="str">
        <f>Data_base_case!CD5&amp;Data_base_case!CD6</f>
        <v>Fuel buying price (EUR/output)2030</v>
      </c>
      <c r="CS3" s="27" t="str">
        <f>Data_base_case!CE5&amp;Data_base_case!CE6</f>
        <v>Fuel buying price (EUR/output)2040</v>
      </c>
      <c r="CT3" s="27" t="str">
        <f>Data_base_case!CF5&amp;Data_base_case!CF6</f>
        <v>Fuel buying price (EUR/output)2050</v>
      </c>
      <c r="CU3" s="27" t="str">
        <f>Data_base_case!CG5&amp;Data_base_case!CG6</f>
        <v>CO2e infrastructure (kg CO2e/Capacity/y)2020 worst</v>
      </c>
      <c r="CV3" s="27" t="str">
        <f>Data_base_case!CH5&amp;Data_base_case!CH6</f>
        <v>CO2e infrastructure (kg CO2e/Capacity/y)2020</v>
      </c>
      <c r="CW3" s="27" t="str">
        <f>Data_base_case!CI5&amp;Data_base_case!CI6</f>
        <v>CO2e infrastructure (kg CO2e/Capacity/y)2020 best</v>
      </c>
      <c r="CX3" s="27" t="str">
        <f>Data_base_case!CJ5&amp;Data_base_case!CJ6</f>
        <v>CO2e infrastructure (kg CO2e/Capacity/y)2030</v>
      </c>
      <c r="CY3" s="27" t="str">
        <f>Data_base_case!CK5&amp;Data_base_case!CK6</f>
        <v>CO2e infrastructure (kg CO2e/Capacity/y)2040</v>
      </c>
      <c r="CZ3" s="27" t="str">
        <f>Data_base_case!CL5&amp;Data_base_case!CL6</f>
        <v>CO2e infrastructure (kg CO2e/Capacity/y)2050</v>
      </c>
      <c r="DA3" s="27" t="str">
        <f>Data_base_case!CM5&amp;Data_base_case!CM6</f>
        <v>CO2e process (kg CO2e/output)2020 worst</v>
      </c>
      <c r="DB3" s="27" t="str">
        <f>Data_base_case!CN5&amp;Data_base_case!CN6</f>
        <v>CO2e process (kg CO2e/output)2020</v>
      </c>
      <c r="DC3" s="27" t="str">
        <f>Data_base_case!CO5&amp;Data_base_case!CO6</f>
        <v>CO2e process (kg CO2e/output)2020 best</v>
      </c>
      <c r="DD3" s="27" t="str">
        <f>Data_base_case!CP5&amp;Data_base_case!CP6</f>
        <v>CO2e process (kg CO2e/output)2030</v>
      </c>
      <c r="DE3" s="27" t="str">
        <f>Data_base_case!CQ5&amp;Data_base_case!CQ6</f>
        <v>CO2e process (kg CO2e/output)2040</v>
      </c>
      <c r="DF3" s="27" t="str">
        <f>Data_base_case!CR5&amp;Data_base_case!CR6</f>
        <v>CO2e process (kg CO2e/output)2050</v>
      </c>
      <c r="DG3" s="27" t="str">
        <f>Data_base_case!CS5&amp;Data_base_case!CS6</f>
        <v>Land use (m2/Capacity)2020 worst</v>
      </c>
      <c r="DH3" s="27" t="str">
        <f>Data_base_case!CT5&amp;Data_base_case!CT6</f>
        <v>Land use (m2/Capacity)2020</v>
      </c>
      <c r="DI3" s="27" t="str">
        <f>Data_base_case!CU5&amp;Data_base_case!CU6</f>
        <v>Land use (m2/Capacity)2020 best</v>
      </c>
      <c r="DJ3" s="27" t="str">
        <f>Data_base_case!CV5&amp;Data_base_case!CV6</f>
        <v>Land use (m2/Capacity)2030</v>
      </c>
      <c r="DK3" s="27" t="str">
        <f>Data_base_case!CW5&amp;Data_base_case!CW6</f>
        <v>Land use (m2/Capacity)2040</v>
      </c>
      <c r="DL3" s="27" t="str">
        <f>Data_base_case!CX5&amp;Data_base_case!CX6</f>
        <v>Land use (m2/Capacity)2050</v>
      </c>
      <c r="DM3" s="27" t="str">
        <f>Data_base_case!CY5&amp;Data_base_case!CY6</f>
        <v>Annuity factor2020 worst</v>
      </c>
      <c r="DN3" s="27" t="str">
        <f>Data_base_case!CZ5&amp;Data_base_case!CZ6</f>
        <v>Annuity factor2020</v>
      </c>
      <c r="DO3" s="27" t="str">
        <f>Data_base_case!DA5&amp;Data_base_case!DA6</f>
        <v>Annuity factor2020 best</v>
      </c>
      <c r="DP3" s="27" t="str">
        <f>Data_base_case!DB5&amp;Data_base_case!DB6</f>
        <v>Annuity factor2030</v>
      </c>
      <c r="DQ3" s="27" t="str">
        <f>Data_base_case!DC5&amp;Data_base_case!DC6</f>
        <v>Annuity factor2040</v>
      </c>
      <c r="DR3" s="27" t="str">
        <f>Data_base_case!DD5&amp;Data_base_case!DD6</f>
        <v>Annuity factor2050</v>
      </c>
      <c r="DS3" s="27" t="str">
        <f>Data_base_case!DE5&amp;Data_base_case!DE6</f>
        <v/>
      </c>
      <c r="DT3" s="27" t="str">
        <f>Data_base_case!DF5&amp;Data_base_case!DF6</f>
        <v/>
      </c>
      <c r="DU3" s="27" t="str">
        <f>Data_base_case!DG5&amp;Data_base_case!DG6</f>
        <v/>
      </c>
      <c r="DV3" s="27" t="str">
        <f>Data_base_case!DH5&amp;Data_base_case!DH6</f>
        <v/>
      </c>
      <c r="DW3" s="27" t="str">
        <f>Data_base_case!DI5&amp;Data_base_case!DI6</f>
        <v/>
      </c>
      <c r="DX3" s="27" t="str">
        <f>Data_base_case!DJ5&amp;Data_base_case!DJ6</f>
        <v/>
      </c>
      <c r="DY3" s="27" t="str">
        <f>Data_base_case!DK5&amp;Data_base_case!DK6</f>
        <v/>
      </c>
      <c r="DZ3" s="27" t="str">
        <f>Data_base_case!DL5&amp;Data_base_case!DL6</f>
        <v/>
      </c>
      <c r="EA3" s="27" t="str">
        <f>Data_base_case!DM5&amp;Data_base_case!DM6</f>
        <v/>
      </c>
      <c r="EB3" s="27" t="str">
        <f>Data_base_case!DN5&amp;Data_base_case!DN6</f>
        <v/>
      </c>
      <c r="EC3" s="27" t="str">
        <f>Data_base_case!DO5&amp;Data_base_case!DO6</f>
        <v/>
      </c>
      <c r="ED3" s="27" t="str">
        <f>Data_base_case!DP5&amp;Data_base_case!DP6</f>
        <v/>
      </c>
      <c r="EE3" s="27" t="str">
        <f>Data_base_case!DQ5&amp;Data_base_case!DQ6</f>
        <v/>
      </c>
      <c r="EF3" s="27" t="str">
        <f>Data_base_case!DR5&amp;Data_base_case!DR6</f>
        <v/>
      </c>
      <c r="EG3" s="27" t="str">
        <f>Data_base_case!DS5&amp;Data_base_case!DS6</f>
        <v/>
      </c>
      <c r="EH3" s="27" t="str">
        <f>Data_base_case!DT5&amp;Data_base_case!DT6</f>
        <v/>
      </c>
      <c r="EI3" s="27" t="str">
        <f>Data_base_case!DU5&amp;Data_base_case!DU6</f>
        <v/>
      </c>
      <c r="EJ3" s="27" t="str">
        <f>Data_base_case!DV5&amp;Data_base_case!DV6</f>
        <v/>
      </c>
    </row>
    <row r="4" spans="1:140" s="27" customFormat="1" ht="14.5" customHeight="1" x14ac:dyDescent="0.35">
      <c r="A4" s="86"/>
      <c r="B4" s="27" t="s">
        <v>636</v>
      </c>
      <c r="C4" s="27" t="s">
        <v>46</v>
      </c>
      <c r="D4" s="27" t="str">
        <f>Data_base_case!$F$4</f>
        <v>Used (1 or 0)</v>
      </c>
      <c r="E4" s="27" t="s">
        <v>153</v>
      </c>
      <c r="F4" s="27">
        <v>1</v>
      </c>
      <c r="G4" s="87" t="s">
        <v>153</v>
      </c>
      <c r="H4" s="27">
        <f>INDEX(Data_base_case!$D$8:$DD$100,MATCH(Scenarios_definition!C4,Data_base_case!$D$8:$D$100,0),MATCH(Scenarios_definition!D4&amp;Scenarios_definition!G4,Data_base_case!$D$7:$DD$7,0))</f>
        <v>1</v>
      </c>
    </row>
    <row r="5" spans="1:140" s="27" customFormat="1" ht="14.5" customHeight="1" x14ac:dyDescent="0.35">
      <c r="A5" s="86" t="str">
        <f>B4</f>
        <v>Semi-islanded</v>
      </c>
      <c r="B5" s="98" t="s">
        <v>637</v>
      </c>
      <c r="C5" s="98" t="s">
        <v>106</v>
      </c>
      <c r="D5" s="98" t="str">
        <f>Data_base_case!$AE$4</f>
        <v>Load min (% of max capacity)</v>
      </c>
      <c r="E5" s="98" t="s">
        <v>153</v>
      </c>
      <c r="F5" s="98">
        <v>0</v>
      </c>
      <c r="G5" s="99">
        <v>2020</v>
      </c>
      <c r="H5" s="98">
        <f>INDEX(Data_base_case!$D$8:$DD$100,MATCH(Scenarios_definition!C5,Data_base_case!$D$8:$D$100,0),MATCH(Scenarios_definition!D5&amp;Scenarios_definition!G5,Data_base_case!$D$7:$DD$7,0))</f>
        <v>0.4</v>
      </c>
    </row>
    <row r="6" spans="1:140" s="27" customFormat="1" ht="14.5" customHeight="1" x14ac:dyDescent="0.35">
      <c r="A6" s="86"/>
      <c r="B6" s="98" t="s">
        <v>637</v>
      </c>
      <c r="C6" s="98" t="s">
        <v>109</v>
      </c>
      <c r="D6" s="98" t="str">
        <f>Data_base_case!$AE$4</f>
        <v>Load min (% of max capacity)</v>
      </c>
      <c r="E6" s="98" t="s">
        <v>153</v>
      </c>
      <c r="F6" s="98">
        <v>0</v>
      </c>
      <c r="G6" s="99">
        <v>2020</v>
      </c>
      <c r="H6" s="98">
        <f>INDEX(Data_base_case!$D$8:$DD$100,MATCH(Scenarios_definition!C6,Data_base_case!$D$8:$D$100,0),MATCH(Scenarios_definition!D6&amp;Scenarios_definition!G6,Data_base_case!$D$7:$DD$7,0))</f>
        <v>0.4</v>
      </c>
    </row>
    <row r="7" spans="1:140" s="27" customFormat="1" ht="14.5" customHeight="1" x14ac:dyDescent="0.35">
      <c r="A7" s="86"/>
      <c r="B7" s="98" t="s">
        <v>637</v>
      </c>
      <c r="C7" s="98" t="s">
        <v>107</v>
      </c>
      <c r="D7" s="98" t="str">
        <f>Data_base_case!$AE$4</f>
        <v>Load min (% of max capacity)</v>
      </c>
      <c r="E7" s="98" t="s">
        <v>153</v>
      </c>
      <c r="F7" s="98">
        <v>0</v>
      </c>
      <c r="G7" s="99">
        <v>2020</v>
      </c>
      <c r="H7" s="98">
        <f>INDEX(Data_base_case!$D$8:$DD$100,MATCH(Scenarios_definition!C7,Data_base_case!$D$8:$D$100,0),MATCH(Scenarios_definition!D7&amp;Scenarios_definition!G7,Data_base_case!$D$7:$DD$7,0))</f>
        <v>0.4</v>
      </c>
    </row>
    <row r="8" spans="1:140" ht="14.5" customHeight="1" x14ac:dyDescent="0.35">
      <c r="A8" s="38"/>
      <c r="B8" s="1" t="s">
        <v>176</v>
      </c>
      <c r="C8" s="1" t="str">
        <f>Data_base_case!D49</f>
        <v>Electricity from the grid</v>
      </c>
      <c r="D8" s="1" t="str">
        <f>Data_base_case!$F$4</f>
        <v>Used (1 or 0)</v>
      </c>
      <c r="E8" s="1" t="s">
        <v>153</v>
      </c>
      <c r="F8" s="1">
        <v>0</v>
      </c>
      <c r="G8" s="37" t="s">
        <v>153</v>
      </c>
      <c r="H8" s="1">
        <f>INDEX(Data_base_case!$D$8:$DD$100,MATCH(Scenarios_definition!C8,Data_base_case!$D$8:$D$100,0),MATCH(Scenarios_definition!D8&amp;Scenarios_definition!G8,Data_base_case!$D$7:$DD$7,0))</f>
        <v>1</v>
      </c>
    </row>
    <row r="9" spans="1:140" s="62" customFormat="1" ht="14.5" customHeight="1" x14ac:dyDescent="0.35">
      <c r="A9" s="38" t="s">
        <v>176</v>
      </c>
      <c r="B9" s="62" t="s">
        <v>204</v>
      </c>
      <c r="C9" s="62" t="s">
        <v>106</v>
      </c>
      <c r="D9" s="62" t="str">
        <f>Data_base_case!$AE$4</f>
        <v>Load min (% of max capacity)</v>
      </c>
      <c r="E9" s="62" t="s">
        <v>153</v>
      </c>
      <c r="F9" s="62">
        <v>1</v>
      </c>
      <c r="G9" s="63">
        <v>2020</v>
      </c>
      <c r="H9" s="1">
        <f>INDEX(Data_base_case!$D$8:$DD$100,MATCH(Scenarios_definition!C9,Data_base_case!$D$8:$D$100,0),MATCH(Scenarios_definition!D9&amp;Scenarios_definition!G9,Data_base_case!$D$7:$DD$7,0))</f>
        <v>0.4</v>
      </c>
    </row>
    <row r="10" spans="1:140" s="62" customFormat="1" ht="14.5" customHeight="1" x14ac:dyDescent="0.35">
      <c r="A10" s="38"/>
      <c r="B10" s="62" t="s">
        <v>204</v>
      </c>
      <c r="C10" s="62" t="s">
        <v>109</v>
      </c>
      <c r="D10" s="62" t="str">
        <f>Data_base_case!$AE$4</f>
        <v>Load min (% of max capacity)</v>
      </c>
      <c r="E10" s="62" t="s">
        <v>153</v>
      </c>
      <c r="F10" s="62">
        <v>1</v>
      </c>
      <c r="G10" s="63">
        <v>2020</v>
      </c>
      <c r="H10" s="1">
        <f>INDEX(Data_base_case!$D$8:$DD$100,MATCH(Scenarios_definition!C10,Data_base_case!$D$8:$D$100,0),MATCH(Scenarios_definition!D10&amp;Scenarios_definition!G10,Data_base_case!$D$7:$DD$7,0))</f>
        <v>0.4</v>
      </c>
    </row>
    <row r="11" spans="1:140" s="62" customFormat="1" ht="14.5" customHeight="1" x14ac:dyDescent="0.35">
      <c r="A11" s="38"/>
      <c r="B11" s="62" t="s">
        <v>204</v>
      </c>
      <c r="C11" s="62" t="s">
        <v>107</v>
      </c>
      <c r="D11" s="62" t="str">
        <f>Data_base_case!$AE$4</f>
        <v>Load min (% of max capacity)</v>
      </c>
      <c r="E11" s="62" t="s">
        <v>153</v>
      </c>
      <c r="F11" s="62">
        <v>1</v>
      </c>
      <c r="G11" s="63">
        <v>2020</v>
      </c>
      <c r="H11" s="1">
        <f>INDEX(Data_base_case!$D$8:$DD$100,MATCH(Scenarios_definition!C11,Data_base_case!$D$8:$D$100,0),MATCH(Scenarios_definition!D11&amp;Scenarios_definition!G11,Data_base_case!$D$7:$DD$7,0))</f>
        <v>0.4</v>
      </c>
    </row>
    <row r="12" spans="1:140" s="62" customFormat="1" ht="14.5" customHeight="1" x14ac:dyDescent="0.35">
      <c r="B12" s="42" t="s">
        <v>178</v>
      </c>
      <c r="C12" s="42" t="s">
        <v>106</v>
      </c>
      <c r="D12" s="42" t="str">
        <f>Data_base_case!$AE$4</f>
        <v>Load min (% of max capacity)</v>
      </c>
      <c r="E12" s="42" t="s">
        <v>153</v>
      </c>
      <c r="F12" s="42">
        <v>1</v>
      </c>
      <c r="G12" s="43">
        <v>2020</v>
      </c>
      <c r="H12" s="1">
        <f>INDEX(Data_base_case!$D$8:$DD$100,MATCH(Scenarios_definition!C12,Data_base_case!$D$8:$D$100,0),MATCH(Scenarios_definition!D12&amp;Scenarios_definition!G12,Data_base_case!$D$7:$DD$7,0))</f>
        <v>0.4</v>
      </c>
    </row>
    <row r="13" spans="1:140" s="42" customFormat="1" x14ac:dyDescent="0.35">
      <c r="A13" s="41"/>
      <c r="B13" s="42" t="s">
        <v>178</v>
      </c>
      <c r="C13" s="42" t="s">
        <v>109</v>
      </c>
      <c r="D13" s="42" t="str">
        <f>Data_base_case!$AE$4</f>
        <v>Load min (% of max capacity)</v>
      </c>
      <c r="E13" s="42" t="s">
        <v>153</v>
      </c>
      <c r="F13" s="42">
        <v>1</v>
      </c>
      <c r="G13" s="43">
        <v>2020</v>
      </c>
      <c r="H13" s="1">
        <f>INDEX(Data_base_case!$D$8:$DD$100,MATCH(Scenarios_definition!C13,Data_base_case!$D$8:$D$100,0),MATCH(Scenarios_definition!D13&amp;Scenarios_definition!G13,Data_base_case!$D$7:$DD$7,0))</f>
        <v>0.4</v>
      </c>
    </row>
    <row r="14" spans="1:140" s="42" customFormat="1" x14ac:dyDescent="0.35">
      <c r="A14" s="41"/>
      <c r="B14" s="42" t="s">
        <v>178</v>
      </c>
      <c r="C14" s="42" t="s">
        <v>107</v>
      </c>
      <c r="D14" s="42" t="str">
        <f>Data_base_case!$AE$4</f>
        <v>Load min (% of max capacity)</v>
      </c>
      <c r="E14" s="42" t="s">
        <v>153</v>
      </c>
      <c r="F14" s="42">
        <v>1</v>
      </c>
      <c r="G14" s="43">
        <v>2020</v>
      </c>
      <c r="H14" s="1">
        <f>INDEX(Data_base_case!$D$8:$DD$100,MATCH(Scenarios_definition!C14,Data_base_case!$D$8:$D$100,0),MATCH(Scenarios_definition!D14&amp;Scenarios_definition!G14,Data_base_case!$D$7:$DD$7,0))</f>
        <v>0.4</v>
      </c>
    </row>
    <row r="15" spans="1:140" s="100" customFormat="1" x14ac:dyDescent="0.35">
      <c r="A15" s="1" t="s">
        <v>176</v>
      </c>
      <c r="B15" s="100" t="s">
        <v>638</v>
      </c>
      <c r="C15" s="100" t="s">
        <v>106</v>
      </c>
      <c r="D15" s="100" t="str">
        <f>Data_base_case!$AE$4</f>
        <v>Load min (% of max capacity)</v>
      </c>
      <c r="E15" s="100" t="s">
        <v>153</v>
      </c>
      <c r="F15" s="100">
        <v>0</v>
      </c>
      <c r="G15" s="101">
        <v>2020</v>
      </c>
      <c r="H15" s="100">
        <f>INDEX(Data_base_case!$D$8:$DD$100,MATCH(Scenarios_definition!C15,Data_base_case!$D$8:$D$100,0),MATCH(Scenarios_definition!D15&amp;Scenarios_definition!G15,Data_base_case!$D$7:$DD$7,0))</f>
        <v>0.4</v>
      </c>
    </row>
    <row r="16" spans="1:140" s="100" customFormat="1" x14ac:dyDescent="0.35">
      <c r="B16" s="100" t="s">
        <v>638</v>
      </c>
      <c r="C16" s="100" t="s">
        <v>109</v>
      </c>
      <c r="D16" s="100" t="str">
        <f>Data_base_case!$AE$4</f>
        <v>Load min (% of max capacity)</v>
      </c>
      <c r="E16" s="100" t="s">
        <v>153</v>
      </c>
      <c r="F16" s="100">
        <v>0</v>
      </c>
      <c r="G16" s="101">
        <v>2020</v>
      </c>
      <c r="H16" s="100">
        <f>INDEX(Data_base_case!$D$8:$DD$100,MATCH(Scenarios_definition!C16,Data_base_case!$D$8:$D$100,0),MATCH(Scenarios_definition!D16&amp;Scenarios_definition!G16,Data_base_case!$D$7:$DD$7,0))</f>
        <v>0.4</v>
      </c>
    </row>
    <row r="17" spans="2:8" s="100" customFormat="1" x14ac:dyDescent="0.35">
      <c r="B17" s="100" t="s">
        <v>638</v>
      </c>
      <c r="C17" s="100" t="s">
        <v>107</v>
      </c>
      <c r="D17" s="100" t="str">
        <f>Data_base_case!$AE$4</f>
        <v>Load min (% of max capacity)</v>
      </c>
      <c r="E17" s="100" t="s">
        <v>153</v>
      </c>
      <c r="F17" s="100">
        <v>0</v>
      </c>
      <c r="G17" s="101">
        <v>2020</v>
      </c>
      <c r="H17" s="100">
        <f>INDEX(Data_base_case!$D$8:$DD$100,MATCH(Scenarios_definition!C17,Data_base_case!$D$8:$D$100,0),MATCH(Scenarios_definition!D17&amp;Scenarios_definition!G17,Data_base_case!$D$7:$DD$7,0))</f>
        <v>0.4</v>
      </c>
    </row>
  </sheetData>
  <pageMargins left="0.7" right="0.7" top="0.75" bottom="0.75" header="0.3" footer="0.3"/>
  <pageSetup paperSize="9" orientation="portrait" horizontalDpi="429496729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9"/>
  <sheetViews>
    <sheetView tabSelected="1" topLeftCell="A4" workbookViewId="0">
      <selection activeCell="C15" sqref="C15"/>
    </sheetView>
  </sheetViews>
  <sheetFormatPr defaultRowHeight="14.5" x14ac:dyDescent="0.35"/>
  <cols>
    <col min="1" max="1" width="15.08984375" bestFit="1" customWidth="1"/>
    <col min="2" max="2" width="27" customWidth="1"/>
    <col min="3" max="3" width="23.54296875" style="21" customWidth="1"/>
    <col min="4" max="4" width="22.1796875" style="21" customWidth="1"/>
    <col min="5" max="5" width="10.54296875" style="21" customWidth="1"/>
    <col min="6" max="6" width="11.7265625" style="21" customWidth="1"/>
    <col min="7" max="7" width="10.36328125" style="21" customWidth="1"/>
    <col min="8" max="8" width="16.36328125" style="21" customWidth="1"/>
    <col min="9" max="9" width="12.26953125" style="21" customWidth="1"/>
    <col min="10" max="10" width="11.1796875" style="21" customWidth="1"/>
    <col min="11" max="11" width="12.6328125" style="21" customWidth="1"/>
    <col min="12" max="12" width="13.453125" style="21" customWidth="1"/>
    <col min="13" max="13" width="15.7265625" style="21" customWidth="1"/>
    <col min="14" max="15" width="13.453125" style="21" customWidth="1"/>
    <col min="16" max="17" width="21.36328125" style="28" customWidth="1"/>
    <col min="18" max="18" width="23.90625" style="28" customWidth="1"/>
    <col min="19" max="19" width="9.6328125" style="29" bestFit="1" customWidth="1"/>
    <col min="20" max="20" width="7.90625" style="28" bestFit="1" customWidth="1"/>
    <col min="21" max="21" width="11.7265625" style="28" bestFit="1" customWidth="1"/>
    <col min="22" max="22" width="8.08984375" style="28" bestFit="1" customWidth="1"/>
    <col min="23" max="23" width="19.1796875" style="28" bestFit="1" customWidth="1"/>
    <col min="24" max="24" width="20.26953125" style="28" customWidth="1"/>
    <col min="25" max="25" width="14.7265625" style="28" customWidth="1"/>
    <col min="26" max="26" width="13.54296875" style="28" customWidth="1"/>
    <col min="27" max="27" width="16" style="28" customWidth="1"/>
    <col min="28" max="28" width="14.6328125" style="30" bestFit="1" customWidth="1"/>
    <col min="29" max="29" width="12.26953125" bestFit="1" customWidth="1"/>
    <col min="30" max="30" width="8.1796875" bestFit="1" customWidth="1"/>
    <col min="31" max="31" width="5.54296875" bestFit="1" customWidth="1"/>
  </cols>
  <sheetData>
    <row r="1" spans="1:31" x14ac:dyDescent="0.35">
      <c r="C1" s="88" t="s">
        <v>173</v>
      </c>
      <c r="D1" s="88"/>
      <c r="E1" s="88"/>
      <c r="F1" s="88"/>
      <c r="G1" s="88"/>
      <c r="H1" s="88"/>
      <c r="I1" s="88"/>
      <c r="J1" s="88"/>
      <c r="K1" s="88"/>
      <c r="L1" s="88"/>
      <c r="M1" s="88"/>
      <c r="N1" s="88"/>
      <c r="O1" s="88"/>
      <c r="P1" s="88"/>
      <c r="Q1" s="88"/>
      <c r="R1" s="89"/>
    </row>
    <row r="2" spans="1:31" ht="16.5" customHeight="1" x14ac:dyDescent="0.35">
      <c r="B2" s="112" t="s">
        <v>181</v>
      </c>
      <c r="C2" s="113" t="s">
        <v>172</v>
      </c>
      <c r="D2" s="18" t="s">
        <v>169</v>
      </c>
      <c r="E2" s="18" t="s">
        <v>121</v>
      </c>
      <c r="F2" s="18" t="s">
        <v>144</v>
      </c>
      <c r="G2" s="18">
        <v>2020</v>
      </c>
      <c r="H2" s="116" t="s">
        <v>209</v>
      </c>
      <c r="I2" s="115" t="s">
        <v>208</v>
      </c>
      <c r="J2" s="18" t="s">
        <v>95</v>
      </c>
      <c r="K2" s="18" t="s">
        <v>192</v>
      </c>
      <c r="L2" s="18" t="s">
        <v>192</v>
      </c>
      <c r="M2" s="18" t="s">
        <v>697</v>
      </c>
      <c r="N2" s="114" t="s">
        <v>198</v>
      </c>
      <c r="O2" s="114" t="s">
        <v>199</v>
      </c>
      <c r="P2" s="47" t="s">
        <v>527</v>
      </c>
      <c r="Q2" s="47" t="s">
        <v>527</v>
      </c>
      <c r="R2" s="48" t="s">
        <v>174</v>
      </c>
    </row>
    <row r="3" spans="1:31" x14ac:dyDescent="0.35">
      <c r="B3" s="112"/>
      <c r="C3" s="113"/>
      <c r="D3" s="18" t="s">
        <v>170</v>
      </c>
      <c r="E3" s="18" t="s">
        <v>139</v>
      </c>
      <c r="F3" s="18" t="s">
        <v>105</v>
      </c>
      <c r="G3" s="18">
        <v>2030</v>
      </c>
      <c r="H3" s="116"/>
      <c r="I3" s="115"/>
      <c r="J3" s="18" t="s">
        <v>122</v>
      </c>
      <c r="M3" s="114" t="s">
        <v>696</v>
      </c>
      <c r="N3" s="114"/>
      <c r="O3" s="114"/>
      <c r="P3" s="46"/>
      <c r="Q3" s="46"/>
      <c r="R3" s="46"/>
    </row>
    <row r="4" spans="1:31" x14ac:dyDescent="0.35">
      <c r="B4" s="112"/>
      <c r="C4" s="113"/>
      <c r="D4" s="18" t="s">
        <v>140</v>
      </c>
      <c r="E4" s="18" t="s">
        <v>115</v>
      </c>
      <c r="F4" s="18" t="s">
        <v>142</v>
      </c>
      <c r="G4" s="18">
        <v>2050</v>
      </c>
      <c r="H4" s="18"/>
      <c r="I4" s="115"/>
      <c r="J4" s="18"/>
      <c r="K4" s="18"/>
      <c r="L4" s="18"/>
      <c r="M4" s="114"/>
      <c r="N4" s="114"/>
      <c r="O4" s="114"/>
      <c r="P4" s="46"/>
      <c r="Q4" s="46"/>
      <c r="R4" s="46"/>
    </row>
    <row r="5" spans="1:31" x14ac:dyDescent="0.35">
      <c r="B5" s="112"/>
      <c r="C5" s="113"/>
      <c r="D5" s="18" t="s">
        <v>138</v>
      </c>
      <c r="E5" s="18"/>
      <c r="F5" s="18"/>
      <c r="G5" s="18"/>
      <c r="H5" s="18"/>
      <c r="I5" s="18"/>
      <c r="J5" s="18"/>
      <c r="K5" s="18"/>
      <c r="L5" s="18"/>
      <c r="M5" s="18"/>
      <c r="N5" s="114"/>
      <c r="O5" s="114"/>
      <c r="P5" s="26"/>
      <c r="Q5" s="26"/>
      <c r="R5" s="26"/>
      <c r="T5" s="61" t="s">
        <v>171</v>
      </c>
      <c r="U5" s="26"/>
      <c r="V5" s="26"/>
      <c r="W5" s="26"/>
      <c r="X5" s="26"/>
      <c r="Y5" s="26"/>
      <c r="Z5" s="26"/>
      <c r="AA5" s="26"/>
      <c r="AB5" s="60"/>
      <c r="AC5" s="111" t="s">
        <v>175</v>
      </c>
      <c r="AD5" s="108"/>
      <c r="AE5" s="108"/>
    </row>
    <row r="6" spans="1:31" x14ac:dyDescent="0.35">
      <c r="P6" s="25"/>
      <c r="Q6" s="25"/>
      <c r="R6" s="25"/>
      <c r="T6" s="26"/>
      <c r="U6" s="26"/>
      <c r="V6" s="26"/>
      <c r="W6" s="26"/>
      <c r="X6" s="26"/>
      <c r="Y6" s="26"/>
      <c r="Z6" s="26"/>
      <c r="AA6" s="26"/>
      <c r="AB6" s="60"/>
      <c r="AC6" s="59"/>
      <c r="AD6" s="59"/>
    </row>
    <row r="7" spans="1:31" s="58" customFormat="1" x14ac:dyDescent="0.35">
      <c r="A7" s="58" t="s">
        <v>123</v>
      </c>
      <c r="B7" s="58" t="s">
        <v>180</v>
      </c>
      <c r="C7" s="58" t="s">
        <v>179</v>
      </c>
      <c r="D7" s="58" t="s">
        <v>667</v>
      </c>
      <c r="E7" s="58" t="s">
        <v>124</v>
      </c>
      <c r="F7" s="58" t="s">
        <v>141</v>
      </c>
      <c r="G7" s="58" t="s">
        <v>206</v>
      </c>
      <c r="H7" s="49" t="s">
        <v>207</v>
      </c>
      <c r="I7" s="64" t="s">
        <v>127</v>
      </c>
      <c r="J7" s="58" t="s">
        <v>125</v>
      </c>
      <c r="K7" s="58" t="s">
        <v>193</v>
      </c>
      <c r="L7" s="58" t="s">
        <v>191</v>
      </c>
      <c r="M7" s="105" t="s">
        <v>695</v>
      </c>
      <c r="N7" s="58" t="s">
        <v>197</v>
      </c>
      <c r="O7" s="58" t="s">
        <v>200</v>
      </c>
      <c r="P7" s="49" t="s">
        <v>126</v>
      </c>
      <c r="Q7" s="49" t="s">
        <v>526</v>
      </c>
      <c r="R7" s="49" t="s">
        <v>128</v>
      </c>
      <c r="S7" s="50" t="s">
        <v>129</v>
      </c>
      <c r="T7" s="49" t="s">
        <v>130</v>
      </c>
      <c r="U7" s="49" t="s">
        <v>131</v>
      </c>
      <c r="V7" s="49" t="s">
        <v>132</v>
      </c>
      <c r="W7" s="49" t="s">
        <v>133</v>
      </c>
      <c r="X7" s="49" t="s">
        <v>146</v>
      </c>
      <c r="Y7" s="49" t="s">
        <v>147</v>
      </c>
      <c r="Z7" s="49" t="s">
        <v>148</v>
      </c>
      <c r="AA7" s="49" t="s">
        <v>149</v>
      </c>
      <c r="AB7" s="51" t="s">
        <v>134</v>
      </c>
      <c r="AC7" s="58" t="s">
        <v>135</v>
      </c>
      <c r="AD7" s="58" t="s">
        <v>136</v>
      </c>
      <c r="AE7" s="58" t="s">
        <v>137</v>
      </c>
    </row>
    <row r="8" spans="1:31" x14ac:dyDescent="0.35">
      <c r="A8" s="16">
        <f t="shared" ref="A8:A39" si="0">ROW(A8)-ROW($A$7)</f>
        <v>1</v>
      </c>
      <c r="B8" s="16" t="s">
        <v>700</v>
      </c>
      <c r="C8" s="21" t="s">
        <v>636</v>
      </c>
      <c r="D8" t="s">
        <v>140</v>
      </c>
      <c r="E8" s="21" t="s">
        <v>139</v>
      </c>
      <c r="F8" s="21" t="s">
        <v>142</v>
      </c>
      <c r="G8" s="21" t="str">
        <f>"2020"</f>
        <v>2020</v>
      </c>
      <c r="H8" s="65" t="s">
        <v>140</v>
      </c>
      <c r="I8" s="21" t="s">
        <v>699</v>
      </c>
      <c r="J8" s="21" t="s">
        <v>95</v>
      </c>
      <c r="K8" s="21">
        <v>0</v>
      </c>
      <c r="L8" s="21">
        <v>0</v>
      </c>
      <c r="M8" s="21">
        <f>36*10^-3</f>
        <v>3.6000000000000004E-2</v>
      </c>
      <c r="N8" s="21">
        <v>1</v>
      </c>
      <c r="O8" s="21">
        <v>0</v>
      </c>
      <c r="P8" s="28" t="s">
        <v>669</v>
      </c>
      <c r="Q8" s="28" t="s">
        <v>670</v>
      </c>
      <c r="R8" s="28" t="s">
        <v>698</v>
      </c>
      <c r="S8" s="29" t="b">
        <v>0</v>
      </c>
      <c r="T8" s="28" t="b">
        <v>1</v>
      </c>
      <c r="U8" s="28" t="b">
        <v>0</v>
      </c>
      <c r="V8" s="28" t="b">
        <v>1</v>
      </c>
      <c r="W8" s="28" t="b">
        <v>1</v>
      </c>
      <c r="X8" s="28" t="b">
        <v>0</v>
      </c>
      <c r="Y8" s="28" t="b">
        <v>0</v>
      </c>
      <c r="Z8" s="28" t="b">
        <v>0</v>
      </c>
      <c r="AA8" s="28" t="b">
        <v>0</v>
      </c>
      <c r="AB8" s="30" t="b">
        <v>0</v>
      </c>
      <c r="AC8" t="b">
        <v>0</v>
      </c>
      <c r="AD8" t="b">
        <v>0</v>
      </c>
      <c r="AE8" t="b">
        <v>0</v>
      </c>
    </row>
    <row r="9" spans="1:31" x14ac:dyDescent="0.35">
      <c r="A9" s="16">
        <f t="shared" si="0"/>
        <v>2</v>
      </c>
      <c r="B9" s="16" t="s">
        <v>701</v>
      </c>
      <c r="C9" s="21" t="s">
        <v>636</v>
      </c>
      <c r="D9" t="s">
        <v>140</v>
      </c>
      <c r="E9" s="21" t="s">
        <v>139</v>
      </c>
      <c r="F9" s="21" t="s">
        <v>142</v>
      </c>
      <c r="G9" s="21" t="str">
        <f>"2020"</f>
        <v>2020</v>
      </c>
      <c r="H9" s="65" t="s">
        <v>140</v>
      </c>
      <c r="I9" s="21" t="s">
        <v>699</v>
      </c>
      <c r="J9" s="21" t="s">
        <v>95</v>
      </c>
      <c r="K9" s="21">
        <v>0</v>
      </c>
      <c r="L9" s="21">
        <v>0</v>
      </c>
      <c r="M9" s="21">
        <v>-1</v>
      </c>
      <c r="N9" s="21">
        <v>1</v>
      </c>
      <c r="O9" s="21">
        <v>0</v>
      </c>
      <c r="P9" s="28" t="s">
        <v>669</v>
      </c>
      <c r="Q9" s="28" t="s">
        <v>670</v>
      </c>
      <c r="R9" s="28" t="s">
        <v>698</v>
      </c>
      <c r="S9" s="29" t="b">
        <v>0</v>
      </c>
      <c r="T9" s="28" t="b">
        <v>1</v>
      </c>
      <c r="U9" s="28" t="b">
        <v>0</v>
      </c>
      <c r="V9" s="28" t="b">
        <v>1</v>
      </c>
      <c r="W9" s="28" t="b">
        <v>1</v>
      </c>
      <c r="X9" s="28" t="b">
        <v>0</v>
      </c>
      <c r="Y9" s="28" t="b">
        <v>0</v>
      </c>
      <c r="Z9" s="28" t="b">
        <v>0</v>
      </c>
      <c r="AA9" s="28" t="b">
        <v>0</v>
      </c>
      <c r="AB9" s="30" t="b">
        <v>0</v>
      </c>
      <c r="AC9" t="b">
        <v>0</v>
      </c>
      <c r="AD9" t="b">
        <v>0</v>
      </c>
      <c r="AE9" t="b">
        <v>0</v>
      </c>
    </row>
    <row r="10" spans="1:31" x14ac:dyDescent="0.35">
      <c r="A10" s="16">
        <f t="shared" si="0"/>
        <v>3</v>
      </c>
      <c r="B10" s="16" t="s">
        <v>700</v>
      </c>
      <c r="C10" s="21" t="s">
        <v>636</v>
      </c>
      <c r="D10" t="s">
        <v>169</v>
      </c>
      <c r="E10" s="21" t="s">
        <v>139</v>
      </c>
      <c r="F10" s="21" t="s">
        <v>142</v>
      </c>
      <c r="G10" s="21" t="str">
        <f t="shared" ref="G10:G16" si="1">"2020"</f>
        <v>2020</v>
      </c>
      <c r="H10" s="21" t="s">
        <v>169</v>
      </c>
      <c r="I10" s="21" t="str">
        <f>H10&amp;"_"&amp;G10</f>
        <v>Esbjerg_2020</v>
      </c>
      <c r="J10" s="21" t="s">
        <v>95</v>
      </c>
      <c r="K10" s="21">
        <v>0</v>
      </c>
      <c r="L10" s="21">
        <v>0</v>
      </c>
      <c r="M10" s="21">
        <f>36*10^-3</f>
        <v>3.6000000000000004E-2</v>
      </c>
      <c r="N10" s="21">
        <v>1</v>
      </c>
      <c r="O10" s="21">
        <v>0</v>
      </c>
      <c r="P10" s="28" t="s">
        <v>669</v>
      </c>
      <c r="Q10" s="28" t="s">
        <v>670</v>
      </c>
      <c r="R10" s="28" t="s">
        <v>698</v>
      </c>
      <c r="S10" s="29" t="b">
        <v>0</v>
      </c>
      <c r="T10" s="28" t="b">
        <v>1</v>
      </c>
      <c r="U10" s="28" t="b">
        <v>0</v>
      </c>
      <c r="V10" s="28" t="b">
        <v>1</v>
      </c>
      <c r="W10" s="28" t="b">
        <v>1</v>
      </c>
      <c r="X10" s="28" t="b">
        <v>0</v>
      </c>
      <c r="Y10" s="28" t="b">
        <v>0</v>
      </c>
      <c r="Z10" s="28" t="b">
        <v>0</v>
      </c>
      <c r="AA10" s="28" t="b">
        <v>0</v>
      </c>
      <c r="AB10" s="30" t="b">
        <v>0</v>
      </c>
      <c r="AC10" t="b">
        <v>0</v>
      </c>
      <c r="AD10" t="b">
        <v>0</v>
      </c>
      <c r="AE10" t="b">
        <v>0</v>
      </c>
    </row>
    <row r="11" spans="1:31" x14ac:dyDescent="0.35">
      <c r="A11" s="16">
        <f t="shared" si="0"/>
        <v>4</v>
      </c>
      <c r="B11" s="16" t="s">
        <v>701</v>
      </c>
      <c r="C11" s="21" t="s">
        <v>636</v>
      </c>
      <c r="D11" t="s">
        <v>169</v>
      </c>
      <c r="E11" s="21" t="s">
        <v>139</v>
      </c>
      <c r="F11" s="21" t="s">
        <v>142</v>
      </c>
      <c r="G11" s="21" t="str">
        <f t="shared" si="1"/>
        <v>2020</v>
      </c>
      <c r="H11" s="21" t="s">
        <v>169</v>
      </c>
      <c r="I11" s="21" t="str">
        <f t="shared" ref="I11:I13" si="2">H11&amp;"_"&amp;G11</f>
        <v>Esbjerg_2020</v>
      </c>
      <c r="J11" s="21" t="s">
        <v>95</v>
      </c>
      <c r="K11" s="21">
        <v>0</v>
      </c>
      <c r="L11" s="21">
        <v>0</v>
      </c>
      <c r="M11" s="21">
        <v>-1</v>
      </c>
      <c r="N11" s="21">
        <v>1</v>
      </c>
      <c r="O11" s="21">
        <v>0</v>
      </c>
      <c r="P11" s="28" t="s">
        <v>669</v>
      </c>
      <c r="Q11" s="28" t="s">
        <v>670</v>
      </c>
      <c r="R11" s="28" t="s">
        <v>698</v>
      </c>
      <c r="S11" s="29" t="b">
        <v>0</v>
      </c>
      <c r="T11" s="28" t="b">
        <v>1</v>
      </c>
      <c r="U11" s="28" t="b">
        <v>0</v>
      </c>
      <c r="V11" s="28" t="b">
        <v>1</v>
      </c>
      <c r="W11" s="28" t="b">
        <v>1</v>
      </c>
      <c r="X11" s="28" t="b">
        <v>0</v>
      </c>
      <c r="Y11" s="28" t="b">
        <v>0</v>
      </c>
      <c r="Z11" s="28" t="b">
        <v>0</v>
      </c>
      <c r="AA11" s="28" t="b">
        <v>0</v>
      </c>
      <c r="AB11" s="30" t="b">
        <v>0</v>
      </c>
      <c r="AC11" t="b">
        <v>0</v>
      </c>
      <c r="AD11" t="b">
        <v>0</v>
      </c>
      <c r="AE11" t="b">
        <v>0</v>
      </c>
    </row>
    <row r="12" spans="1:31" x14ac:dyDescent="0.35">
      <c r="A12" s="16">
        <f t="shared" si="0"/>
        <v>5</v>
      </c>
      <c r="B12" s="16" t="s">
        <v>700</v>
      </c>
      <c r="C12" s="21" t="s">
        <v>636</v>
      </c>
      <c r="D12" t="s">
        <v>170</v>
      </c>
      <c r="E12" s="21" t="s">
        <v>139</v>
      </c>
      <c r="F12" s="21" t="s">
        <v>142</v>
      </c>
      <c r="G12" s="21" t="str">
        <f t="shared" si="1"/>
        <v>2020</v>
      </c>
      <c r="H12" s="21" t="s">
        <v>170</v>
      </c>
      <c r="I12" s="21" t="str">
        <f t="shared" si="2"/>
        <v>Ceduna_2020</v>
      </c>
      <c r="J12" s="21" t="s">
        <v>95</v>
      </c>
      <c r="K12" s="21">
        <v>0</v>
      </c>
      <c r="L12" s="21">
        <v>0</v>
      </c>
      <c r="M12" s="21">
        <f>36*10^-3</f>
        <v>3.6000000000000004E-2</v>
      </c>
      <c r="N12" s="21">
        <v>1</v>
      </c>
      <c r="O12" s="21">
        <v>0</v>
      </c>
      <c r="P12" s="28" t="s">
        <v>669</v>
      </c>
      <c r="Q12" s="28" t="s">
        <v>670</v>
      </c>
      <c r="R12" s="28" t="s">
        <v>698</v>
      </c>
      <c r="S12" s="29" t="b">
        <v>0</v>
      </c>
      <c r="T12" s="28" t="b">
        <v>1</v>
      </c>
      <c r="U12" s="28" t="b">
        <v>0</v>
      </c>
      <c r="V12" s="28" t="b">
        <v>1</v>
      </c>
      <c r="W12" s="28" t="b">
        <v>1</v>
      </c>
      <c r="X12" s="28" t="b">
        <v>0</v>
      </c>
      <c r="Y12" s="28" t="b">
        <v>0</v>
      </c>
      <c r="Z12" s="28" t="b">
        <v>0</v>
      </c>
      <c r="AA12" s="28" t="b">
        <v>0</v>
      </c>
      <c r="AB12" s="30" t="b">
        <v>0</v>
      </c>
      <c r="AC12" t="b">
        <v>0</v>
      </c>
      <c r="AD12" t="b">
        <v>0</v>
      </c>
      <c r="AE12" t="b">
        <v>0</v>
      </c>
    </row>
    <row r="13" spans="1:31" x14ac:dyDescent="0.35">
      <c r="A13" s="16">
        <f t="shared" si="0"/>
        <v>6</v>
      </c>
      <c r="B13" s="16" t="s">
        <v>701</v>
      </c>
      <c r="C13" s="21" t="s">
        <v>636</v>
      </c>
      <c r="D13" t="s">
        <v>170</v>
      </c>
      <c r="E13" s="21" t="s">
        <v>139</v>
      </c>
      <c r="F13" s="21" t="s">
        <v>142</v>
      </c>
      <c r="G13" s="21" t="str">
        <f t="shared" si="1"/>
        <v>2020</v>
      </c>
      <c r="H13" s="21" t="s">
        <v>170</v>
      </c>
      <c r="I13" s="21" t="str">
        <f t="shared" si="2"/>
        <v>Ceduna_2020</v>
      </c>
      <c r="J13" s="21" t="s">
        <v>95</v>
      </c>
      <c r="K13" s="21">
        <v>0</v>
      </c>
      <c r="L13" s="21">
        <v>0</v>
      </c>
      <c r="M13" s="21">
        <v>-1</v>
      </c>
      <c r="N13" s="21">
        <v>1</v>
      </c>
      <c r="O13" s="21">
        <v>0</v>
      </c>
      <c r="P13" s="28" t="s">
        <v>669</v>
      </c>
      <c r="Q13" s="28" t="s">
        <v>670</v>
      </c>
      <c r="R13" s="28" t="s">
        <v>698</v>
      </c>
      <c r="S13" s="29" t="b">
        <v>0</v>
      </c>
      <c r="T13" s="28" t="b">
        <v>1</v>
      </c>
      <c r="U13" s="28" t="b">
        <v>0</v>
      </c>
      <c r="V13" s="28" t="b">
        <v>1</v>
      </c>
      <c r="W13" s="28" t="b">
        <v>1</v>
      </c>
      <c r="X13" s="28" t="b">
        <v>0</v>
      </c>
      <c r="Y13" s="28" t="b">
        <v>0</v>
      </c>
      <c r="Z13" s="28" t="b">
        <v>0</v>
      </c>
      <c r="AA13" s="28" t="b">
        <v>0</v>
      </c>
      <c r="AB13" s="30" t="b">
        <v>0</v>
      </c>
      <c r="AC13" t="b">
        <v>0</v>
      </c>
      <c r="AD13" t="b">
        <v>0</v>
      </c>
      <c r="AE13" t="b">
        <v>0</v>
      </c>
    </row>
    <row r="14" spans="1:31" x14ac:dyDescent="0.35">
      <c r="A14" s="16">
        <f t="shared" si="0"/>
        <v>7</v>
      </c>
      <c r="B14" s="16" t="s">
        <v>636</v>
      </c>
      <c r="C14" s="21" t="s">
        <v>636</v>
      </c>
      <c r="D14" t="s">
        <v>140</v>
      </c>
      <c r="E14" s="21" t="s">
        <v>139</v>
      </c>
      <c r="F14" s="21" t="s">
        <v>142</v>
      </c>
      <c r="G14" s="21" t="str">
        <f t="shared" si="1"/>
        <v>2020</v>
      </c>
      <c r="H14" s="65" t="s">
        <v>665</v>
      </c>
      <c r="I14" s="21" t="str">
        <f>"2019"</f>
        <v>2019</v>
      </c>
      <c r="J14" s="21" t="s">
        <v>95</v>
      </c>
      <c r="K14" s="21">
        <v>0</v>
      </c>
      <c r="L14" s="21">
        <v>0</v>
      </c>
      <c r="M14" s="21">
        <v>-1</v>
      </c>
      <c r="N14" s="21">
        <v>1</v>
      </c>
      <c r="O14" s="21">
        <v>0</v>
      </c>
      <c r="P14" s="28" t="s">
        <v>669</v>
      </c>
      <c r="Q14" s="28" t="s">
        <v>670</v>
      </c>
      <c r="R14" s="28" t="s">
        <v>702</v>
      </c>
      <c r="S14" s="29" t="b">
        <v>0</v>
      </c>
      <c r="T14" s="28" t="b">
        <v>1</v>
      </c>
      <c r="U14" s="28" t="b">
        <v>0</v>
      </c>
      <c r="V14" s="28" t="b">
        <v>0</v>
      </c>
      <c r="W14" s="28" t="b">
        <v>1</v>
      </c>
      <c r="X14" s="28" t="b">
        <v>0</v>
      </c>
      <c r="Y14" s="28" t="b">
        <v>0</v>
      </c>
      <c r="Z14" s="28" t="b">
        <v>0</v>
      </c>
      <c r="AA14" s="28" t="b">
        <v>0</v>
      </c>
      <c r="AB14" s="30" t="b">
        <v>0</v>
      </c>
      <c r="AC14" t="b">
        <v>0</v>
      </c>
      <c r="AD14" t="b">
        <v>0</v>
      </c>
      <c r="AE14" t="b">
        <v>0</v>
      </c>
    </row>
    <row r="15" spans="1:31" x14ac:dyDescent="0.35">
      <c r="A15" s="16">
        <f t="shared" si="0"/>
        <v>8</v>
      </c>
      <c r="B15" s="16" t="s">
        <v>636</v>
      </c>
      <c r="C15" s="21" t="s">
        <v>636</v>
      </c>
      <c r="D15" t="s">
        <v>169</v>
      </c>
      <c r="E15" s="21" t="s">
        <v>139</v>
      </c>
      <c r="F15" s="21" t="s">
        <v>142</v>
      </c>
      <c r="G15" s="21" t="str">
        <f t="shared" si="1"/>
        <v>2020</v>
      </c>
      <c r="H15" s="65" t="s">
        <v>665</v>
      </c>
      <c r="I15" s="21" t="str">
        <f t="shared" ref="I15:I16" si="3">"2019"</f>
        <v>2019</v>
      </c>
      <c r="J15" s="21" t="s">
        <v>95</v>
      </c>
      <c r="K15" s="21">
        <v>0</v>
      </c>
      <c r="L15" s="21">
        <v>0</v>
      </c>
      <c r="M15" s="21">
        <v>-1</v>
      </c>
      <c r="N15" s="21">
        <v>1</v>
      </c>
      <c r="O15" s="21">
        <v>0</v>
      </c>
      <c r="P15" s="28" t="s">
        <v>669</v>
      </c>
      <c r="Q15" s="28" t="s">
        <v>670</v>
      </c>
      <c r="R15" s="28" t="s">
        <v>702</v>
      </c>
      <c r="S15" s="29" t="b">
        <v>0</v>
      </c>
      <c r="T15" s="28" t="b">
        <v>1</v>
      </c>
      <c r="U15" s="28" t="b">
        <v>0</v>
      </c>
      <c r="V15" s="28" t="b">
        <v>0</v>
      </c>
      <c r="W15" s="28" t="b">
        <v>1</v>
      </c>
      <c r="X15" s="28" t="b">
        <v>0</v>
      </c>
      <c r="Y15" s="28" t="b">
        <v>0</v>
      </c>
      <c r="Z15" s="28" t="b">
        <v>0</v>
      </c>
      <c r="AA15" s="28" t="b">
        <v>0</v>
      </c>
      <c r="AB15" s="30" t="b">
        <v>0</v>
      </c>
      <c r="AC15" t="b">
        <v>0</v>
      </c>
      <c r="AD15" t="b">
        <v>0</v>
      </c>
      <c r="AE15" t="b">
        <v>0</v>
      </c>
    </row>
    <row r="16" spans="1:31" x14ac:dyDescent="0.35">
      <c r="A16" s="16">
        <f t="shared" si="0"/>
        <v>9</v>
      </c>
      <c r="B16" s="16" t="s">
        <v>636</v>
      </c>
      <c r="C16" s="21" t="s">
        <v>636</v>
      </c>
      <c r="D16" t="s">
        <v>170</v>
      </c>
      <c r="E16" s="21" t="s">
        <v>139</v>
      </c>
      <c r="F16" s="21" t="s">
        <v>142</v>
      </c>
      <c r="G16" s="21" t="str">
        <f t="shared" si="1"/>
        <v>2020</v>
      </c>
      <c r="H16" s="65" t="s">
        <v>665</v>
      </c>
      <c r="I16" s="21" t="str">
        <f t="shared" si="3"/>
        <v>2019</v>
      </c>
      <c r="J16" s="21" t="s">
        <v>95</v>
      </c>
      <c r="K16" s="21">
        <v>0</v>
      </c>
      <c r="L16" s="21">
        <v>0</v>
      </c>
      <c r="M16" s="21">
        <v>-1</v>
      </c>
      <c r="N16" s="21">
        <v>1</v>
      </c>
      <c r="O16" s="21">
        <v>0</v>
      </c>
      <c r="P16" s="28" t="s">
        <v>669</v>
      </c>
      <c r="Q16" s="28" t="s">
        <v>670</v>
      </c>
      <c r="R16" s="28" t="s">
        <v>702</v>
      </c>
      <c r="S16" s="29" t="b">
        <v>0</v>
      </c>
      <c r="T16" s="28" t="b">
        <v>1</v>
      </c>
      <c r="U16" s="28" t="b">
        <v>0</v>
      </c>
      <c r="V16" s="28" t="b">
        <v>0</v>
      </c>
      <c r="W16" s="28" t="b">
        <v>1</v>
      </c>
      <c r="X16" s="28" t="b">
        <v>0</v>
      </c>
      <c r="Y16" s="28" t="b">
        <v>0</v>
      </c>
      <c r="Z16" s="28" t="b">
        <v>0</v>
      </c>
      <c r="AA16" s="28" t="b">
        <v>0</v>
      </c>
      <c r="AB16" s="30" t="b">
        <v>0</v>
      </c>
      <c r="AC16" t="b">
        <v>0</v>
      </c>
      <c r="AD16" t="b">
        <v>0</v>
      </c>
      <c r="AE16" t="b">
        <v>0</v>
      </c>
    </row>
    <row r="17" spans="1:31" x14ac:dyDescent="0.35">
      <c r="A17" s="16">
        <f t="shared" si="0"/>
        <v>10</v>
      </c>
      <c r="B17" s="16" t="s">
        <v>668</v>
      </c>
      <c r="C17" s="21" t="s">
        <v>638</v>
      </c>
      <c r="D17" t="s">
        <v>672</v>
      </c>
      <c r="E17" s="21" t="s">
        <v>139</v>
      </c>
      <c r="F17" s="21" t="s">
        <v>142</v>
      </c>
      <c r="G17" s="21" t="str">
        <f t="shared" ref="G17:G39" si="4">"2030"</f>
        <v>2030</v>
      </c>
      <c r="H17" s="65" t="s">
        <v>665</v>
      </c>
      <c r="I17" s="21" t="str">
        <f t="shared" ref="I17:I39" si="5">"2030"</f>
        <v>2030</v>
      </c>
      <c r="J17" s="21" t="s">
        <v>95</v>
      </c>
      <c r="K17" s="21">
        <v>0</v>
      </c>
      <c r="L17" s="21">
        <v>0</v>
      </c>
      <c r="M17" s="21">
        <f t="shared" ref="M17:M39" si="6">36*10^-3</f>
        <v>3.6000000000000004E-2</v>
      </c>
      <c r="N17" s="21">
        <v>1</v>
      </c>
      <c r="O17" s="21">
        <v>0</v>
      </c>
      <c r="P17" s="28" t="s">
        <v>669</v>
      </c>
      <c r="Q17" s="28" t="s">
        <v>670</v>
      </c>
      <c r="R17" s="28" t="s">
        <v>671</v>
      </c>
      <c r="S17" s="29" t="b">
        <v>0</v>
      </c>
      <c r="T17" s="28" t="b">
        <v>1</v>
      </c>
      <c r="U17" s="28" t="b">
        <v>0</v>
      </c>
      <c r="V17" s="28" t="b">
        <v>0</v>
      </c>
      <c r="W17" s="28" t="b">
        <v>1</v>
      </c>
      <c r="X17" s="28" t="b">
        <v>0</v>
      </c>
      <c r="Y17" s="28" t="b">
        <v>0</v>
      </c>
      <c r="Z17" s="28" t="b">
        <v>0</v>
      </c>
      <c r="AA17" s="28" t="b">
        <v>0</v>
      </c>
      <c r="AB17" s="30" t="b">
        <v>0</v>
      </c>
      <c r="AC17" t="b">
        <v>0</v>
      </c>
      <c r="AD17" t="b">
        <v>0</v>
      </c>
      <c r="AE17" t="b">
        <v>0</v>
      </c>
    </row>
    <row r="18" spans="1:31" x14ac:dyDescent="0.35">
      <c r="A18" s="16">
        <f t="shared" si="0"/>
        <v>11</v>
      </c>
      <c r="B18" s="16" t="s">
        <v>668</v>
      </c>
      <c r="C18" s="21" t="s">
        <v>638</v>
      </c>
      <c r="D18" t="s">
        <v>673</v>
      </c>
      <c r="E18" s="21" t="s">
        <v>139</v>
      </c>
      <c r="F18" s="21" t="s">
        <v>142</v>
      </c>
      <c r="G18" s="21" t="str">
        <f t="shared" si="4"/>
        <v>2030</v>
      </c>
      <c r="H18" s="65" t="s">
        <v>665</v>
      </c>
      <c r="I18" s="21" t="str">
        <f t="shared" si="5"/>
        <v>2030</v>
      </c>
      <c r="J18" s="21" t="s">
        <v>95</v>
      </c>
      <c r="K18" s="21">
        <v>0</v>
      </c>
      <c r="L18" s="21">
        <v>0</v>
      </c>
      <c r="M18" s="21">
        <f t="shared" si="6"/>
        <v>3.6000000000000004E-2</v>
      </c>
      <c r="N18" s="21">
        <v>1</v>
      </c>
      <c r="O18" s="21">
        <v>0</v>
      </c>
      <c r="P18" s="28" t="s">
        <v>669</v>
      </c>
      <c r="Q18" s="28" t="s">
        <v>670</v>
      </c>
      <c r="R18" s="28" t="s">
        <v>671</v>
      </c>
      <c r="S18" s="29" t="b">
        <v>0</v>
      </c>
      <c r="T18" s="28" t="b">
        <v>1</v>
      </c>
      <c r="U18" s="28" t="b">
        <v>0</v>
      </c>
      <c r="V18" s="28" t="b">
        <v>0</v>
      </c>
      <c r="W18" s="28" t="b">
        <v>1</v>
      </c>
      <c r="X18" s="28" t="b">
        <v>0</v>
      </c>
      <c r="Y18" s="28" t="b">
        <v>0</v>
      </c>
      <c r="Z18" s="28" t="b">
        <v>0</v>
      </c>
      <c r="AA18" s="28" t="b">
        <v>0</v>
      </c>
      <c r="AB18" s="30" t="b">
        <v>0</v>
      </c>
      <c r="AC18" t="b">
        <v>0</v>
      </c>
      <c r="AD18" t="b">
        <v>0</v>
      </c>
      <c r="AE18" t="b">
        <v>0</v>
      </c>
    </row>
    <row r="19" spans="1:31" x14ac:dyDescent="0.35">
      <c r="A19" s="16">
        <f t="shared" si="0"/>
        <v>12</v>
      </c>
      <c r="B19" s="16" t="s">
        <v>668</v>
      </c>
      <c r="C19" s="21" t="s">
        <v>638</v>
      </c>
      <c r="D19" t="s">
        <v>674</v>
      </c>
      <c r="E19" s="21" t="s">
        <v>139</v>
      </c>
      <c r="F19" s="21" t="s">
        <v>142</v>
      </c>
      <c r="G19" s="21" t="str">
        <f>"2030"</f>
        <v>2030</v>
      </c>
      <c r="H19" s="65" t="s">
        <v>665</v>
      </c>
      <c r="I19" s="21" t="str">
        <f t="shared" si="5"/>
        <v>2030</v>
      </c>
      <c r="J19" s="21" t="s">
        <v>95</v>
      </c>
      <c r="K19" s="21">
        <v>0</v>
      </c>
      <c r="L19" s="21">
        <v>0</v>
      </c>
      <c r="M19" s="21">
        <f t="shared" si="6"/>
        <v>3.6000000000000004E-2</v>
      </c>
      <c r="N19" s="21">
        <v>1</v>
      </c>
      <c r="O19" s="21">
        <v>0</v>
      </c>
      <c r="P19" s="28" t="s">
        <v>669</v>
      </c>
      <c r="Q19" s="28" t="s">
        <v>670</v>
      </c>
      <c r="R19" s="28" t="s">
        <v>671</v>
      </c>
      <c r="S19" s="29" t="b">
        <v>0</v>
      </c>
      <c r="T19" s="28" t="b">
        <v>1</v>
      </c>
      <c r="U19" s="28" t="b">
        <v>0</v>
      </c>
      <c r="V19" s="28" t="b">
        <v>0</v>
      </c>
      <c r="W19" s="28" t="b">
        <v>1</v>
      </c>
      <c r="X19" s="28" t="b">
        <v>0</v>
      </c>
      <c r="Y19" s="28" t="b">
        <v>0</v>
      </c>
      <c r="Z19" s="28" t="b">
        <v>0</v>
      </c>
      <c r="AA19" s="28" t="b">
        <v>0</v>
      </c>
      <c r="AB19" s="30" t="b">
        <v>0</v>
      </c>
      <c r="AC19" t="b">
        <v>0</v>
      </c>
      <c r="AD19" t="b">
        <v>0</v>
      </c>
      <c r="AE19" t="b">
        <v>0</v>
      </c>
    </row>
    <row r="20" spans="1:31" x14ac:dyDescent="0.35">
      <c r="A20" s="16">
        <f t="shared" si="0"/>
        <v>13</v>
      </c>
      <c r="B20" s="16" t="s">
        <v>668</v>
      </c>
      <c r="C20" s="21" t="s">
        <v>638</v>
      </c>
      <c r="D20" t="s">
        <v>675</v>
      </c>
      <c r="E20" s="21" t="s">
        <v>139</v>
      </c>
      <c r="F20" s="21" t="s">
        <v>142</v>
      </c>
      <c r="G20" s="21" t="str">
        <f t="shared" si="4"/>
        <v>2030</v>
      </c>
      <c r="H20" s="65" t="s">
        <v>665</v>
      </c>
      <c r="I20" s="21" t="str">
        <f t="shared" si="5"/>
        <v>2030</v>
      </c>
      <c r="J20" s="21" t="s">
        <v>95</v>
      </c>
      <c r="K20" s="21">
        <v>0</v>
      </c>
      <c r="L20" s="21">
        <v>0</v>
      </c>
      <c r="M20" s="21">
        <f t="shared" si="6"/>
        <v>3.6000000000000004E-2</v>
      </c>
      <c r="N20" s="21">
        <v>1</v>
      </c>
      <c r="O20" s="21">
        <v>0</v>
      </c>
      <c r="P20" s="28" t="s">
        <v>669</v>
      </c>
      <c r="Q20" s="28" t="s">
        <v>670</v>
      </c>
      <c r="R20" s="28" t="s">
        <v>671</v>
      </c>
      <c r="S20" s="29" t="b">
        <v>0</v>
      </c>
      <c r="T20" s="28" t="b">
        <v>1</v>
      </c>
      <c r="U20" s="28" t="b">
        <v>0</v>
      </c>
      <c r="V20" s="28" t="b">
        <v>0</v>
      </c>
      <c r="W20" s="28" t="b">
        <v>1</v>
      </c>
      <c r="X20" s="28" t="b">
        <v>0</v>
      </c>
      <c r="Y20" s="28" t="b">
        <v>0</v>
      </c>
      <c r="Z20" s="28" t="b">
        <v>0</v>
      </c>
      <c r="AA20" s="28" t="b">
        <v>0</v>
      </c>
      <c r="AB20" s="30" t="b">
        <v>0</v>
      </c>
      <c r="AC20" t="b">
        <v>0</v>
      </c>
      <c r="AD20" t="b">
        <v>0</v>
      </c>
      <c r="AE20" t="b">
        <v>0</v>
      </c>
    </row>
    <row r="21" spans="1:31" x14ac:dyDescent="0.35">
      <c r="A21" s="16">
        <f t="shared" si="0"/>
        <v>14</v>
      </c>
      <c r="B21" s="16" t="s">
        <v>668</v>
      </c>
      <c r="C21" s="21" t="s">
        <v>638</v>
      </c>
      <c r="D21" t="s">
        <v>676</v>
      </c>
      <c r="E21" s="21" t="s">
        <v>139</v>
      </c>
      <c r="F21" s="21" t="s">
        <v>142</v>
      </c>
      <c r="G21" s="21" t="str">
        <f t="shared" si="4"/>
        <v>2030</v>
      </c>
      <c r="H21" s="65" t="s">
        <v>665</v>
      </c>
      <c r="I21" s="21" t="str">
        <f t="shared" si="5"/>
        <v>2030</v>
      </c>
      <c r="J21" s="21" t="s">
        <v>95</v>
      </c>
      <c r="K21" s="21">
        <v>0</v>
      </c>
      <c r="L21" s="21">
        <v>0</v>
      </c>
      <c r="M21" s="21">
        <f t="shared" si="6"/>
        <v>3.6000000000000004E-2</v>
      </c>
      <c r="N21" s="21">
        <v>1</v>
      </c>
      <c r="O21" s="21">
        <v>0</v>
      </c>
      <c r="P21" s="28" t="s">
        <v>669</v>
      </c>
      <c r="Q21" s="28" t="s">
        <v>670</v>
      </c>
      <c r="R21" s="28" t="s">
        <v>671</v>
      </c>
      <c r="S21" s="29" t="b">
        <v>0</v>
      </c>
      <c r="T21" s="28" t="b">
        <v>1</v>
      </c>
      <c r="U21" s="28" t="b">
        <v>0</v>
      </c>
      <c r="V21" s="28" t="b">
        <v>0</v>
      </c>
      <c r="W21" s="28" t="b">
        <v>1</v>
      </c>
      <c r="X21" s="28" t="b">
        <v>0</v>
      </c>
      <c r="Y21" s="28" t="b">
        <v>0</v>
      </c>
      <c r="Z21" s="28" t="b">
        <v>0</v>
      </c>
      <c r="AA21" s="28" t="b">
        <v>0</v>
      </c>
      <c r="AB21" s="30" t="b">
        <v>0</v>
      </c>
      <c r="AC21" t="b">
        <v>0</v>
      </c>
      <c r="AD21" t="b">
        <v>0</v>
      </c>
      <c r="AE21" t="b">
        <v>0</v>
      </c>
    </row>
    <row r="22" spans="1:31" x14ac:dyDescent="0.35">
      <c r="A22" s="16">
        <f t="shared" si="0"/>
        <v>15</v>
      </c>
      <c r="B22" s="16" t="s">
        <v>668</v>
      </c>
      <c r="C22" s="21" t="s">
        <v>638</v>
      </c>
      <c r="D22" t="s">
        <v>677</v>
      </c>
      <c r="E22" s="21" t="s">
        <v>139</v>
      </c>
      <c r="F22" s="21" t="s">
        <v>142</v>
      </c>
      <c r="G22" s="21" t="str">
        <f t="shared" si="4"/>
        <v>2030</v>
      </c>
      <c r="H22" s="65" t="s">
        <v>665</v>
      </c>
      <c r="I22" s="21" t="str">
        <f t="shared" si="5"/>
        <v>2030</v>
      </c>
      <c r="J22" s="21" t="s">
        <v>95</v>
      </c>
      <c r="K22" s="21">
        <v>0</v>
      </c>
      <c r="L22" s="21">
        <v>0</v>
      </c>
      <c r="M22" s="21">
        <f t="shared" si="6"/>
        <v>3.6000000000000004E-2</v>
      </c>
      <c r="N22" s="21">
        <v>1</v>
      </c>
      <c r="O22" s="21">
        <v>0</v>
      </c>
      <c r="P22" s="28" t="s">
        <v>669</v>
      </c>
      <c r="Q22" s="28" t="s">
        <v>670</v>
      </c>
      <c r="R22" s="28" t="s">
        <v>671</v>
      </c>
      <c r="S22" s="29" t="b">
        <v>0</v>
      </c>
      <c r="T22" s="28" t="b">
        <v>1</v>
      </c>
      <c r="U22" s="28" t="b">
        <v>0</v>
      </c>
      <c r="V22" s="28" t="b">
        <v>0</v>
      </c>
      <c r="W22" s="28" t="b">
        <v>1</v>
      </c>
      <c r="X22" s="28" t="b">
        <v>0</v>
      </c>
      <c r="Y22" s="28" t="b">
        <v>0</v>
      </c>
      <c r="Z22" s="28" t="b">
        <v>0</v>
      </c>
      <c r="AA22" s="28" t="b">
        <v>0</v>
      </c>
      <c r="AB22" s="30" t="b">
        <v>0</v>
      </c>
      <c r="AC22" t="b">
        <v>0</v>
      </c>
      <c r="AD22" t="b">
        <v>0</v>
      </c>
      <c r="AE22" t="b">
        <v>0</v>
      </c>
    </row>
    <row r="23" spans="1:31" x14ac:dyDescent="0.35">
      <c r="A23" s="16">
        <f t="shared" si="0"/>
        <v>16</v>
      </c>
      <c r="B23" s="16" t="s">
        <v>668</v>
      </c>
      <c r="C23" s="21" t="s">
        <v>638</v>
      </c>
      <c r="D23" t="s">
        <v>678</v>
      </c>
      <c r="E23" s="21" t="s">
        <v>139</v>
      </c>
      <c r="F23" s="21" t="s">
        <v>142</v>
      </c>
      <c r="G23" s="21" t="str">
        <f t="shared" si="4"/>
        <v>2030</v>
      </c>
      <c r="H23" s="65" t="s">
        <v>665</v>
      </c>
      <c r="I23" s="21" t="str">
        <f t="shared" si="5"/>
        <v>2030</v>
      </c>
      <c r="J23" s="21" t="s">
        <v>95</v>
      </c>
      <c r="K23" s="21">
        <v>0</v>
      </c>
      <c r="L23" s="21">
        <v>0</v>
      </c>
      <c r="M23" s="21">
        <f t="shared" si="6"/>
        <v>3.6000000000000004E-2</v>
      </c>
      <c r="N23" s="21">
        <v>1</v>
      </c>
      <c r="O23" s="21">
        <v>0</v>
      </c>
      <c r="P23" s="28" t="s">
        <v>669</v>
      </c>
      <c r="Q23" s="28" t="s">
        <v>670</v>
      </c>
      <c r="R23" s="28" t="s">
        <v>671</v>
      </c>
      <c r="S23" s="29" t="b">
        <v>0</v>
      </c>
      <c r="T23" s="28" t="b">
        <v>1</v>
      </c>
      <c r="U23" s="28" t="b">
        <v>0</v>
      </c>
      <c r="V23" s="28" t="b">
        <v>0</v>
      </c>
      <c r="W23" s="28" t="b">
        <v>1</v>
      </c>
      <c r="X23" s="28" t="b">
        <v>0</v>
      </c>
      <c r="Y23" s="28" t="b">
        <v>0</v>
      </c>
      <c r="Z23" s="28" t="b">
        <v>0</v>
      </c>
      <c r="AA23" s="28" t="b">
        <v>0</v>
      </c>
      <c r="AB23" s="30" t="b">
        <v>0</v>
      </c>
      <c r="AC23" t="b">
        <v>0</v>
      </c>
      <c r="AD23" t="b">
        <v>0</v>
      </c>
      <c r="AE23" t="b">
        <v>0</v>
      </c>
    </row>
    <row r="24" spans="1:31" x14ac:dyDescent="0.35">
      <c r="A24" s="16">
        <f t="shared" si="0"/>
        <v>17</v>
      </c>
      <c r="B24" s="16" t="s">
        <v>668</v>
      </c>
      <c r="C24" s="21" t="s">
        <v>638</v>
      </c>
      <c r="D24" t="s">
        <v>679</v>
      </c>
      <c r="E24" s="21" t="s">
        <v>139</v>
      </c>
      <c r="F24" s="21" t="s">
        <v>142</v>
      </c>
      <c r="G24" s="21" t="str">
        <f t="shared" si="4"/>
        <v>2030</v>
      </c>
      <c r="H24" s="65" t="s">
        <v>665</v>
      </c>
      <c r="I24" s="21" t="str">
        <f t="shared" si="5"/>
        <v>2030</v>
      </c>
      <c r="J24" s="21" t="s">
        <v>95</v>
      </c>
      <c r="K24" s="21">
        <v>0</v>
      </c>
      <c r="L24" s="21">
        <v>0</v>
      </c>
      <c r="M24" s="21">
        <f t="shared" si="6"/>
        <v>3.6000000000000004E-2</v>
      </c>
      <c r="N24" s="21">
        <v>1</v>
      </c>
      <c r="O24" s="21">
        <v>0</v>
      </c>
      <c r="P24" s="28" t="s">
        <v>669</v>
      </c>
      <c r="Q24" s="28" t="s">
        <v>670</v>
      </c>
      <c r="R24" s="28" t="s">
        <v>671</v>
      </c>
      <c r="S24" s="29" t="b">
        <v>0</v>
      </c>
      <c r="T24" s="28" t="b">
        <v>1</v>
      </c>
      <c r="U24" s="28" t="b">
        <v>0</v>
      </c>
      <c r="V24" s="28" t="b">
        <v>0</v>
      </c>
      <c r="W24" s="28" t="b">
        <v>1</v>
      </c>
      <c r="X24" s="28" t="b">
        <v>0</v>
      </c>
      <c r="Y24" s="28" t="b">
        <v>0</v>
      </c>
      <c r="Z24" s="28" t="b">
        <v>0</v>
      </c>
      <c r="AA24" s="28" t="b">
        <v>0</v>
      </c>
      <c r="AB24" s="30" t="b">
        <v>0</v>
      </c>
      <c r="AC24" t="b">
        <v>0</v>
      </c>
      <c r="AD24" t="b">
        <v>0</v>
      </c>
      <c r="AE24" t="b">
        <v>0</v>
      </c>
    </row>
    <row r="25" spans="1:31" x14ac:dyDescent="0.35">
      <c r="A25" s="16">
        <f t="shared" si="0"/>
        <v>18</v>
      </c>
      <c r="B25" s="16" t="s">
        <v>668</v>
      </c>
      <c r="C25" s="21" t="s">
        <v>638</v>
      </c>
      <c r="D25" t="s">
        <v>680</v>
      </c>
      <c r="E25" s="21" t="s">
        <v>139</v>
      </c>
      <c r="F25" s="21" t="s">
        <v>142</v>
      </c>
      <c r="G25" s="21" t="str">
        <f t="shared" si="4"/>
        <v>2030</v>
      </c>
      <c r="H25" s="65" t="s">
        <v>665</v>
      </c>
      <c r="I25" s="21" t="str">
        <f t="shared" si="5"/>
        <v>2030</v>
      </c>
      <c r="J25" s="21" t="s">
        <v>95</v>
      </c>
      <c r="K25" s="21">
        <v>0</v>
      </c>
      <c r="L25" s="21">
        <v>0</v>
      </c>
      <c r="M25" s="21">
        <f t="shared" si="6"/>
        <v>3.6000000000000004E-2</v>
      </c>
      <c r="N25" s="21">
        <v>1</v>
      </c>
      <c r="O25" s="21">
        <v>0</v>
      </c>
      <c r="P25" s="28" t="s">
        <v>669</v>
      </c>
      <c r="Q25" s="28" t="s">
        <v>670</v>
      </c>
      <c r="R25" s="28" t="s">
        <v>671</v>
      </c>
      <c r="S25" s="29" t="b">
        <v>0</v>
      </c>
      <c r="T25" s="28" t="b">
        <v>1</v>
      </c>
      <c r="U25" s="28" t="b">
        <v>0</v>
      </c>
      <c r="V25" s="28" t="b">
        <v>0</v>
      </c>
      <c r="W25" s="28" t="b">
        <v>1</v>
      </c>
      <c r="X25" s="28" t="b">
        <v>0</v>
      </c>
      <c r="Y25" s="28" t="b">
        <v>0</v>
      </c>
      <c r="Z25" s="28" t="b">
        <v>0</v>
      </c>
      <c r="AA25" s="28" t="b">
        <v>0</v>
      </c>
      <c r="AB25" s="30" t="b">
        <v>0</v>
      </c>
      <c r="AC25" t="b">
        <v>0</v>
      </c>
      <c r="AD25" t="b">
        <v>0</v>
      </c>
      <c r="AE25" t="b">
        <v>0</v>
      </c>
    </row>
    <row r="26" spans="1:31" x14ac:dyDescent="0.35">
      <c r="A26" s="16">
        <f t="shared" si="0"/>
        <v>19</v>
      </c>
      <c r="B26" s="16" t="s">
        <v>668</v>
      </c>
      <c r="C26" s="21" t="s">
        <v>638</v>
      </c>
      <c r="D26" t="s">
        <v>681</v>
      </c>
      <c r="E26" s="21" t="s">
        <v>139</v>
      </c>
      <c r="F26" s="21" t="s">
        <v>142</v>
      </c>
      <c r="G26" s="21" t="str">
        <f t="shared" si="4"/>
        <v>2030</v>
      </c>
      <c r="H26" s="65" t="s">
        <v>665</v>
      </c>
      <c r="I26" s="21" t="str">
        <f t="shared" si="5"/>
        <v>2030</v>
      </c>
      <c r="J26" s="21" t="s">
        <v>95</v>
      </c>
      <c r="K26" s="21">
        <v>0</v>
      </c>
      <c r="L26" s="21">
        <v>0</v>
      </c>
      <c r="M26" s="21">
        <f t="shared" si="6"/>
        <v>3.6000000000000004E-2</v>
      </c>
      <c r="N26" s="21">
        <v>1</v>
      </c>
      <c r="O26" s="21">
        <v>0</v>
      </c>
      <c r="P26" s="28" t="s">
        <v>669</v>
      </c>
      <c r="Q26" s="28" t="s">
        <v>670</v>
      </c>
      <c r="R26" s="28" t="s">
        <v>671</v>
      </c>
      <c r="S26" s="29" t="b">
        <v>0</v>
      </c>
      <c r="T26" s="28" t="b">
        <v>1</v>
      </c>
      <c r="U26" s="28" t="b">
        <v>0</v>
      </c>
      <c r="V26" s="28" t="b">
        <v>0</v>
      </c>
      <c r="W26" s="28" t="b">
        <v>1</v>
      </c>
      <c r="X26" s="28" t="b">
        <v>0</v>
      </c>
      <c r="Y26" s="28" t="b">
        <v>0</v>
      </c>
      <c r="Z26" s="28" t="b">
        <v>0</v>
      </c>
      <c r="AA26" s="28" t="b">
        <v>0</v>
      </c>
      <c r="AB26" s="30" t="b">
        <v>0</v>
      </c>
      <c r="AC26" t="b">
        <v>0</v>
      </c>
      <c r="AD26" t="b">
        <v>0</v>
      </c>
      <c r="AE26" t="b">
        <v>0</v>
      </c>
    </row>
    <row r="27" spans="1:31" x14ac:dyDescent="0.35">
      <c r="A27" s="16">
        <f t="shared" si="0"/>
        <v>20</v>
      </c>
      <c r="B27" s="16" t="s">
        <v>668</v>
      </c>
      <c r="C27" s="21" t="s">
        <v>638</v>
      </c>
      <c r="D27" t="s">
        <v>682</v>
      </c>
      <c r="E27" s="21" t="s">
        <v>139</v>
      </c>
      <c r="F27" s="21" t="s">
        <v>142</v>
      </c>
      <c r="G27" s="21" t="str">
        <f t="shared" si="4"/>
        <v>2030</v>
      </c>
      <c r="H27" s="65" t="s">
        <v>665</v>
      </c>
      <c r="I27" s="21" t="str">
        <f t="shared" si="5"/>
        <v>2030</v>
      </c>
      <c r="J27" s="21" t="s">
        <v>95</v>
      </c>
      <c r="K27" s="21">
        <v>0</v>
      </c>
      <c r="L27" s="21">
        <v>0</v>
      </c>
      <c r="M27" s="21">
        <f t="shared" si="6"/>
        <v>3.6000000000000004E-2</v>
      </c>
      <c r="N27" s="21">
        <v>1</v>
      </c>
      <c r="O27" s="21">
        <v>0</v>
      </c>
      <c r="P27" s="28" t="s">
        <v>669</v>
      </c>
      <c r="Q27" s="28" t="s">
        <v>670</v>
      </c>
      <c r="R27" s="28" t="s">
        <v>671</v>
      </c>
      <c r="S27" s="29" t="b">
        <v>0</v>
      </c>
      <c r="T27" s="28" t="b">
        <v>1</v>
      </c>
      <c r="U27" s="28" t="b">
        <v>0</v>
      </c>
      <c r="V27" s="28" t="b">
        <v>0</v>
      </c>
      <c r="W27" s="28" t="b">
        <v>1</v>
      </c>
      <c r="X27" s="28" t="b">
        <v>0</v>
      </c>
      <c r="Y27" s="28" t="b">
        <v>0</v>
      </c>
      <c r="Z27" s="28" t="b">
        <v>0</v>
      </c>
      <c r="AA27" s="28" t="b">
        <v>0</v>
      </c>
      <c r="AB27" s="30" t="b">
        <v>0</v>
      </c>
      <c r="AC27" t="b">
        <v>0</v>
      </c>
      <c r="AD27" t="b">
        <v>0</v>
      </c>
      <c r="AE27" t="b">
        <v>0</v>
      </c>
    </row>
    <row r="28" spans="1:31" x14ac:dyDescent="0.35">
      <c r="A28" s="16">
        <f t="shared" si="0"/>
        <v>21</v>
      </c>
      <c r="B28" s="16" t="s">
        <v>668</v>
      </c>
      <c r="C28" s="21" t="s">
        <v>638</v>
      </c>
      <c r="D28" t="s">
        <v>683</v>
      </c>
      <c r="E28" s="21" t="s">
        <v>139</v>
      </c>
      <c r="F28" s="21" t="s">
        <v>142</v>
      </c>
      <c r="G28" s="21" t="str">
        <f t="shared" si="4"/>
        <v>2030</v>
      </c>
      <c r="H28" s="65" t="s">
        <v>665</v>
      </c>
      <c r="I28" s="21" t="str">
        <f t="shared" si="5"/>
        <v>2030</v>
      </c>
      <c r="J28" s="21" t="s">
        <v>95</v>
      </c>
      <c r="K28" s="21">
        <v>0</v>
      </c>
      <c r="L28" s="21">
        <v>0</v>
      </c>
      <c r="M28" s="21">
        <f t="shared" si="6"/>
        <v>3.6000000000000004E-2</v>
      </c>
      <c r="N28" s="21">
        <v>1</v>
      </c>
      <c r="O28" s="21">
        <v>0</v>
      </c>
      <c r="P28" s="28" t="s">
        <v>669</v>
      </c>
      <c r="Q28" s="28" t="s">
        <v>670</v>
      </c>
      <c r="R28" s="28" t="s">
        <v>671</v>
      </c>
      <c r="S28" s="29" t="b">
        <v>0</v>
      </c>
      <c r="T28" s="28" t="b">
        <v>1</v>
      </c>
      <c r="U28" s="28" t="b">
        <v>0</v>
      </c>
      <c r="V28" s="28" t="b">
        <v>0</v>
      </c>
      <c r="W28" s="28" t="b">
        <v>1</v>
      </c>
      <c r="X28" s="28" t="b">
        <v>0</v>
      </c>
      <c r="Y28" s="28" t="b">
        <v>0</v>
      </c>
      <c r="Z28" s="28" t="b">
        <v>0</v>
      </c>
      <c r="AA28" s="28" t="b">
        <v>0</v>
      </c>
      <c r="AB28" s="30" t="b">
        <v>0</v>
      </c>
      <c r="AC28" t="b">
        <v>0</v>
      </c>
      <c r="AD28" t="b">
        <v>0</v>
      </c>
      <c r="AE28" t="b">
        <v>0</v>
      </c>
    </row>
    <row r="29" spans="1:31" x14ac:dyDescent="0.35">
      <c r="A29" s="16">
        <f t="shared" si="0"/>
        <v>22</v>
      </c>
      <c r="B29" s="16" t="s">
        <v>668</v>
      </c>
      <c r="C29" s="21" t="s">
        <v>638</v>
      </c>
      <c r="D29" t="s">
        <v>684</v>
      </c>
      <c r="E29" s="21" t="s">
        <v>139</v>
      </c>
      <c r="F29" s="21" t="s">
        <v>142</v>
      </c>
      <c r="G29" s="21" t="str">
        <f t="shared" si="4"/>
        <v>2030</v>
      </c>
      <c r="H29" s="65" t="s">
        <v>665</v>
      </c>
      <c r="I29" s="21" t="str">
        <f t="shared" si="5"/>
        <v>2030</v>
      </c>
      <c r="J29" s="21" t="s">
        <v>95</v>
      </c>
      <c r="K29" s="21">
        <v>0</v>
      </c>
      <c r="L29" s="21">
        <v>0</v>
      </c>
      <c r="M29" s="21">
        <f t="shared" si="6"/>
        <v>3.6000000000000004E-2</v>
      </c>
      <c r="N29" s="21">
        <v>1</v>
      </c>
      <c r="O29" s="21">
        <v>0</v>
      </c>
      <c r="P29" s="28" t="s">
        <v>669</v>
      </c>
      <c r="Q29" s="28" t="s">
        <v>670</v>
      </c>
      <c r="R29" s="28" t="s">
        <v>671</v>
      </c>
      <c r="S29" s="29" t="b">
        <v>0</v>
      </c>
      <c r="T29" s="28" t="b">
        <v>1</v>
      </c>
      <c r="U29" s="28" t="b">
        <v>0</v>
      </c>
      <c r="V29" s="28" t="b">
        <v>0</v>
      </c>
      <c r="W29" s="28" t="b">
        <v>1</v>
      </c>
      <c r="X29" s="28" t="b">
        <v>0</v>
      </c>
      <c r="Y29" s="28" t="b">
        <v>0</v>
      </c>
      <c r="Z29" s="28" t="b">
        <v>0</v>
      </c>
      <c r="AA29" s="28" t="b">
        <v>0</v>
      </c>
      <c r="AB29" s="30" t="b">
        <v>0</v>
      </c>
      <c r="AC29" t="b">
        <v>0</v>
      </c>
      <c r="AD29" t="b">
        <v>0</v>
      </c>
      <c r="AE29" t="b">
        <v>0</v>
      </c>
    </row>
    <row r="30" spans="1:31" x14ac:dyDescent="0.35">
      <c r="A30" s="16">
        <f t="shared" si="0"/>
        <v>23</v>
      </c>
      <c r="B30" s="16" t="s">
        <v>668</v>
      </c>
      <c r="C30" s="21" t="s">
        <v>638</v>
      </c>
      <c r="D30" t="s">
        <v>685</v>
      </c>
      <c r="E30" s="21" t="s">
        <v>139</v>
      </c>
      <c r="F30" s="21" t="s">
        <v>142</v>
      </c>
      <c r="G30" s="21" t="str">
        <f t="shared" si="4"/>
        <v>2030</v>
      </c>
      <c r="H30" s="65" t="s">
        <v>665</v>
      </c>
      <c r="I30" s="21" t="str">
        <f t="shared" si="5"/>
        <v>2030</v>
      </c>
      <c r="J30" s="21" t="s">
        <v>95</v>
      </c>
      <c r="K30" s="21">
        <v>0</v>
      </c>
      <c r="L30" s="21">
        <v>0</v>
      </c>
      <c r="M30" s="21">
        <f t="shared" si="6"/>
        <v>3.6000000000000004E-2</v>
      </c>
      <c r="N30" s="21">
        <v>1</v>
      </c>
      <c r="O30" s="21">
        <v>0</v>
      </c>
      <c r="P30" s="28" t="s">
        <v>669</v>
      </c>
      <c r="Q30" s="28" t="s">
        <v>670</v>
      </c>
      <c r="R30" s="28" t="s">
        <v>671</v>
      </c>
      <c r="S30" s="29" t="b">
        <v>0</v>
      </c>
      <c r="T30" s="28" t="b">
        <v>1</v>
      </c>
      <c r="U30" s="28" t="b">
        <v>0</v>
      </c>
      <c r="V30" s="28" t="b">
        <v>0</v>
      </c>
      <c r="W30" s="28" t="b">
        <v>1</v>
      </c>
      <c r="X30" s="28" t="b">
        <v>0</v>
      </c>
      <c r="Y30" s="28" t="b">
        <v>0</v>
      </c>
      <c r="Z30" s="28" t="b">
        <v>0</v>
      </c>
      <c r="AA30" s="28" t="b">
        <v>0</v>
      </c>
      <c r="AB30" s="30" t="b">
        <v>0</v>
      </c>
      <c r="AC30" t="b">
        <v>0</v>
      </c>
      <c r="AD30" t="b">
        <v>0</v>
      </c>
      <c r="AE30" t="b">
        <v>0</v>
      </c>
    </row>
    <row r="31" spans="1:31" x14ac:dyDescent="0.35">
      <c r="A31" s="16">
        <f t="shared" si="0"/>
        <v>24</v>
      </c>
      <c r="B31" s="16" t="s">
        <v>668</v>
      </c>
      <c r="C31" s="21" t="s">
        <v>638</v>
      </c>
      <c r="D31" t="s">
        <v>686</v>
      </c>
      <c r="E31" s="21" t="s">
        <v>139</v>
      </c>
      <c r="F31" s="21" t="s">
        <v>142</v>
      </c>
      <c r="G31" s="21" t="str">
        <f t="shared" si="4"/>
        <v>2030</v>
      </c>
      <c r="H31" s="65" t="s">
        <v>665</v>
      </c>
      <c r="I31" s="21" t="str">
        <f t="shared" si="5"/>
        <v>2030</v>
      </c>
      <c r="J31" s="21" t="s">
        <v>95</v>
      </c>
      <c r="K31" s="21">
        <v>0</v>
      </c>
      <c r="L31" s="21">
        <v>0</v>
      </c>
      <c r="M31" s="21">
        <f t="shared" si="6"/>
        <v>3.6000000000000004E-2</v>
      </c>
      <c r="N31" s="21">
        <v>1</v>
      </c>
      <c r="O31" s="21">
        <v>0</v>
      </c>
      <c r="P31" s="28" t="s">
        <v>669</v>
      </c>
      <c r="Q31" s="28" t="s">
        <v>670</v>
      </c>
      <c r="R31" s="28" t="s">
        <v>671</v>
      </c>
      <c r="S31" s="29" t="b">
        <v>0</v>
      </c>
      <c r="T31" s="28" t="b">
        <v>1</v>
      </c>
      <c r="U31" s="28" t="b">
        <v>0</v>
      </c>
      <c r="V31" s="28" t="b">
        <v>0</v>
      </c>
      <c r="W31" s="28" t="b">
        <v>1</v>
      </c>
      <c r="X31" s="28" t="b">
        <v>0</v>
      </c>
      <c r="Y31" s="28" t="b">
        <v>0</v>
      </c>
      <c r="Z31" s="28" t="b">
        <v>0</v>
      </c>
      <c r="AA31" s="28" t="b">
        <v>0</v>
      </c>
      <c r="AB31" s="30" t="b">
        <v>0</v>
      </c>
      <c r="AC31" t="b">
        <v>0</v>
      </c>
      <c r="AD31" t="b">
        <v>0</v>
      </c>
      <c r="AE31" t="b">
        <v>0</v>
      </c>
    </row>
    <row r="32" spans="1:31" x14ac:dyDescent="0.35">
      <c r="A32" s="16">
        <f t="shared" si="0"/>
        <v>25</v>
      </c>
      <c r="B32" s="16" t="s">
        <v>668</v>
      </c>
      <c r="C32" s="21" t="s">
        <v>638</v>
      </c>
      <c r="D32" t="s">
        <v>687</v>
      </c>
      <c r="E32" s="21" t="s">
        <v>139</v>
      </c>
      <c r="F32" s="21" t="s">
        <v>142</v>
      </c>
      <c r="G32" s="21" t="str">
        <f t="shared" si="4"/>
        <v>2030</v>
      </c>
      <c r="H32" s="65" t="s">
        <v>665</v>
      </c>
      <c r="I32" s="21" t="str">
        <f t="shared" si="5"/>
        <v>2030</v>
      </c>
      <c r="J32" s="21" t="s">
        <v>95</v>
      </c>
      <c r="K32" s="21">
        <v>0</v>
      </c>
      <c r="L32" s="21">
        <v>0</v>
      </c>
      <c r="M32" s="21">
        <f t="shared" si="6"/>
        <v>3.6000000000000004E-2</v>
      </c>
      <c r="N32" s="21">
        <v>1</v>
      </c>
      <c r="O32" s="21">
        <v>0</v>
      </c>
      <c r="P32" s="28" t="s">
        <v>669</v>
      </c>
      <c r="Q32" s="28" t="s">
        <v>670</v>
      </c>
      <c r="R32" s="28" t="s">
        <v>671</v>
      </c>
      <c r="S32" s="29" t="b">
        <v>0</v>
      </c>
      <c r="T32" s="28" t="b">
        <v>1</v>
      </c>
      <c r="U32" s="28" t="b">
        <v>0</v>
      </c>
      <c r="V32" s="28" t="b">
        <v>0</v>
      </c>
      <c r="W32" s="28" t="b">
        <v>1</v>
      </c>
      <c r="X32" s="28" t="b">
        <v>0</v>
      </c>
      <c r="Y32" s="28" t="b">
        <v>0</v>
      </c>
      <c r="Z32" s="28" t="b">
        <v>0</v>
      </c>
      <c r="AA32" s="28" t="b">
        <v>0</v>
      </c>
      <c r="AB32" s="30" t="b">
        <v>0</v>
      </c>
      <c r="AC32" t="b">
        <v>0</v>
      </c>
      <c r="AD32" t="b">
        <v>0</v>
      </c>
      <c r="AE32" t="b">
        <v>0</v>
      </c>
    </row>
    <row r="33" spans="1:31" x14ac:dyDescent="0.35">
      <c r="A33" s="16">
        <f t="shared" si="0"/>
        <v>26</v>
      </c>
      <c r="B33" s="16" t="s">
        <v>668</v>
      </c>
      <c r="C33" s="21" t="s">
        <v>638</v>
      </c>
      <c r="D33" t="s">
        <v>688</v>
      </c>
      <c r="E33" s="21" t="s">
        <v>139</v>
      </c>
      <c r="F33" s="21" t="s">
        <v>142</v>
      </c>
      <c r="G33" s="21" t="str">
        <f t="shared" si="4"/>
        <v>2030</v>
      </c>
      <c r="H33" s="65" t="s">
        <v>665</v>
      </c>
      <c r="I33" s="21" t="str">
        <f t="shared" si="5"/>
        <v>2030</v>
      </c>
      <c r="J33" s="21" t="s">
        <v>95</v>
      </c>
      <c r="K33" s="21">
        <v>0</v>
      </c>
      <c r="L33" s="21">
        <v>0</v>
      </c>
      <c r="M33" s="21">
        <f t="shared" si="6"/>
        <v>3.6000000000000004E-2</v>
      </c>
      <c r="N33" s="21">
        <v>1</v>
      </c>
      <c r="O33" s="21">
        <v>0</v>
      </c>
      <c r="P33" s="28" t="s">
        <v>669</v>
      </c>
      <c r="Q33" s="28" t="s">
        <v>670</v>
      </c>
      <c r="R33" s="28" t="s">
        <v>671</v>
      </c>
      <c r="S33" s="29" t="b">
        <v>0</v>
      </c>
      <c r="T33" s="28" t="b">
        <v>1</v>
      </c>
      <c r="U33" s="28" t="b">
        <v>0</v>
      </c>
      <c r="V33" s="28" t="b">
        <v>0</v>
      </c>
      <c r="W33" s="28" t="b">
        <v>1</v>
      </c>
      <c r="X33" s="28" t="b">
        <v>0</v>
      </c>
      <c r="Y33" s="28" t="b">
        <v>0</v>
      </c>
      <c r="Z33" s="28" t="b">
        <v>0</v>
      </c>
      <c r="AA33" s="28" t="b">
        <v>0</v>
      </c>
      <c r="AB33" s="30" t="b">
        <v>0</v>
      </c>
      <c r="AC33" t="b">
        <v>0</v>
      </c>
      <c r="AD33" t="b">
        <v>0</v>
      </c>
      <c r="AE33" t="b">
        <v>0</v>
      </c>
    </row>
    <row r="34" spans="1:31" x14ac:dyDescent="0.35">
      <c r="A34" s="16">
        <f t="shared" si="0"/>
        <v>27</v>
      </c>
      <c r="B34" s="16" t="s">
        <v>668</v>
      </c>
      <c r="C34" s="21" t="s">
        <v>638</v>
      </c>
      <c r="D34" t="s">
        <v>689</v>
      </c>
      <c r="E34" s="21" t="s">
        <v>139</v>
      </c>
      <c r="F34" s="21" t="s">
        <v>142</v>
      </c>
      <c r="G34" s="21" t="str">
        <f t="shared" si="4"/>
        <v>2030</v>
      </c>
      <c r="H34" s="65" t="s">
        <v>665</v>
      </c>
      <c r="I34" s="21" t="str">
        <f t="shared" si="5"/>
        <v>2030</v>
      </c>
      <c r="J34" s="21" t="s">
        <v>95</v>
      </c>
      <c r="K34" s="21">
        <v>0</v>
      </c>
      <c r="L34" s="21">
        <v>0</v>
      </c>
      <c r="M34" s="21">
        <f t="shared" si="6"/>
        <v>3.6000000000000004E-2</v>
      </c>
      <c r="N34" s="21">
        <v>1</v>
      </c>
      <c r="O34" s="21">
        <v>0</v>
      </c>
      <c r="P34" s="28" t="s">
        <v>669</v>
      </c>
      <c r="Q34" s="28" t="s">
        <v>670</v>
      </c>
      <c r="R34" s="28" t="s">
        <v>671</v>
      </c>
      <c r="S34" s="29" t="b">
        <v>0</v>
      </c>
      <c r="T34" s="28" t="b">
        <v>1</v>
      </c>
      <c r="U34" s="28" t="b">
        <v>0</v>
      </c>
      <c r="V34" s="28" t="b">
        <v>0</v>
      </c>
      <c r="W34" s="28" t="b">
        <v>1</v>
      </c>
      <c r="X34" s="28" t="b">
        <v>0</v>
      </c>
      <c r="Y34" s="28" t="b">
        <v>0</v>
      </c>
      <c r="Z34" s="28" t="b">
        <v>0</v>
      </c>
      <c r="AA34" s="28" t="b">
        <v>0</v>
      </c>
      <c r="AB34" s="30" t="b">
        <v>0</v>
      </c>
      <c r="AC34" t="b">
        <v>0</v>
      </c>
      <c r="AD34" t="b">
        <v>0</v>
      </c>
      <c r="AE34" t="b">
        <v>0</v>
      </c>
    </row>
    <row r="35" spans="1:31" x14ac:dyDescent="0.35">
      <c r="A35" s="16">
        <f t="shared" si="0"/>
        <v>28</v>
      </c>
      <c r="B35" s="16" t="s">
        <v>668</v>
      </c>
      <c r="C35" s="21" t="s">
        <v>638</v>
      </c>
      <c r="D35" t="s">
        <v>690</v>
      </c>
      <c r="E35" s="21" t="s">
        <v>139</v>
      </c>
      <c r="F35" s="21" t="s">
        <v>142</v>
      </c>
      <c r="G35" s="21" t="str">
        <f t="shared" si="4"/>
        <v>2030</v>
      </c>
      <c r="H35" s="65" t="s">
        <v>665</v>
      </c>
      <c r="I35" s="21" t="str">
        <f t="shared" si="5"/>
        <v>2030</v>
      </c>
      <c r="J35" s="21" t="s">
        <v>95</v>
      </c>
      <c r="K35" s="21">
        <v>0</v>
      </c>
      <c r="L35" s="21">
        <v>0</v>
      </c>
      <c r="M35" s="21">
        <f t="shared" si="6"/>
        <v>3.6000000000000004E-2</v>
      </c>
      <c r="N35" s="21">
        <v>1</v>
      </c>
      <c r="O35" s="21">
        <v>0</v>
      </c>
      <c r="P35" s="28" t="s">
        <v>669</v>
      </c>
      <c r="Q35" s="28" t="s">
        <v>670</v>
      </c>
      <c r="R35" s="28" t="s">
        <v>671</v>
      </c>
      <c r="S35" s="29" t="b">
        <v>0</v>
      </c>
      <c r="T35" s="28" t="b">
        <v>1</v>
      </c>
      <c r="U35" s="28" t="b">
        <v>0</v>
      </c>
      <c r="V35" s="28" t="b">
        <v>0</v>
      </c>
      <c r="W35" s="28" t="b">
        <v>1</v>
      </c>
      <c r="X35" s="28" t="b">
        <v>0</v>
      </c>
      <c r="Y35" s="28" t="b">
        <v>0</v>
      </c>
      <c r="Z35" s="28" t="b">
        <v>0</v>
      </c>
      <c r="AA35" s="28" t="b">
        <v>0</v>
      </c>
      <c r="AB35" s="30" t="b">
        <v>0</v>
      </c>
      <c r="AC35" t="b">
        <v>0</v>
      </c>
      <c r="AD35" t="b">
        <v>0</v>
      </c>
      <c r="AE35" t="b">
        <v>0</v>
      </c>
    </row>
    <row r="36" spans="1:31" x14ac:dyDescent="0.35">
      <c r="A36" s="16">
        <f t="shared" si="0"/>
        <v>29</v>
      </c>
      <c r="B36" s="16" t="s">
        <v>668</v>
      </c>
      <c r="C36" s="21" t="s">
        <v>638</v>
      </c>
      <c r="D36" t="s">
        <v>691</v>
      </c>
      <c r="E36" s="21" t="s">
        <v>139</v>
      </c>
      <c r="F36" s="21" t="s">
        <v>142</v>
      </c>
      <c r="G36" s="21" t="str">
        <f t="shared" si="4"/>
        <v>2030</v>
      </c>
      <c r="H36" s="65" t="s">
        <v>665</v>
      </c>
      <c r="I36" s="21" t="str">
        <f t="shared" si="5"/>
        <v>2030</v>
      </c>
      <c r="J36" s="21" t="s">
        <v>95</v>
      </c>
      <c r="K36" s="21">
        <v>0</v>
      </c>
      <c r="L36" s="21">
        <v>0</v>
      </c>
      <c r="M36" s="21">
        <f t="shared" si="6"/>
        <v>3.6000000000000004E-2</v>
      </c>
      <c r="N36" s="21">
        <v>1</v>
      </c>
      <c r="O36" s="21">
        <v>0</v>
      </c>
      <c r="P36" s="28" t="s">
        <v>669</v>
      </c>
      <c r="Q36" s="28" t="s">
        <v>670</v>
      </c>
      <c r="R36" s="28" t="s">
        <v>671</v>
      </c>
      <c r="S36" s="29" t="b">
        <v>0</v>
      </c>
      <c r="T36" s="28" t="b">
        <v>1</v>
      </c>
      <c r="U36" s="28" t="b">
        <v>0</v>
      </c>
      <c r="V36" s="28" t="b">
        <v>0</v>
      </c>
      <c r="W36" s="28" t="b">
        <v>1</v>
      </c>
      <c r="X36" s="28" t="b">
        <v>0</v>
      </c>
      <c r="Y36" s="28" t="b">
        <v>0</v>
      </c>
      <c r="Z36" s="28" t="b">
        <v>0</v>
      </c>
      <c r="AA36" s="28" t="b">
        <v>0</v>
      </c>
      <c r="AB36" s="30" t="b">
        <v>0</v>
      </c>
      <c r="AC36" t="b">
        <v>0</v>
      </c>
      <c r="AD36" t="b">
        <v>0</v>
      </c>
      <c r="AE36" t="b">
        <v>0</v>
      </c>
    </row>
    <row r="37" spans="1:31" x14ac:dyDescent="0.35">
      <c r="A37" s="16">
        <f t="shared" si="0"/>
        <v>30</v>
      </c>
      <c r="B37" s="16" t="s">
        <v>668</v>
      </c>
      <c r="C37" s="21" t="s">
        <v>638</v>
      </c>
      <c r="D37" t="s">
        <v>692</v>
      </c>
      <c r="E37" s="21" t="s">
        <v>139</v>
      </c>
      <c r="F37" s="21" t="s">
        <v>142</v>
      </c>
      <c r="G37" s="21" t="str">
        <f t="shared" si="4"/>
        <v>2030</v>
      </c>
      <c r="H37" s="65" t="s">
        <v>665</v>
      </c>
      <c r="I37" s="21" t="str">
        <f t="shared" si="5"/>
        <v>2030</v>
      </c>
      <c r="J37" s="21" t="s">
        <v>95</v>
      </c>
      <c r="K37" s="21">
        <v>0</v>
      </c>
      <c r="L37" s="21">
        <v>0</v>
      </c>
      <c r="M37" s="21">
        <f t="shared" si="6"/>
        <v>3.6000000000000004E-2</v>
      </c>
      <c r="N37" s="21">
        <v>1</v>
      </c>
      <c r="O37" s="21">
        <v>0</v>
      </c>
      <c r="P37" s="28" t="s">
        <v>669</v>
      </c>
      <c r="Q37" s="28" t="s">
        <v>670</v>
      </c>
      <c r="R37" s="28" t="s">
        <v>671</v>
      </c>
      <c r="S37" s="29" t="b">
        <v>0</v>
      </c>
      <c r="T37" s="28" t="b">
        <v>1</v>
      </c>
      <c r="U37" s="28" t="b">
        <v>0</v>
      </c>
      <c r="V37" s="28" t="b">
        <v>0</v>
      </c>
      <c r="W37" s="28" t="b">
        <v>1</v>
      </c>
      <c r="X37" s="28" t="b">
        <v>0</v>
      </c>
      <c r="Y37" s="28" t="b">
        <v>0</v>
      </c>
      <c r="Z37" s="28" t="b">
        <v>0</v>
      </c>
      <c r="AA37" s="28" t="b">
        <v>0</v>
      </c>
      <c r="AB37" s="30" t="b">
        <v>0</v>
      </c>
      <c r="AC37" t="b">
        <v>0</v>
      </c>
      <c r="AD37" t="b">
        <v>0</v>
      </c>
      <c r="AE37" t="b">
        <v>0</v>
      </c>
    </row>
    <row r="38" spans="1:31" x14ac:dyDescent="0.35">
      <c r="A38" s="16">
        <f t="shared" si="0"/>
        <v>31</v>
      </c>
      <c r="B38" s="16" t="s">
        <v>668</v>
      </c>
      <c r="C38" s="21" t="s">
        <v>638</v>
      </c>
      <c r="D38" t="s">
        <v>693</v>
      </c>
      <c r="E38" s="21" t="s">
        <v>139</v>
      </c>
      <c r="F38" s="21" t="s">
        <v>142</v>
      </c>
      <c r="G38" s="21" t="str">
        <f t="shared" si="4"/>
        <v>2030</v>
      </c>
      <c r="H38" s="65" t="s">
        <v>665</v>
      </c>
      <c r="I38" s="21" t="str">
        <f t="shared" si="5"/>
        <v>2030</v>
      </c>
      <c r="J38" s="21" t="s">
        <v>95</v>
      </c>
      <c r="K38" s="21">
        <v>0</v>
      </c>
      <c r="L38" s="21">
        <v>0</v>
      </c>
      <c r="M38" s="21">
        <f t="shared" si="6"/>
        <v>3.6000000000000004E-2</v>
      </c>
      <c r="N38" s="21">
        <v>1</v>
      </c>
      <c r="O38" s="21">
        <v>0</v>
      </c>
      <c r="P38" s="28" t="s">
        <v>669</v>
      </c>
      <c r="Q38" s="28" t="s">
        <v>670</v>
      </c>
      <c r="R38" s="28" t="s">
        <v>671</v>
      </c>
      <c r="S38" s="29" t="b">
        <v>0</v>
      </c>
      <c r="T38" s="28" t="b">
        <v>1</v>
      </c>
      <c r="U38" s="28" t="b">
        <v>0</v>
      </c>
      <c r="V38" s="28" t="b">
        <v>0</v>
      </c>
      <c r="W38" s="28" t="b">
        <v>1</v>
      </c>
      <c r="X38" s="28" t="b">
        <v>0</v>
      </c>
      <c r="Y38" s="28" t="b">
        <v>0</v>
      </c>
      <c r="Z38" s="28" t="b">
        <v>0</v>
      </c>
      <c r="AA38" s="28" t="b">
        <v>0</v>
      </c>
      <c r="AB38" s="30" t="b">
        <v>0</v>
      </c>
      <c r="AC38" t="b">
        <v>0</v>
      </c>
      <c r="AD38" t="b">
        <v>0</v>
      </c>
      <c r="AE38" t="b">
        <v>0</v>
      </c>
    </row>
    <row r="39" spans="1:31" x14ac:dyDescent="0.35">
      <c r="A39" s="16">
        <f t="shared" si="0"/>
        <v>32</v>
      </c>
      <c r="B39" s="16" t="s">
        <v>668</v>
      </c>
      <c r="C39" s="21" t="s">
        <v>638</v>
      </c>
      <c r="D39" t="s">
        <v>694</v>
      </c>
      <c r="E39" s="21" t="s">
        <v>139</v>
      </c>
      <c r="F39" s="21" t="s">
        <v>142</v>
      </c>
      <c r="G39" s="21" t="str">
        <f t="shared" si="4"/>
        <v>2030</v>
      </c>
      <c r="H39" s="65" t="s">
        <v>665</v>
      </c>
      <c r="I39" s="21" t="str">
        <f t="shared" si="5"/>
        <v>2030</v>
      </c>
      <c r="J39" s="21" t="s">
        <v>95</v>
      </c>
      <c r="K39" s="21">
        <v>0</v>
      </c>
      <c r="L39" s="21">
        <v>0</v>
      </c>
      <c r="M39" s="21">
        <f t="shared" si="6"/>
        <v>3.6000000000000004E-2</v>
      </c>
      <c r="N39" s="21">
        <v>1</v>
      </c>
      <c r="O39" s="21">
        <v>0</v>
      </c>
      <c r="P39" s="28" t="s">
        <v>669</v>
      </c>
      <c r="Q39" s="28" t="s">
        <v>670</v>
      </c>
      <c r="R39" s="28" t="s">
        <v>671</v>
      </c>
      <c r="S39" s="29" t="b">
        <v>0</v>
      </c>
      <c r="T39" s="28" t="b">
        <v>1</v>
      </c>
      <c r="U39" s="28" t="b">
        <v>0</v>
      </c>
      <c r="V39" s="28" t="b">
        <v>0</v>
      </c>
      <c r="W39" s="28" t="b">
        <v>1</v>
      </c>
      <c r="X39" s="28" t="b">
        <v>0</v>
      </c>
      <c r="Y39" s="28" t="b">
        <v>0</v>
      </c>
      <c r="Z39" s="28" t="b">
        <v>0</v>
      </c>
      <c r="AA39" s="28" t="b">
        <v>0</v>
      </c>
      <c r="AB39" s="30" t="b">
        <v>0</v>
      </c>
      <c r="AC39" t="b">
        <v>0</v>
      </c>
      <c r="AD39" t="b">
        <v>0</v>
      </c>
      <c r="AE39" t="b">
        <v>0</v>
      </c>
    </row>
  </sheetData>
  <mergeCells count="8">
    <mergeCell ref="AC5:AE5"/>
    <mergeCell ref="B2:B5"/>
    <mergeCell ref="C2:C5"/>
    <mergeCell ref="N2:N5"/>
    <mergeCell ref="O2:O5"/>
    <mergeCell ref="I2:I4"/>
    <mergeCell ref="H2:H3"/>
    <mergeCell ref="M3:M4"/>
  </mergeCells>
  <conditionalFormatting sqref="S8:AD8 V9:V13 AE8:AE39">
    <cfRule type="cellIs" dxfId="9" priority="247" operator="equal">
      <formula>TRUE</formula>
    </cfRule>
    <cfRule type="cellIs" dxfId="8" priority="248" operator="equal">
      <formula>FALSE</formula>
    </cfRule>
  </conditionalFormatting>
  <conditionalFormatting sqref="S17:AD18 S9:U16 W9:AD16 V14:V16">
    <cfRule type="cellIs" dxfId="7" priority="245" operator="equal">
      <formula>TRUE</formula>
    </cfRule>
    <cfRule type="cellIs" dxfId="6" priority="246" operator="equal">
      <formula>FALSE</formula>
    </cfRule>
  </conditionalFormatting>
  <conditionalFormatting sqref="S19:AD39">
    <cfRule type="cellIs" dxfId="5" priority="61" operator="equal">
      <formula>TRUE</formula>
    </cfRule>
    <cfRule type="cellIs" dxfId="4" priority="62" operator="equal">
      <formula>FALSE</formula>
    </cfRule>
  </conditionalFormatting>
  <pageMargins left="0.7" right="0.7" top="0.75" bottom="0.75" header="0.3" footer="0.3"/>
  <pageSetup paperSize="9" orientation="portrait" horizontalDpi="429496729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57"/>
  <sheetViews>
    <sheetView workbookViewId="0">
      <pane xSplit="5" ySplit="8" topLeftCell="F9" activePane="bottomRight" state="frozen"/>
      <selection pane="topRight" activeCell="F1" sqref="F1"/>
      <selection pane="bottomLeft" activeCell="A12" sqref="A12"/>
      <selection pane="bottomRight" activeCell="G16" sqref="G16"/>
    </sheetView>
  </sheetViews>
  <sheetFormatPr defaultColWidth="8.7265625" defaultRowHeight="14.5" x14ac:dyDescent="0.35"/>
  <cols>
    <col min="1" max="1" width="1.08984375" customWidth="1"/>
    <col min="2" max="2" width="0.7265625" style="4" customWidth="1"/>
    <col min="3" max="3" width="0.81640625" style="5" customWidth="1"/>
    <col min="4" max="4" width="27.08984375" style="66" customWidth="1"/>
    <col min="5" max="5" width="17.453125" style="11" customWidth="1"/>
    <col min="6" max="6" width="14.26953125" style="66" customWidth="1"/>
    <col min="7" max="7" width="29.7265625" style="66" customWidth="1"/>
    <col min="8" max="8" width="21.36328125" customWidth="1"/>
    <col min="9" max="9" width="20.26953125" customWidth="1"/>
    <col min="10" max="10" width="9.54296875" customWidth="1"/>
    <col min="11" max="11" width="11.81640625" customWidth="1"/>
    <col min="12" max="12" width="12.1796875" customWidth="1"/>
    <col min="13" max="18" width="10.1796875" customWidth="1"/>
    <col min="19" max="19" width="20.54296875" customWidth="1"/>
    <col min="20" max="20" width="20.81640625" customWidth="1"/>
    <col min="21" max="21" width="20.1796875" customWidth="1"/>
    <col min="22" max="22" width="20.26953125" customWidth="1"/>
    <col min="23" max="23" width="20.6328125" customWidth="1"/>
    <col min="24" max="24" width="23" customWidth="1"/>
    <col min="25" max="25" width="26.36328125" customWidth="1"/>
    <col min="26" max="26" width="20.54296875" customWidth="1"/>
    <col min="27" max="27" width="20.6328125" customWidth="1"/>
    <col min="28" max="28" width="20.90625" customWidth="1"/>
    <col min="29" max="29" width="20.6328125" customWidth="1"/>
    <col min="30" max="30" width="19.7265625" customWidth="1"/>
    <col min="31" max="31" width="23.36328125" customWidth="1"/>
    <col min="32" max="32" width="23" customWidth="1"/>
    <col min="33" max="33" width="22.26953125" customWidth="1"/>
    <col min="34" max="34" width="22.7265625" customWidth="1"/>
    <col min="35" max="35" width="22.26953125" customWidth="1"/>
    <col min="36" max="36" width="21.1796875" customWidth="1"/>
    <col min="38" max="38" width="10.54296875" customWidth="1"/>
    <col min="39" max="39" width="8.81640625" customWidth="1"/>
    <col min="40" max="40" width="7.90625" customWidth="1"/>
    <col min="41" max="41" width="7.54296875" customWidth="1"/>
    <col min="42" max="42" width="6.6328125" customWidth="1"/>
    <col min="43" max="43" width="11.1796875" customWidth="1"/>
    <col min="44" max="44" width="10.54296875" customWidth="1"/>
    <col min="45" max="45" width="8.81640625" customWidth="1"/>
    <col min="46" max="46" width="7.90625" customWidth="1"/>
    <col min="47" max="47" width="7.54296875" customWidth="1"/>
    <col min="48" max="48" width="6.6328125" customWidth="1"/>
    <col min="49" max="49" width="19.54296875" customWidth="1"/>
    <col min="50" max="50" width="25.90625" customWidth="1"/>
    <col min="51" max="51" width="8.81640625" customWidth="1"/>
    <col min="52" max="52" width="7.90625" customWidth="1"/>
    <col min="53" max="53" width="7.54296875" customWidth="1"/>
    <col min="54" max="54" width="6.6328125" customWidth="1"/>
    <col min="55" max="55" width="11.7265625" customWidth="1"/>
    <col min="56" max="56" width="17" customWidth="1"/>
    <col min="57" max="57" width="8.81640625" customWidth="1"/>
    <col min="58" max="58" width="7.90625" customWidth="1"/>
    <col min="59" max="59" width="7.54296875" customWidth="1"/>
    <col min="60" max="60" width="11.08984375" customWidth="1"/>
    <col min="61" max="61" width="10.81640625" customWidth="1"/>
    <col min="62" max="62" width="13.81640625" customWidth="1"/>
    <col min="63" max="63" width="8.81640625" customWidth="1"/>
    <col min="64" max="64" width="7.90625" customWidth="1"/>
    <col min="65" max="65" width="7.54296875" customWidth="1"/>
    <col min="66" max="66" width="6.6328125" customWidth="1"/>
    <col min="67" max="67" width="12.90625" customWidth="1"/>
    <col min="68" max="68" width="10.54296875" customWidth="1"/>
    <col min="69" max="69" width="8.81640625" customWidth="1"/>
    <col min="70" max="70" width="7.90625" customWidth="1"/>
    <col min="71" max="71" width="7.54296875" customWidth="1"/>
    <col min="72" max="72" width="6.6328125" customWidth="1"/>
    <col min="73" max="73" width="14.1796875" customWidth="1"/>
    <col min="74" max="74" width="10.54296875" customWidth="1"/>
    <col min="75" max="75" width="14.90625" customWidth="1"/>
    <col min="76" max="76" width="7.90625" customWidth="1"/>
    <col min="77" max="77" width="7.54296875" customWidth="1"/>
    <col min="78" max="78" width="6.6328125" customWidth="1"/>
    <col min="79" max="79" width="15.26953125" customWidth="1"/>
    <col min="80" max="80" width="10.54296875" customWidth="1"/>
    <col min="81" max="81" width="8.81640625" customWidth="1"/>
    <col min="82" max="82" width="7.90625" customWidth="1"/>
    <col min="83" max="83" width="7.54296875" customWidth="1"/>
    <col min="84" max="84" width="6.6328125" customWidth="1"/>
    <col min="85" max="85" width="18.26953125" customWidth="1"/>
    <col min="86" max="86" width="10.54296875" customWidth="1"/>
    <col min="87" max="87" width="8.81640625" customWidth="1"/>
    <col min="88" max="88" width="7.90625" customWidth="1"/>
    <col min="89" max="89" width="7.54296875" customWidth="1"/>
    <col min="90" max="90" width="6.6328125" customWidth="1"/>
    <col min="91" max="91" width="14.1796875" customWidth="1"/>
    <col min="92" max="92" width="10.54296875" customWidth="1"/>
    <col min="93" max="93" width="8.81640625" customWidth="1"/>
    <col min="94" max="94" width="9.26953125" customWidth="1"/>
    <col min="95" max="95" width="7.54296875" customWidth="1"/>
    <col min="96" max="96" width="6.6328125" customWidth="1"/>
    <col min="97" max="97" width="12.26953125" customWidth="1"/>
    <col min="98" max="98" width="9.36328125" customWidth="1"/>
    <col min="99" max="99" width="9.90625" customWidth="1"/>
    <col min="100" max="102" width="6.6328125" customWidth="1"/>
    <col min="104" max="104" width="10.54296875" customWidth="1"/>
    <col min="105" max="105" width="8.81640625" customWidth="1"/>
    <col min="106" max="106" width="7.90625" customWidth="1"/>
    <col min="107" max="107" width="8.6328125" customWidth="1"/>
    <col min="108" max="108" width="6.6328125" customWidth="1"/>
  </cols>
  <sheetData>
    <row r="1" spans="1:108" x14ac:dyDescent="0.35">
      <c r="B1" s="27"/>
      <c r="D1" s="117" t="s">
        <v>561</v>
      </c>
      <c r="E1" s="117"/>
    </row>
    <row r="2" spans="1:108" x14ac:dyDescent="0.35">
      <c r="A2" s="79"/>
      <c r="B2" s="79"/>
      <c r="C2" s="80"/>
      <c r="D2" s="117"/>
      <c r="E2" s="117"/>
    </row>
    <row r="3" spans="1:108" x14ac:dyDescent="0.35">
      <c r="A3" s="81"/>
      <c r="B3" s="82"/>
      <c r="C3" s="82"/>
      <c r="D3" s="117"/>
      <c r="E3" s="117"/>
    </row>
    <row r="4" spans="1:108" ht="16" customHeight="1" x14ac:dyDescent="0.35">
      <c r="A4" s="83"/>
      <c r="B4" s="83"/>
      <c r="C4" s="83"/>
      <c r="D4" s="34"/>
      <c r="E4" s="2"/>
      <c r="F4" s="8" t="s">
        <v>151</v>
      </c>
      <c r="G4" s="8" t="s">
        <v>167</v>
      </c>
      <c r="H4" s="6" t="s">
        <v>86</v>
      </c>
      <c r="I4" s="6" t="s">
        <v>2</v>
      </c>
      <c r="J4" s="6" t="s">
        <v>4</v>
      </c>
      <c r="K4" s="6" t="s">
        <v>5</v>
      </c>
      <c r="L4" s="6" t="s">
        <v>6</v>
      </c>
      <c r="M4" s="106" t="s">
        <v>3</v>
      </c>
      <c r="N4" s="106"/>
      <c r="O4" s="106"/>
      <c r="P4" s="106"/>
      <c r="Q4" s="106"/>
      <c r="R4" s="106"/>
      <c r="S4" s="106" t="s">
        <v>87</v>
      </c>
      <c r="T4" s="106"/>
      <c r="U4" s="106"/>
      <c r="V4" s="106"/>
      <c r="W4" s="106"/>
      <c r="X4" s="106"/>
      <c r="Y4" s="106" t="s">
        <v>88</v>
      </c>
      <c r="Z4" s="106"/>
      <c r="AA4" s="106"/>
      <c r="AB4" s="106"/>
      <c r="AC4" s="106"/>
      <c r="AD4" s="106"/>
      <c r="AE4" s="106" t="s">
        <v>89</v>
      </c>
      <c r="AF4" s="106"/>
      <c r="AG4" s="106"/>
      <c r="AH4" s="106"/>
      <c r="AI4" s="106"/>
      <c r="AJ4" s="106"/>
      <c r="AK4" s="106" t="s">
        <v>90</v>
      </c>
      <c r="AL4" s="106"/>
      <c r="AM4" s="106"/>
      <c r="AN4" s="106"/>
      <c r="AO4" s="106"/>
      <c r="AP4" s="106"/>
      <c r="AQ4" s="106" t="s">
        <v>91</v>
      </c>
      <c r="AR4" s="106"/>
      <c r="AS4" s="106"/>
      <c r="AT4" s="106"/>
      <c r="AU4" s="106"/>
      <c r="AV4" s="106"/>
      <c r="AW4" s="106" t="s">
        <v>92</v>
      </c>
      <c r="AX4" s="106"/>
      <c r="AY4" s="106"/>
      <c r="AZ4" s="106"/>
      <c r="BA4" s="106"/>
      <c r="BB4" s="106"/>
      <c r="BC4" s="106" t="s">
        <v>210</v>
      </c>
      <c r="BD4" s="106"/>
      <c r="BE4" s="106"/>
      <c r="BF4" s="106"/>
      <c r="BG4" s="106"/>
      <c r="BH4" s="106"/>
      <c r="BI4" s="106" t="s">
        <v>211</v>
      </c>
      <c r="BJ4" s="106"/>
      <c r="BK4" s="106"/>
      <c r="BL4" s="106"/>
      <c r="BM4" s="106"/>
      <c r="BN4" s="106"/>
      <c r="BO4" s="106" t="s">
        <v>212</v>
      </c>
      <c r="BP4" s="106"/>
      <c r="BQ4" s="106"/>
      <c r="BR4" s="106"/>
      <c r="BS4" s="106"/>
      <c r="BT4" s="106"/>
      <c r="BU4" s="106" t="s">
        <v>213</v>
      </c>
      <c r="BV4" s="106"/>
      <c r="BW4" s="106"/>
      <c r="BX4" s="106"/>
      <c r="BY4" s="106"/>
      <c r="BZ4" s="106"/>
      <c r="CA4" s="106" t="s">
        <v>214</v>
      </c>
      <c r="CB4" s="106"/>
      <c r="CC4" s="106"/>
      <c r="CD4" s="106"/>
      <c r="CE4" s="106"/>
      <c r="CF4" s="106"/>
      <c r="CG4" s="106" t="s">
        <v>152</v>
      </c>
      <c r="CH4" s="106"/>
      <c r="CI4" s="106"/>
      <c r="CJ4" s="106"/>
      <c r="CK4" s="106"/>
      <c r="CL4" s="106"/>
      <c r="CM4" s="106" t="s">
        <v>93</v>
      </c>
      <c r="CN4" s="106"/>
      <c r="CO4" s="106"/>
      <c r="CP4" s="106"/>
      <c r="CQ4" s="106"/>
      <c r="CR4" s="106"/>
      <c r="CS4" s="106" t="s">
        <v>205</v>
      </c>
      <c r="CT4" s="106"/>
      <c r="CU4" s="106"/>
      <c r="CV4" s="106"/>
      <c r="CW4" s="106"/>
      <c r="CX4" s="106"/>
      <c r="CY4" s="106" t="s">
        <v>94</v>
      </c>
      <c r="CZ4" s="106"/>
      <c r="DA4" s="106"/>
      <c r="DB4" s="106"/>
      <c r="DC4" s="106"/>
      <c r="DD4" s="106"/>
    </row>
    <row r="5" spans="1:108" s="6" customFormat="1" ht="15" customHeight="1" x14ac:dyDescent="0.35">
      <c r="A5" s="67"/>
      <c r="B5" s="109" t="s">
        <v>7</v>
      </c>
      <c r="C5" s="110" t="s">
        <v>8</v>
      </c>
      <c r="D5" s="109" t="s">
        <v>9</v>
      </c>
      <c r="E5" s="78" t="s">
        <v>1</v>
      </c>
      <c r="F5" s="31" t="s">
        <v>151</v>
      </c>
      <c r="G5" s="31" t="str">
        <f>G4</f>
        <v>Unit tag</v>
      </c>
      <c r="H5" s="32" t="s">
        <v>86</v>
      </c>
      <c r="I5" s="32" t="s">
        <v>2</v>
      </c>
      <c r="J5" s="32" t="s">
        <v>4</v>
      </c>
      <c r="K5" s="32" t="s">
        <v>5</v>
      </c>
      <c r="L5" s="32" t="s">
        <v>6</v>
      </c>
      <c r="M5" s="33" t="s">
        <v>3</v>
      </c>
      <c r="N5" s="33" t="s">
        <v>3</v>
      </c>
      <c r="O5" s="33" t="s">
        <v>3</v>
      </c>
      <c r="P5" s="33" t="s">
        <v>3</v>
      </c>
      <c r="Q5" s="33" t="s">
        <v>3</v>
      </c>
      <c r="R5" s="33" t="s">
        <v>3</v>
      </c>
      <c r="S5" s="33" t="s">
        <v>87</v>
      </c>
      <c r="T5" s="33" t="s">
        <v>87</v>
      </c>
      <c r="U5" s="33" t="s">
        <v>87</v>
      </c>
      <c r="V5" s="33" t="s">
        <v>87</v>
      </c>
      <c r="W5" s="33" t="s">
        <v>87</v>
      </c>
      <c r="X5" s="33" t="s">
        <v>87</v>
      </c>
      <c r="Y5" s="33" t="s">
        <v>88</v>
      </c>
      <c r="Z5" s="33" t="s">
        <v>88</v>
      </c>
      <c r="AA5" s="33" t="s">
        <v>88</v>
      </c>
      <c r="AB5" s="33" t="s">
        <v>88</v>
      </c>
      <c r="AC5" s="33" t="s">
        <v>88</v>
      </c>
      <c r="AD5" s="33" t="s">
        <v>88</v>
      </c>
      <c r="AE5" s="33" t="s">
        <v>89</v>
      </c>
      <c r="AF5" s="33" t="s">
        <v>89</v>
      </c>
      <c r="AG5" s="33" t="s">
        <v>89</v>
      </c>
      <c r="AH5" s="33" t="s">
        <v>89</v>
      </c>
      <c r="AI5" s="33" t="s">
        <v>89</v>
      </c>
      <c r="AJ5" s="33" t="s">
        <v>89</v>
      </c>
      <c r="AK5" s="33" t="s">
        <v>90</v>
      </c>
      <c r="AL5" s="33" t="s">
        <v>90</v>
      </c>
      <c r="AM5" s="33" t="s">
        <v>90</v>
      </c>
      <c r="AN5" s="33" t="s">
        <v>90</v>
      </c>
      <c r="AO5" s="33" t="s">
        <v>90</v>
      </c>
      <c r="AP5" s="33" t="s">
        <v>90</v>
      </c>
      <c r="AQ5" s="33" t="s">
        <v>91</v>
      </c>
      <c r="AR5" s="33" t="s">
        <v>91</v>
      </c>
      <c r="AS5" s="33" t="s">
        <v>91</v>
      </c>
      <c r="AT5" s="33" t="s">
        <v>91</v>
      </c>
      <c r="AU5" s="33" t="s">
        <v>91</v>
      </c>
      <c r="AV5" s="33" t="s">
        <v>91</v>
      </c>
      <c r="AW5" s="33" t="s">
        <v>92</v>
      </c>
      <c r="AX5" s="33" t="s">
        <v>92</v>
      </c>
      <c r="AY5" s="33" t="s">
        <v>92</v>
      </c>
      <c r="AZ5" s="33" t="s">
        <v>92</v>
      </c>
      <c r="BA5" s="33" t="s">
        <v>92</v>
      </c>
      <c r="BB5" s="33" t="s">
        <v>92</v>
      </c>
      <c r="BC5" s="33" t="s">
        <v>210</v>
      </c>
      <c r="BD5" s="33" t="s">
        <v>210</v>
      </c>
      <c r="BE5" s="33" t="s">
        <v>210</v>
      </c>
      <c r="BF5" s="33" t="s">
        <v>210</v>
      </c>
      <c r="BG5" s="33" t="s">
        <v>210</v>
      </c>
      <c r="BH5" s="33" t="s">
        <v>210</v>
      </c>
      <c r="BI5" s="33" t="s">
        <v>211</v>
      </c>
      <c r="BJ5" s="33" t="s">
        <v>211</v>
      </c>
      <c r="BK5" s="33" t="s">
        <v>211</v>
      </c>
      <c r="BL5" s="33" t="s">
        <v>211</v>
      </c>
      <c r="BM5" s="33" t="s">
        <v>211</v>
      </c>
      <c r="BN5" s="33" t="s">
        <v>211</v>
      </c>
      <c r="BO5" s="33" t="s">
        <v>212</v>
      </c>
      <c r="BP5" s="33" t="s">
        <v>212</v>
      </c>
      <c r="BQ5" s="33" t="s">
        <v>212</v>
      </c>
      <c r="BR5" s="33" t="s">
        <v>212</v>
      </c>
      <c r="BS5" s="33" t="s">
        <v>212</v>
      </c>
      <c r="BT5" s="33" t="s">
        <v>212</v>
      </c>
      <c r="BU5" s="33" t="s">
        <v>213</v>
      </c>
      <c r="BV5" s="33" t="s">
        <v>213</v>
      </c>
      <c r="BW5" s="33" t="s">
        <v>213</v>
      </c>
      <c r="BX5" s="33" t="s">
        <v>213</v>
      </c>
      <c r="BY5" s="33" t="s">
        <v>213</v>
      </c>
      <c r="BZ5" s="33" t="s">
        <v>213</v>
      </c>
      <c r="CA5" s="33" t="s">
        <v>214</v>
      </c>
      <c r="CB5" s="33" t="s">
        <v>214</v>
      </c>
      <c r="CC5" s="33" t="s">
        <v>214</v>
      </c>
      <c r="CD5" s="33" t="s">
        <v>214</v>
      </c>
      <c r="CE5" s="33" t="s">
        <v>214</v>
      </c>
      <c r="CF5" s="33" t="s">
        <v>214</v>
      </c>
      <c r="CG5" s="33" t="s">
        <v>152</v>
      </c>
      <c r="CH5" s="33" t="s">
        <v>152</v>
      </c>
      <c r="CI5" s="33" t="s">
        <v>152</v>
      </c>
      <c r="CJ5" s="33" t="s">
        <v>152</v>
      </c>
      <c r="CK5" s="33" t="s">
        <v>152</v>
      </c>
      <c r="CL5" s="33" t="s">
        <v>152</v>
      </c>
      <c r="CM5" s="33" t="s">
        <v>93</v>
      </c>
      <c r="CN5" s="33" t="s">
        <v>93</v>
      </c>
      <c r="CO5" s="33" t="s">
        <v>93</v>
      </c>
      <c r="CP5" s="33" t="s">
        <v>93</v>
      </c>
      <c r="CQ5" s="33" t="s">
        <v>93</v>
      </c>
      <c r="CR5" s="33" t="s">
        <v>93</v>
      </c>
      <c r="CS5" s="33" t="s">
        <v>205</v>
      </c>
      <c r="CT5" s="33" t="s">
        <v>205</v>
      </c>
      <c r="CU5" s="33" t="s">
        <v>205</v>
      </c>
      <c r="CV5" s="33" t="s">
        <v>205</v>
      </c>
      <c r="CW5" s="33" t="s">
        <v>205</v>
      </c>
      <c r="CX5" s="33" t="s">
        <v>205</v>
      </c>
      <c r="CY5" s="33" t="s">
        <v>94</v>
      </c>
      <c r="CZ5" s="33" t="s">
        <v>94</v>
      </c>
      <c r="DA5" s="33" t="s">
        <v>94</v>
      </c>
      <c r="DB5" s="33" t="s">
        <v>94</v>
      </c>
      <c r="DC5" s="33" t="s">
        <v>94</v>
      </c>
      <c r="DD5" s="33" t="s">
        <v>94</v>
      </c>
    </row>
    <row r="6" spans="1:108" s="6" customFormat="1" ht="13.5" customHeight="1" x14ac:dyDescent="0.35">
      <c r="A6" s="77"/>
      <c r="B6" s="109"/>
      <c r="C6" s="110"/>
      <c r="D6" s="109"/>
      <c r="E6" s="78" t="s">
        <v>120</v>
      </c>
      <c r="F6" s="23" t="s">
        <v>153</v>
      </c>
      <c r="G6" s="23" t="s">
        <v>153</v>
      </c>
      <c r="H6" s="23" t="s">
        <v>153</v>
      </c>
      <c r="I6" s="23" t="s">
        <v>153</v>
      </c>
      <c r="J6" s="23" t="s">
        <v>153</v>
      </c>
      <c r="K6" s="23" t="s">
        <v>153</v>
      </c>
      <c r="L6" s="23" t="s">
        <v>153</v>
      </c>
      <c r="M6" s="21" t="str">
        <f>"2020 worst"</f>
        <v>2020 worst</v>
      </c>
      <c r="N6" s="21" t="str">
        <f>"2020"</f>
        <v>2020</v>
      </c>
      <c r="O6" s="21" t="str">
        <f>"2020 best"</f>
        <v>2020 best</v>
      </c>
      <c r="P6" s="21" t="str">
        <f>"2030"</f>
        <v>2030</v>
      </c>
      <c r="Q6" s="21" t="str">
        <f>"2040"</f>
        <v>2040</v>
      </c>
      <c r="R6" s="21" t="str">
        <f>"2050"</f>
        <v>2050</v>
      </c>
      <c r="S6" s="21" t="str">
        <f>"2020 worst"</f>
        <v>2020 worst</v>
      </c>
      <c r="T6" s="21" t="str">
        <f>"2020"</f>
        <v>2020</v>
      </c>
      <c r="U6" s="21" t="str">
        <f>"2020 best"</f>
        <v>2020 best</v>
      </c>
      <c r="V6" s="21" t="str">
        <f>"2030"</f>
        <v>2030</v>
      </c>
      <c r="W6" s="21" t="str">
        <f>"2040"</f>
        <v>2040</v>
      </c>
      <c r="X6" s="21" t="str">
        <f>"2050"</f>
        <v>2050</v>
      </c>
      <c r="Y6" s="21" t="str">
        <f>"2020 worst"</f>
        <v>2020 worst</v>
      </c>
      <c r="Z6" s="21" t="str">
        <f>"2020"</f>
        <v>2020</v>
      </c>
      <c r="AA6" s="21" t="str">
        <f>"2020 best"</f>
        <v>2020 best</v>
      </c>
      <c r="AB6" s="21" t="str">
        <f>"2030"</f>
        <v>2030</v>
      </c>
      <c r="AC6" s="21" t="str">
        <f>"2040"</f>
        <v>2040</v>
      </c>
      <c r="AD6" s="21" t="str">
        <f>"2050"</f>
        <v>2050</v>
      </c>
      <c r="AE6" s="21" t="str">
        <f>"2020 worst"</f>
        <v>2020 worst</v>
      </c>
      <c r="AF6" s="21" t="str">
        <f>"2020"</f>
        <v>2020</v>
      </c>
      <c r="AG6" s="21" t="str">
        <f>"2020 best"</f>
        <v>2020 best</v>
      </c>
      <c r="AH6" s="21" t="str">
        <f>"2030"</f>
        <v>2030</v>
      </c>
      <c r="AI6" s="21" t="str">
        <f>"2040"</f>
        <v>2040</v>
      </c>
      <c r="AJ6" s="21" t="str">
        <f>"2050"</f>
        <v>2050</v>
      </c>
      <c r="AK6" s="21" t="str">
        <f>"2020 worst"</f>
        <v>2020 worst</v>
      </c>
      <c r="AL6" s="21" t="str">
        <f>"2020"</f>
        <v>2020</v>
      </c>
      <c r="AM6" s="21" t="str">
        <f>"2020 best"</f>
        <v>2020 best</v>
      </c>
      <c r="AN6" s="21" t="str">
        <f>"2030"</f>
        <v>2030</v>
      </c>
      <c r="AO6" s="21" t="str">
        <f>"2040"</f>
        <v>2040</v>
      </c>
      <c r="AP6" s="21" t="str">
        <f>"2050"</f>
        <v>2050</v>
      </c>
      <c r="AQ6" s="21" t="str">
        <f>"2020 worst"</f>
        <v>2020 worst</v>
      </c>
      <c r="AR6" s="21" t="str">
        <f>"2020"</f>
        <v>2020</v>
      </c>
      <c r="AS6" s="21" t="str">
        <f>"2020 best"</f>
        <v>2020 best</v>
      </c>
      <c r="AT6" s="21" t="str">
        <f>"2030"</f>
        <v>2030</v>
      </c>
      <c r="AU6" s="21" t="str">
        <f>"2040"</f>
        <v>2040</v>
      </c>
      <c r="AV6" s="21" t="str">
        <f>"2050"</f>
        <v>2050</v>
      </c>
      <c r="AW6" s="21" t="str">
        <f>"2020 worst"</f>
        <v>2020 worst</v>
      </c>
      <c r="AX6" s="21" t="str">
        <f>"2020"</f>
        <v>2020</v>
      </c>
      <c r="AY6" s="21" t="str">
        <f>"2020 best"</f>
        <v>2020 best</v>
      </c>
      <c r="AZ6" s="21" t="str">
        <f>"2030"</f>
        <v>2030</v>
      </c>
      <c r="BA6" s="21" t="str">
        <f>"2040"</f>
        <v>2040</v>
      </c>
      <c r="BB6" s="21" t="str">
        <f>"2050"</f>
        <v>2050</v>
      </c>
      <c r="BC6" s="21" t="str">
        <f>"2020 worst"</f>
        <v>2020 worst</v>
      </c>
      <c r="BD6" s="21" t="str">
        <f>"2020"</f>
        <v>2020</v>
      </c>
      <c r="BE6" s="21" t="str">
        <f>"2020 best"</f>
        <v>2020 best</v>
      </c>
      <c r="BF6" s="21" t="str">
        <f>"2030"</f>
        <v>2030</v>
      </c>
      <c r="BG6" s="21" t="str">
        <f>"2040"</f>
        <v>2040</v>
      </c>
      <c r="BH6" s="21" t="str">
        <f>"2050"</f>
        <v>2050</v>
      </c>
      <c r="BI6" s="21" t="str">
        <f>"2020 worst"</f>
        <v>2020 worst</v>
      </c>
      <c r="BJ6" s="21" t="str">
        <f>"2020"</f>
        <v>2020</v>
      </c>
      <c r="BK6" s="21" t="str">
        <f>"2020 best"</f>
        <v>2020 best</v>
      </c>
      <c r="BL6" s="21" t="str">
        <f>"2030"</f>
        <v>2030</v>
      </c>
      <c r="BM6" s="21" t="str">
        <f>"2040"</f>
        <v>2040</v>
      </c>
      <c r="BN6" s="21" t="str">
        <f>"2050"</f>
        <v>2050</v>
      </c>
      <c r="BO6" s="21" t="str">
        <f>"2020 worst"</f>
        <v>2020 worst</v>
      </c>
      <c r="BP6" s="21" t="str">
        <f>"2020"</f>
        <v>2020</v>
      </c>
      <c r="BQ6" s="21" t="str">
        <f>"2020 best"</f>
        <v>2020 best</v>
      </c>
      <c r="BR6" s="21" t="str">
        <f>"2030"</f>
        <v>2030</v>
      </c>
      <c r="BS6" s="21" t="str">
        <f>"2040"</f>
        <v>2040</v>
      </c>
      <c r="BT6" s="21" t="str">
        <f>"2050"</f>
        <v>2050</v>
      </c>
      <c r="BU6" s="21" t="str">
        <f>"2020 worst"</f>
        <v>2020 worst</v>
      </c>
      <c r="BV6" s="21" t="str">
        <f>"2020"</f>
        <v>2020</v>
      </c>
      <c r="BW6" s="21" t="str">
        <f>"2020 best"</f>
        <v>2020 best</v>
      </c>
      <c r="BX6" s="21" t="str">
        <f>"2030"</f>
        <v>2030</v>
      </c>
      <c r="BY6" s="21" t="str">
        <f>"2040"</f>
        <v>2040</v>
      </c>
      <c r="BZ6" s="21" t="str">
        <f>"2050"</f>
        <v>2050</v>
      </c>
      <c r="CA6" s="21" t="str">
        <f>"2020 worst"</f>
        <v>2020 worst</v>
      </c>
      <c r="CB6" s="21" t="str">
        <f>"2020"</f>
        <v>2020</v>
      </c>
      <c r="CC6" s="21" t="str">
        <f>"2020 best"</f>
        <v>2020 best</v>
      </c>
      <c r="CD6" s="21" t="str">
        <f>"2030"</f>
        <v>2030</v>
      </c>
      <c r="CE6" s="21" t="str">
        <f>"2040"</f>
        <v>2040</v>
      </c>
      <c r="CF6" s="21" t="str">
        <f>"2050"</f>
        <v>2050</v>
      </c>
      <c r="CG6" s="21" t="str">
        <f>"2020 worst"</f>
        <v>2020 worst</v>
      </c>
      <c r="CH6" s="21" t="str">
        <f>"2020"</f>
        <v>2020</v>
      </c>
      <c r="CI6" s="21" t="str">
        <f>"2020 best"</f>
        <v>2020 best</v>
      </c>
      <c r="CJ6" s="21" t="str">
        <f>"2030"</f>
        <v>2030</v>
      </c>
      <c r="CK6" s="21" t="str">
        <f>"2040"</f>
        <v>2040</v>
      </c>
      <c r="CL6" s="21" t="str">
        <f>"2050"</f>
        <v>2050</v>
      </c>
      <c r="CM6" s="21" t="str">
        <f>"2020 worst"</f>
        <v>2020 worst</v>
      </c>
      <c r="CN6" s="21" t="str">
        <f>"2020"</f>
        <v>2020</v>
      </c>
      <c r="CO6" s="21" t="str">
        <f>"2020 best"</f>
        <v>2020 best</v>
      </c>
      <c r="CP6" s="21" t="str">
        <f>"2030"</f>
        <v>2030</v>
      </c>
      <c r="CQ6" s="21" t="str">
        <f>"2040"</f>
        <v>2040</v>
      </c>
      <c r="CR6" s="21" t="str">
        <f>"2050"</f>
        <v>2050</v>
      </c>
      <c r="CS6" s="21" t="str">
        <f>"2020 worst"</f>
        <v>2020 worst</v>
      </c>
      <c r="CT6" s="21" t="str">
        <f>"2020"</f>
        <v>2020</v>
      </c>
      <c r="CU6" s="21" t="str">
        <f>"2020 best"</f>
        <v>2020 best</v>
      </c>
      <c r="CV6" s="21" t="str">
        <f>"2030"</f>
        <v>2030</v>
      </c>
      <c r="CW6" s="21" t="str">
        <f>"2040"</f>
        <v>2040</v>
      </c>
      <c r="CX6" s="21" t="str">
        <f>"2050"</f>
        <v>2050</v>
      </c>
      <c r="CY6" s="21" t="str">
        <f>"2020 worst"</f>
        <v>2020 worst</v>
      </c>
      <c r="CZ6" s="21" t="str">
        <f>"2020"</f>
        <v>2020</v>
      </c>
      <c r="DA6" s="21" t="str">
        <f>"2020 best"</f>
        <v>2020 best</v>
      </c>
      <c r="DB6" s="21" t="str">
        <f>"2030"</f>
        <v>2030</v>
      </c>
      <c r="DC6" s="21" t="str">
        <f>"2040"</f>
        <v>2040</v>
      </c>
      <c r="DD6" s="21" t="str">
        <f>"2050"</f>
        <v>2050</v>
      </c>
    </row>
    <row r="7" spans="1:108" s="6" customFormat="1" ht="6" customHeight="1" x14ac:dyDescent="0.35">
      <c r="A7" s="77"/>
      <c r="B7" s="109"/>
      <c r="C7" s="110"/>
      <c r="D7" s="109"/>
      <c r="E7" s="78"/>
      <c r="F7" s="23" t="str">
        <f>F5&amp;F6</f>
        <v>Used (1 or 0)All</v>
      </c>
      <c r="G7" s="23" t="str">
        <f t="shared" ref="G7:BR7" si="0">G5&amp;G6</f>
        <v>Unit tagAll</v>
      </c>
      <c r="H7" s="23" t="str">
        <f t="shared" si="0"/>
        <v>Yearly demand (kg fuel)All</v>
      </c>
      <c r="I7" s="23" t="str">
        <f t="shared" si="0"/>
        <v>Produced fromAll</v>
      </c>
      <c r="J7" s="23" t="str">
        <f t="shared" si="0"/>
        <v>El balanceAll</v>
      </c>
      <c r="K7" s="23" t="str">
        <f t="shared" si="0"/>
        <v>Heat balanceAll</v>
      </c>
      <c r="L7" s="23" t="str">
        <f t="shared" si="0"/>
        <v>Max CapacityAll</v>
      </c>
      <c r="M7" s="23" t="str">
        <f t="shared" si="0"/>
        <v>H2 balance2020 worst</v>
      </c>
      <c r="N7" s="23" t="str">
        <f t="shared" si="0"/>
        <v>H2 balance2020</v>
      </c>
      <c r="O7" s="23" t="str">
        <f t="shared" si="0"/>
        <v>H2 balance2020 best</v>
      </c>
      <c r="P7" s="23" t="str">
        <f t="shared" si="0"/>
        <v>H2 balance2030</v>
      </c>
      <c r="Q7" s="23" t="str">
        <f t="shared" si="0"/>
        <v>H2 balance2040</v>
      </c>
      <c r="R7" s="23" t="str">
        <f t="shared" si="0"/>
        <v>H2 balance2050</v>
      </c>
      <c r="S7" s="23" t="str">
        <f t="shared" si="0"/>
        <v>Fuel production rate (kg output/kg input)2020 worst</v>
      </c>
      <c r="T7" s="23" t="str">
        <f t="shared" si="0"/>
        <v>Fuel production rate (kg output/kg input)2020</v>
      </c>
      <c r="U7" s="23" t="str">
        <f t="shared" si="0"/>
        <v>Fuel production rate (kg output/kg input)2020 best</v>
      </c>
      <c r="V7" s="23" t="str">
        <f t="shared" si="0"/>
        <v>Fuel production rate (kg output/kg input)2030</v>
      </c>
      <c r="W7" s="23" t="str">
        <f t="shared" si="0"/>
        <v>Fuel production rate (kg output/kg input)2040</v>
      </c>
      <c r="X7" s="23" t="str">
        <f t="shared" si="0"/>
        <v>Fuel production rate (kg output/kg input)2050</v>
      </c>
      <c r="Y7" s="23" t="str">
        <f t="shared" si="0"/>
        <v>Heat generated (kWh/output)2020 worst</v>
      </c>
      <c r="Z7" s="23" t="str">
        <f t="shared" si="0"/>
        <v>Heat generated (kWh/output)2020</v>
      </c>
      <c r="AA7" s="23" t="str">
        <f t="shared" si="0"/>
        <v>Heat generated (kWh/output)2020 best</v>
      </c>
      <c r="AB7" s="23" t="str">
        <f t="shared" si="0"/>
        <v>Heat generated (kWh/output)2030</v>
      </c>
      <c r="AC7" s="23" t="str">
        <f t="shared" si="0"/>
        <v>Heat generated (kWh/output)2040</v>
      </c>
      <c r="AD7" s="23" t="str">
        <f t="shared" si="0"/>
        <v>Heat generated (kWh/output)2050</v>
      </c>
      <c r="AE7" s="23" t="str">
        <f t="shared" si="0"/>
        <v>Load min (% of max capacity)2020 worst</v>
      </c>
      <c r="AF7" s="23" t="str">
        <f t="shared" si="0"/>
        <v>Load min (% of max capacity)2020</v>
      </c>
      <c r="AG7" s="23" t="str">
        <f t="shared" si="0"/>
        <v>Load min (% of max capacity)2020 best</v>
      </c>
      <c r="AH7" s="23" t="str">
        <f t="shared" si="0"/>
        <v>Load min (% of max capacity)2030</v>
      </c>
      <c r="AI7" s="23" t="str">
        <f t="shared" si="0"/>
        <v>Load min (% of max capacity)2040</v>
      </c>
      <c r="AJ7" s="23" t="str">
        <f t="shared" si="0"/>
        <v>Load min (% of max capacity)2050</v>
      </c>
      <c r="AK7" s="23" t="str">
        <f t="shared" si="0"/>
        <v>Ramp up (% of capacity /h)2020 worst</v>
      </c>
      <c r="AL7" s="23" t="str">
        <f t="shared" si="0"/>
        <v>Ramp up (% of capacity /h)2020</v>
      </c>
      <c r="AM7" s="23" t="str">
        <f t="shared" si="0"/>
        <v>Ramp up (% of capacity /h)2020 best</v>
      </c>
      <c r="AN7" s="23" t="str">
        <f t="shared" si="0"/>
        <v>Ramp up (% of capacity /h)2030</v>
      </c>
      <c r="AO7" s="23" t="str">
        <f t="shared" si="0"/>
        <v>Ramp up (% of capacity /h)2040</v>
      </c>
      <c r="AP7" s="23" t="str">
        <f t="shared" si="0"/>
        <v>Ramp up (% of capacity /h)2050</v>
      </c>
      <c r="AQ7" s="23" t="str">
        <f t="shared" si="0"/>
        <v>Ramp down (% of capacity /h)2020 worst</v>
      </c>
      <c r="AR7" s="23" t="str">
        <f t="shared" si="0"/>
        <v>Ramp down (% of capacity /h)2020</v>
      </c>
      <c r="AS7" s="23" t="str">
        <f t="shared" si="0"/>
        <v>Ramp down (% of capacity /h)2020 best</v>
      </c>
      <c r="AT7" s="23" t="str">
        <f t="shared" si="0"/>
        <v>Ramp down (% of capacity /h)2030</v>
      </c>
      <c r="AU7" s="23" t="str">
        <f t="shared" si="0"/>
        <v>Ramp down (% of capacity /h)2040</v>
      </c>
      <c r="AV7" s="23" t="str">
        <f t="shared" si="0"/>
        <v>Ramp down (% of capacity /h)2050</v>
      </c>
      <c r="AW7" s="23" t="str">
        <f t="shared" si="0"/>
        <v>Electrical consumption (kWh/output)2020 worst</v>
      </c>
      <c r="AX7" s="23" t="str">
        <f t="shared" si="0"/>
        <v>Electrical consumption (kWh/output)2020</v>
      </c>
      <c r="AY7" s="23" t="str">
        <f t="shared" si="0"/>
        <v>Electrical consumption (kWh/output)2020 best</v>
      </c>
      <c r="AZ7" s="23" t="str">
        <f t="shared" si="0"/>
        <v>Electrical consumption (kWh/output)2030</v>
      </c>
      <c r="BA7" s="23" t="str">
        <f t="shared" si="0"/>
        <v>Electrical consumption (kWh/output)2040</v>
      </c>
      <c r="BB7" s="23" t="str">
        <f t="shared" si="0"/>
        <v>Electrical consumption (kWh/output)2050</v>
      </c>
      <c r="BC7" s="23" t="str">
        <f t="shared" si="0"/>
        <v>Investment (EUR/Capacity installed)2020 worst</v>
      </c>
      <c r="BD7" s="23" t="str">
        <f t="shared" si="0"/>
        <v>Investment (EUR/Capacity installed)2020</v>
      </c>
      <c r="BE7" s="23" t="str">
        <f t="shared" si="0"/>
        <v>Investment (EUR/Capacity installed)2020 best</v>
      </c>
      <c r="BF7" s="23" t="str">
        <f t="shared" si="0"/>
        <v>Investment (EUR/Capacity installed)2030</v>
      </c>
      <c r="BG7" s="23" t="str">
        <f t="shared" si="0"/>
        <v>Investment (EUR/Capacity installed)2040</v>
      </c>
      <c r="BH7" s="23" t="str">
        <f t="shared" si="0"/>
        <v>Investment (EUR/Capacity installed)2050</v>
      </c>
      <c r="BI7" s="23" t="str">
        <f t="shared" si="0"/>
        <v>Fixed cost (EUR/Capacity installed/y)2020 worst</v>
      </c>
      <c r="BJ7" s="23" t="str">
        <f t="shared" si="0"/>
        <v>Fixed cost (EUR/Capacity installed/y)2020</v>
      </c>
      <c r="BK7" s="23" t="str">
        <f t="shared" si="0"/>
        <v>Fixed cost (EUR/Capacity installed/y)2020 best</v>
      </c>
      <c r="BL7" s="23" t="str">
        <f t="shared" si="0"/>
        <v>Fixed cost (EUR/Capacity installed/y)2030</v>
      </c>
      <c r="BM7" s="23" t="str">
        <f t="shared" si="0"/>
        <v>Fixed cost (EUR/Capacity installed/y)2040</v>
      </c>
      <c r="BN7" s="23" t="str">
        <f t="shared" si="0"/>
        <v>Fixed cost (EUR/Capacity installed/y)2050</v>
      </c>
      <c r="BO7" s="23" t="str">
        <f t="shared" si="0"/>
        <v>Variable cost (EUR/Output)2020 worst</v>
      </c>
      <c r="BP7" s="23" t="str">
        <f t="shared" si="0"/>
        <v>Variable cost (EUR/Output)2020</v>
      </c>
      <c r="BQ7" s="23" t="str">
        <f t="shared" si="0"/>
        <v>Variable cost (EUR/Output)2020 best</v>
      </c>
      <c r="BR7" s="23" t="str">
        <f t="shared" si="0"/>
        <v>Variable cost (EUR/Output)2030</v>
      </c>
      <c r="BS7" s="23" t="str">
        <f t="shared" ref="BS7:DD7" si="1">BS5&amp;BS6</f>
        <v>Variable cost (EUR/Output)2040</v>
      </c>
      <c r="BT7" s="23" t="str">
        <f t="shared" si="1"/>
        <v>Variable cost (EUR/Output)2050</v>
      </c>
      <c r="BU7" s="23" t="str">
        <f t="shared" si="1"/>
        <v>Fuel selling price (EUR/output)2020 worst</v>
      </c>
      <c r="BV7" s="23" t="str">
        <f t="shared" si="1"/>
        <v>Fuel selling price (EUR/output)2020</v>
      </c>
      <c r="BW7" s="23" t="str">
        <f t="shared" si="1"/>
        <v>Fuel selling price (EUR/output)2020 best</v>
      </c>
      <c r="BX7" s="23" t="str">
        <f t="shared" si="1"/>
        <v>Fuel selling price (EUR/output)2030</v>
      </c>
      <c r="BY7" s="23" t="str">
        <f t="shared" si="1"/>
        <v>Fuel selling price (EUR/output)2040</v>
      </c>
      <c r="BZ7" s="23" t="str">
        <f t="shared" si="1"/>
        <v>Fuel selling price (EUR/output)2050</v>
      </c>
      <c r="CA7" s="23" t="str">
        <f t="shared" si="1"/>
        <v>Fuel buying price (EUR/output)2020 worst</v>
      </c>
      <c r="CB7" s="23" t="str">
        <f t="shared" si="1"/>
        <v>Fuel buying price (EUR/output)2020</v>
      </c>
      <c r="CC7" s="23" t="str">
        <f t="shared" si="1"/>
        <v>Fuel buying price (EUR/output)2020 best</v>
      </c>
      <c r="CD7" s="23" t="str">
        <f t="shared" si="1"/>
        <v>Fuel buying price (EUR/output)2030</v>
      </c>
      <c r="CE7" s="23" t="str">
        <f t="shared" si="1"/>
        <v>Fuel buying price (EUR/output)2040</v>
      </c>
      <c r="CF7" s="23" t="str">
        <f t="shared" si="1"/>
        <v>Fuel buying price (EUR/output)2050</v>
      </c>
      <c r="CG7" s="23" t="str">
        <f t="shared" si="1"/>
        <v>CO2e infrastructure (kg CO2e/Capacity/y)2020 worst</v>
      </c>
      <c r="CH7" s="23" t="str">
        <f t="shared" si="1"/>
        <v>CO2e infrastructure (kg CO2e/Capacity/y)2020</v>
      </c>
      <c r="CI7" s="23" t="str">
        <f t="shared" si="1"/>
        <v>CO2e infrastructure (kg CO2e/Capacity/y)2020 best</v>
      </c>
      <c r="CJ7" s="23" t="str">
        <f t="shared" si="1"/>
        <v>CO2e infrastructure (kg CO2e/Capacity/y)2030</v>
      </c>
      <c r="CK7" s="23" t="str">
        <f t="shared" si="1"/>
        <v>CO2e infrastructure (kg CO2e/Capacity/y)2040</v>
      </c>
      <c r="CL7" s="23" t="str">
        <f t="shared" si="1"/>
        <v>CO2e infrastructure (kg CO2e/Capacity/y)2050</v>
      </c>
      <c r="CM7" s="23" t="str">
        <f t="shared" si="1"/>
        <v>CO2e process (kg CO2e/output)2020 worst</v>
      </c>
      <c r="CN7" s="23" t="str">
        <f t="shared" si="1"/>
        <v>CO2e process (kg CO2e/output)2020</v>
      </c>
      <c r="CO7" s="23" t="str">
        <f t="shared" si="1"/>
        <v>CO2e process (kg CO2e/output)2020 best</v>
      </c>
      <c r="CP7" s="23" t="str">
        <f t="shared" si="1"/>
        <v>CO2e process (kg CO2e/output)2030</v>
      </c>
      <c r="CQ7" s="23" t="str">
        <f t="shared" si="1"/>
        <v>CO2e process (kg CO2e/output)2040</v>
      </c>
      <c r="CR7" s="23" t="str">
        <f t="shared" si="1"/>
        <v>CO2e process (kg CO2e/output)2050</v>
      </c>
      <c r="CS7" s="23" t="str">
        <f t="shared" si="1"/>
        <v>Land use (m2/Capacity)2020 worst</v>
      </c>
      <c r="CT7" s="23" t="str">
        <f t="shared" si="1"/>
        <v>Land use (m2/Capacity)2020</v>
      </c>
      <c r="CU7" s="23" t="str">
        <f t="shared" si="1"/>
        <v>Land use (m2/Capacity)2020 best</v>
      </c>
      <c r="CV7" s="23" t="str">
        <f t="shared" si="1"/>
        <v>Land use (m2/Capacity)2030</v>
      </c>
      <c r="CW7" s="23" t="str">
        <f t="shared" si="1"/>
        <v>Land use (m2/Capacity)2040</v>
      </c>
      <c r="CX7" s="23" t="str">
        <f t="shared" si="1"/>
        <v>Land use (m2/Capacity)2050</v>
      </c>
      <c r="CY7" s="23" t="str">
        <f t="shared" si="1"/>
        <v>Annuity factor2020 worst</v>
      </c>
      <c r="CZ7" s="23" t="str">
        <f t="shared" si="1"/>
        <v>Annuity factor2020</v>
      </c>
      <c r="DA7" s="23" t="str">
        <f t="shared" si="1"/>
        <v>Annuity factor2020 best</v>
      </c>
      <c r="DB7" s="23" t="str">
        <f t="shared" si="1"/>
        <v>Annuity factor2030</v>
      </c>
      <c r="DC7" s="23" t="str">
        <f t="shared" si="1"/>
        <v>Annuity factor2040</v>
      </c>
      <c r="DD7" s="23" t="str">
        <f t="shared" si="1"/>
        <v>Annuity factor2050</v>
      </c>
    </row>
    <row r="8" spans="1:108" s="9" customFormat="1" ht="16" customHeight="1" x14ac:dyDescent="0.35">
      <c r="B8" s="109"/>
      <c r="C8" s="110"/>
      <c r="D8" s="109"/>
      <c r="E8" s="10" t="s">
        <v>10</v>
      </c>
      <c r="F8" s="9">
        <f t="shared" ref="F8:BK8" si="2">COLUMN(F5)-COLUMN($E$8)</f>
        <v>1</v>
      </c>
      <c r="G8" s="9">
        <f t="shared" si="2"/>
        <v>2</v>
      </c>
      <c r="H8" s="9">
        <f t="shared" si="2"/>
        <v>3</v>
      </c>
      <c r="I8" s="9">
        <f t="shared" si="2"/>
        <v>4</v>
      </c>
      <c r="J8" s="9">
        <f t="shared" si="2"/>
        <v>5</v>
      </c>
      <c r="K8" s="9">
        <f t="shared" si="2"/>
        <v>6</v>
      </c>
      <c r="L8" s="9">
        <f t="shared" si="2"/>
        <v>7</v>
      </c>
      <c r="M8" s="9">
        <f t="shared" si="2"/>
        <v>8</v>
      </c>
      <c r="N8" s="9">
        <f t="shared" si="2"/>
        <v>9</v>
      </c>
      <c r="O8" s="9">
        <f t="shared" si="2"/>
        <v>10</v>
      </c>
      <c r="P8" s="9">
        <f t="shared" si="2"/>
        <v>11</v>
      </c>
      <c r="Q8" s="9">
        <f t="shared" si="2"/>
        <v>12</v>
      </c>
      <c r="R8" s="9">
        <f t="shared" si="2"/>
        <v>13</v>
      </c>
      <c r="S8" s="9">
        <f t="shared" si="2"/>
        <v>14</v>
      </c>
      <c r="T8" s="9">
        <f t="shared" si="2"/>
        <v>15</v>
      </c>
      <c r="U8" s="9">
        <f t="shared" si="2"/>
        <v>16</v>
      </c>
      <c r="V8" s="9">
        <f t="shared" si="2"/>
        <v>17</v>
      </c>
      <c r="W8" s="9">
        <f t="shared" si="2"/>
        <v>18</v>
      </c>
      <c r="X8" s="9">
        <f t="shared" si="2"/>
        <v>19</v>
      </c>
      <c r="Y8" s="9">
        <f t="shared" si="2"/>
        <v>20</v>
      </c>
      <c r="Z8" s="9">
        <f t="shared" si="2"/>
        <v>21</v>
      </c>
      <c r="AA8" s="9">
        <f t="shared" si="2"/>
        <v>22</v>
      </c>
      <c r="AB8" s="9">
        <f t="shared" si="2"/>
        <v>23</v>
      </c>
      <c r="AC8" s="9">
        <f t="shared" si="2"/>
        <v>24</v>
      </c>
      <c r="AD8" s="9">
        <f t="shared" si="2"/>
        <v>25</v>
      </c>
      <c r="AE8" s="9">
        <f t="shared" si="2"/>
        <v>26</v>
      </c>
      <c r="AF8" s="9">
        <f t="shared" si="2"/>
        <v>27</v>
      </c>
      <c r="AG8" s="9">
        <f t="shared" si="2"/>
        <v>28</v>
      </c>
      <c r="AH8" s="9">
        <f t="shared" si="2"/>
        <v>29</v>
      </c>
      <c r="AI8" s="9">
        <f t="shared" si="2"/>
        <v>30</v>
      </c>
      <c r="AJ8" s="9">
        <f t="shared" si="2"/>
        <v>31</v>
      </c>
      <c r="AK8" s="9">
        <f t="shared" si="2"/>
        <v>32</v>
      </c>
      <c r="AL8" s="9">
        <f t="shared" si="2"/>
        <v>33</v>
      </c>
      <c r="AM8" s="9">
        <f t="shared" si="2"/>
        <v>34</v>
      </c>
      <c r="AN8" s="9">
        <f t="shared" si="2"/>
        <v>35</v>
      </c>
      <c r="AO8" s="9">
        <f t="shared" si="2"/>
        <v>36</v>
      </c>
      <c r="AP8" s="9">
        <f t="shared" si="2"/>
        <v>37</v>
      </c>
      <c r="AQ8" s="9">
        <f t="shared" si="2"/>
        <v>38</v>
      </c>
      <c r="AR8" s="9">
        <f t="shared" si="2"/>
        <v>39</v>
      </c>
      <c r="AS8" s="9">
        <f t="shared" si="2"/>
        <v>40</v>
      </c>
      <c r="AT8" s="9">
        <f t="shared" si="2"/>
        <v>41</v>
      </c>
      <c r="AU8" s="9">
        <f t="shared" si="2"/>
        <v>42</v>
      </c>
      <c r="AV8" s="9">
        <f t="shared" si="2"/>
        <v>43</v>
      </c>
      <c r="AW8" s="9">
        <f t="shared" si="2"/>
        <v>44</v>
      </c>
      <c r="AX8" s="9">
        <f t="shared" si="2"/>
        <v>45</v>
      </c>
      <c r="AY8" s="9">
        <f t="shared" si="2"/>
        <v>46</v>
      </c>
      <c r="AZ8" s="9">
        <f t="shared" si="2"/>
        <v>47</v>
      </c>
      <c r="BA8" s="9">
        <f t="shared" si="2"/>
        <v>48</v>
      </c>
      <c r="BB8" s="9">
        <f t="shared" si="2"/>
        <v>49</v>
      </c>
      <c r="BC8" s="9">
        <f t="shared" si="2"/>
        <v>50</v>
      </c>
      <c r="BD8" s="9">
        <f t="shared" si="2"/>
        <v>51</v>
      </c>
      <c r="BE8" s="9">
        <f t="shared" si="2"/>
        <v>52</v>
      </c>
      <c r="BF8" s="9">
        <f t="shared" si="2"/>
        <v>53</v>
      </c>
      <c r="BG8" s="9">
        <f t="shared" si="2"/>
        <v>54</v>
      </c>
      <c r="BH8" s="9">
        <f t="shared" si="2"/>
        <v>55</v>
      </c>
      <c r="BI8" s="9">
        <f t="shared" si="2"/>
        <v>56</v>
      </c>
      <c r="BJ8" s="9">
        <f t="shared" si="2"/>
        <v>57</v>
      </c>
      <c r="BK8" s="9">
        <f t="shared" si="2"/>
        <v>58</v>
      </c>
      <c r="BL8" s="9">
        <f t="shared" ref="BL8:DD8" si="3">COLUMN(BL5)-COLUMN($E$8)</f>
        <v>59</v>
      </c>
      <c r="BM8" s="9">
        <f t="shared" si="3"/>
        <v>60</v>
      </c>
      <c r="BN8" s="9">
        <f t="shared" si="3"/>
        <v>61</v>
      </c>
      <c r="BO8" s="9">
        <f t="shared" si="3"/>
        <v>62</v>
      </c>
      <c r="BP8" s="9">
        <f t="shared" si="3"/>
        <v>63</v>
      </c>
      <c r="BQ8" s="9">
        <f t="shared" si="3"/>
        <v>64</v>
      </c>
      <c r="BR8" s="9">
        <f t="shared" si="3"/>
        <v>65</v>
      </c>
      <c r="BS8" s="9">
        <f t="shared" si="3"/>
        <v>66</v>
      </c>
      <c r="BT8" s="9">
        <f t="shared" si="3"/>
        <v>67</v>
      </c>
      <c r="BU8" s="9">
        <f t="shared" si="3"/>
        <v>68</v>
      </c>
      <c r="BV8" s="9">
        <f t="shared" si="3"/>
        <v>69</v>
      </c>
      <c r="BW8" s="9">
        <f t="shared" si="3"/>
        <v>70</v>
      </c>
      <c r="BX8" s="9">
        <f t="shared" si="3"/>
        <v>71</v>
      </c>
      <c r="BY8" s="9">
        <f t="shared" si="3"/>
        <v>72</v>
      </c>
      <c r="BZ8" s="9">
        <f t="shared" si="3"/>
        <v>73</v>
      </c>
      <c r="CA8" s="9">
        <f t="shared" si="3"/>
        <v>74</v>
      </c>
      <c r="CB8" s="9">
        <f t="shared" si="3"/>
        <v>75</v>
      </c>
      <c r="CC8" s="9">
        <f t="shared" si="3"/>
        <v>76</v>
      </c>
      <c r="CD8" s="9">
        <f t="shared" si="3"/>
        <v>77</v>
      </c>
      <c r="CE8" s="9">
        <f t="shared" si="3"/>
        <v>78</v>
      </c>
      <c r="CF8" s="9">
        <f t="shared" si="3"/>
        <v>79</v>
      </c>
      <c r="CG8" s="9">
        <f t="shared" si="3"/>
        <v>80</v>
      </c>
      <c r="CH8" s="9">
        <f t="shared" si="3"/>
        <v>81</v>
      </c>
      <c r="CI8" s="9">
        <f t="shared" si="3"/>
        <v>82</v>
      </c>
      <c r="CJ8" s="9">
        <f t="shared" si="3"/>
        <v>83</v>
      </c>
      <c r="CK8" s="9">
        <f t="shared" si="3"/>
        <v>84</v>
      </c>
      <c r="CL8" s="9">
        <f t="shared" si="3"/>
        <v>85</v>
      </c>
      <c r="CM8" s="9">
        <f t="shared" si="3"/>
        <v>86</v>
      </c>
      <c r="CN8" s="9">
        <f t="shared" si="3"/>
        <v>87</v>
      </c>
      <c r="CO8" s="9">
        <f t="shared" si="3"/>
        <v>88</v>
      </c>
      <c r="CP8" s="9">
        <f t="shared" si="3"/>
        <v>89</v>
      </c>
      <c r="CQ8" s="9">
        <f t="shared" si="3"/>
        <v>90</v>
      </c>
      <c r="CR8" s="9">
        <f t="shared" si="3"/>
        <v>91</v>
      </c>
      <c r="CS8" s="9">
        <f t="shared" si="3"/>
        <v>92</v>
      </c>
      <c r="CT8" s="9">
        <f t="shared" si="3"/>
        <v>93</v>
      </c>
      <c r="CU8" s="9">
        <f t="shared" si="3"/>
        <v>94</v>
      </c>
      <c r="CV8" s="9">
        <f t="shared" si="3"/>
        <v>95</v>
      </c>
      <c r="CW8" s="9">
        <f t="shared" si="3"/>
        <v>96</v>
      </c>
      <c r="CX8" s="9">
        <f t="shared" si="3"/>
        <v>97</v>
      </c>
      <c r="CY8" s="9">
        <f t="shared" si="3"/>
        <v>98</v>
      </c>
      <c r="CZ8" s="9">
        <f t="shared" si="3"/>
        <v>99</v>
      </c>
      <c r="DA8" s="9">
        <f t="shared" si="3"/>
        <v>100</v>
      </c>
      <c r="DB8" s="9">
        <f t="shared" si="3"/>
        <v>101</v>
      </c>
      <c r="DC8" s="9">
        <f t="shared" si="3"/>
        <v>102</v>
      </c>
      <c r="DD8" s="9">
        <f t="shared" si="3"/>
        <v>103</v>
      </c>
    </row>
    <row r="9" spans="1:108" ht="14.5" customHeight="1" x14ac:dyDescent="0.35">
      <c r="A9" s="107" t="s">
        <v>11</v>
      </c>
      <c r="B9" s="4" t="s">
        <v>156</v>
      </c>
      <c r="C9" s="5" t="str">
        <f>IF(H9&lt;&gt;0,"Min_demand","-")</f>
        <v>-</v>
      </c>
      <c r="D9" s="66" t="s">
        <v>85</v>
      </c>
      <c r="E9" s="11">
        <f t="shared" ref="E9:E54" si="4">ROW(D9)-ROW($E$8)</f>
        <v>1</v>
      </c>
      <c r="F9" s="16">
        <v>0</v>
      </c>
      <c r="G9" s="16">
        <v>0</v>
      </c>
      <c r="H9" s="16">
        <v>0</v>
      </c>
      <c r="I9" s="16">
        <v>0</v>
      </c>
      <c r="J9" s="16">
        <v>0</v>
      </c>
      <c r="K9" s="16">
        <v>0</v>
      </c>
      <c r="L9" s="16">
        <v>0</v>
      </c>
      <c r="M9" s="16">
        <v>0</v>
      </c>
      <c r="N9" s="16">
        <v>0</v>
      </c>
      <c r="O9" s="16">
        <v>0</v>
      </c>
      <c r="P9" s="16">
        <v>0</v>
      </c>
      <c r="Q9" s="16">
        <v>0</v>
      </c>
      <c r="R9" s="16">
        <v>0</v>
      </c>
      <c r="S9" t="str">
        <f>Sources!$A$57</f>
        <v>Peres-Fortes2016</v>
      </c>
      <c r="T9" t="str">
        <f>Sources!$A$57</f>
        <v>Peres-Fortes2016</v>
      </c>
      <c r="U9" t="str">
        <f>Sources!$A$57</f>
        <v>Peres-Fortes2016</v>
      </c>
      <c r="V9" s="52" t="str">
        <f>Sources!$A$141</f>
        <v>(ref:SameAs2020)</v>
      </c>
      <c r="W9" s="52" t="str">
        <f>Sources!$A$141</f>
        <v>(ref:SameAs2020)</v>
      </c>
      <c r="X9" s="52" t="str">
        <f>Sources!$A$141</f>
        <v>(ref:SameAs2020)</v>
      </c>
      <c r="Y9">
        <v>0</v>
      </c>
      <c r="Z9">
        <v>0</v>
      </c>
      <c r="AA9">
        <v>0</v>
      </c>
      <c r="AB9">
        <v>0</v>
      </c>
      <c r="AC9">
        <v>0</v>
      </c>
      <c r="AD9">
        <v>0</v>
      </c>
      <c r="AE9" s="12" t="str">
        <f>Sources!$A$140</f>
        <v>(ref:AuthorAssumptions)</v>
      </c>
      <c r="AF9" s="12" t="str">
        <f>Sources!$A$140</f>
        <v>(ref:AuthorAssumptions)</v>
      </c>
      <c r="AG9" s="12" t="str">
        <f>Sources!$A$140</f>
        <v>(ref:AuthorAssumptions)</v>
      </c>
      <c r="AH9" s="12" t="str">
        <f>Sources!$A$140</f>
        <v>(ref:AuthorAssumptions)</v>
      </c>
      <c r="AI9" s="12" t="str">
        <f>Sources!$A$140</f>
        <v>(ref:AuthorAssumptions)</v>
      </c>
      <c r="AJ9" s="12" t="str">
        <f>Sources!$A$140</f>
        <v>(ref:AuthorAssumptions)</v>
      </c>
      <c r="AK9" s="17" t="str">
        <f>Sources!$A$140</f>
        <v>(ref:AuthorAssumptions)</v>
      </c>
      <c r="AL9" s="17" t="str">
        <f>Sources!$A$140</f>
        <v>(ref:AuthorAssumptions)</v>
      </c>
      <c r="AM9" s="17" t="str">
        <f>Sources!$A$140</f>
        <v>(ref:AuthorAssumptions)</v>
      </c>
      <c r="AN9" s="17" t="str">
        <f>Sources!$A$140</f>
        <v>(ref:AuthorAssumptions)</v>
      </c>
      <c r="AO9" s="17" t="str">
        <f>Sources!$A$140</f>
        <v>(ref:AuthorAssumptions)</v>
      </c>
      <c r="AP9" s="17" t="str">
        <f>Sources!$A$140</f>
        <v>(ref:AuthorAssumptions)</v>
      </c>
      <c r="AQ9" s="17" t="str">
        <f>Sources!$A$140</f>
        <v>(ref:AuthorAssumptions)</v>
      </c>
      <c r="AR9" s="17" t="str">
        <f>Sources!$A$140</f>
        <v>(ref:AuthorAssumptions)</v>
      </c>
      <c r="AS9" s="17" t="str">
        <f>Sources!$A$140</f>
        <v>(ref:AuthorAssumptions)</v>
      </c>
      <c r="AT9" s="17" t="str">
        <f>Sources!$A$140</f>
        <v>(ref:AuthorAssumptions)</v>
      </c>
      <c r="AU9" s="17" t="str">
        <f>Sources!$A$140</f>
        <v>(ref:AuthorAssumptions)</v>
      </c>
      <c r="AV9" s="17" t="str">
        <f>Sources!$A$140</f>
        <v>(ref:AuthorAssumptions)</v>
      </c>
      <c r="AW9" s="12" t="str">
        <f>Sources!$A$134</f>
        <v>DEA2021</v>
      </c>
      <c r="AX9" s="12" t="str">
        <f>Sources!$A$134</f>
        <v>DEA2021</v>
      </c>
      <c r="AY9" s="12" t="str">
        <f>Sources!$A$134</f>
        <v>DEA2021</v>
      </c>
      <c r="AZ9" s="12" t="str">
        <f>Sources!$A$134</f>
        <v>DEA2021</v>
      </c>
      <c r="BA9" s="12" t="str">
        <f>Sources!$A$134</f>
        <v>DEA2021</v>
      </c>
      <c r="BB9" s="12" t="str">
        <f>Sources!$A$134</f>
        <v>DEA2021</v>
      </c>
      <c r="BC9" s="52">
        <v>0</v>
      </c>
      <c r="BD9" t="str">
        <f>Sources!$A$129</f>
        <v>DEA2020</v>
      </c>
      <c r="BE9" s="52">
        <v>0</v>
      </c>
      <c r="BF9" t="str">
        <f>Sources!$A$129</f>
        <v>DEA2020</v>
      </c>
      <c r="BG9" t="str">
        <f>Sources!$A$129</f>
        <v>DEA2020</v>
      </c>
      <c r="BH9" t="str">
        <f>Sources!$A$129</f>
        <v>DEA2020</v>
      </c>
      <c r="BI9">
        <v>0</v>
      </c>
      <c r="BJ9" t="str">
        <f>Sources!$A$129</f>
        <v>DEA2020</v>
      </c>
      <c r="BK9">
        <v>0</v>
      </c>
      <c r="BL9" t="str">
        <f>Sources!$A$129</f>
        <v>DEA2020</v>
      </c>
      <c r="BM9" t="str">
        <f>Sources!$A$129</f>
        <v>DEA2020</v>
      </c>
      <c r="BN9" t="str">
        <f>Sources!$A$129</f>
        <v>DEA2020</v>
      </c>
      <c r="BO9">
        <v>0</v>
      </c>
      <c r="BP9" t="str">
        <f>Sources!$A$129</f>
        <v>DEA2020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5.6800000000000002E-3</v>
      </c>
      <c r="CN9">
        <v>5.6800000000000002E-3</v>
      </c>
      <c r="CO9">
        <v>5.6800000000000002E-3</v>
      </c>
      <c r="CP9">
        <f t="shared" ref="CP9:CP29" si="5">$CN9*B$3</f>
        <v>0</v>
      </c>
      <c r="CQ9">
        <f t="shared" ref="CQ9:CQ29" si="6">$CN9*C$3</f>
        <v>0</v>
      </c>
      <c r="CR9">
        <f t="shared" ref="CR9:CR29" si="7">$CN9*D$3</f>
        <v>0</v>
      </c>
      <c r="CS9" t="str">
        <f>Sources!$A$134</f>
        <v>DEA2021</v>
      </c>
      <c r="CT9" t="str">
        <f>Sources!$A$134</f>
        <v>DEA2021</v>
      </c>
      <c r="CU9" t="str">
        <f>Sources!$A$134</f>
        <v>DEA2021</v>
      </c>
      <c r="CV9" t="str">
        <f>Sources!$A$134</f>
        <v>DEA2021</v>
      </c>
      <c r="CW9" t="str">
        <f>Sources!$A$134</f>
        <v>DEA2021</v>
      </c>
      <c r="CX9" t="str">
        <f>Sources!$A$134</f>
        <v>DEA2021</v>
      </c>
      <c r="CY9">
        <v>0.10185220882315059</v>
      </c>
      <c r="CZ9">
        <v>0.10185220882315059</v>
      </c>
      <c r="DA9">
        <v>0.10185220882315059</v>
      </c>
      <c r="DB9" s="17" t="str">
        <f>Sources!$A$141</f>
        <v>(ref:SameAs2020)</v>
      </c>
      <c r="DC9" s="17" t="str">
        <f>Sources!$A$141</f>
        <v>(ref:SameAs2020)</v>
      </c>
      <c r="DD9" s="17" t="str">
        <f>Sources!$A$141</f>
        <v>(ref:SameAs2020)</v>
      </c>
    </row>
    <row r="10" spans="1:108" x14ac:dyDescent="0.35">
      <c r="A10" s="107"/>
      <c r="B10" s="4" t="s">
        <v>156</v>
      </c>
      <c r="C10" s="5" t="str">
        <f>IF(H10&lt;&gt;0,"Min_demand","-")</f>
        <v>-</v>
      </c>
      <c r="D10" s="66" t="s">
        <v>111</v>
      </c>
      <c r="E10" s="11">
        <f t="shared" si="4"/>
        <v>2</v>
      </c>
      <c r="F10" s="16">
        <v>0</v>
      </c>
      <c r="G10" s="16">
        <v>0</v>
      </c>
      <c r="H10" s="16">
        <v>0</v>
      </c>
      <c r="I10" s="16">
        <v>0</v>
      </c>
      <c r="J10" s="16">
        <v>0</v>
      </c>
      <c r="K10" s="16">
        <v>0</v>
      </c>
      <c r="L10" s="16">
        <v>0</v>
      </c>
      <c r="M10" s="16">
        <v>0</v>
      </c>
      <c r="N10" s="16">
        <v>0</v>
      </c>
      <c r="O10" s="16">
        <v>0</v>
      </c>
      <c r="P10" s="16">
        <v>0</v>
      </c>
      <c r="Q10" s="16">
        <v>0</v>
      </c>
      <c r="R10" s="16">
        <v>0</v>
      </c>
      <c r="S10" t="str">
        <f>Sources!$A$57</f>
        <v>Peres-Fortes2016</v>
      </c>
      <c r="T10" t="str">
        <f>Sources!$A$57</f>
        <v>Peres-Fortes2016</v>
      </c>
      <c r="U10" t="str">
        <f>Sources!$A$57</f>
        <v>Peres-Fortes2016</v>
      </c>
      <c r="V10" s="52" t="str">
        <f>Sources!$A$141</f>
        <v>(ref:SameAs2020)</v>
      </c>
      <c r="W10" s="52" t="str">
        <f>Sources!$A$141</f>
        <v>(ref:SameAs2020)</v>
      </c>
      <c r="X10" s="52" t="str">
        <f>Sources!$A$141</f>
        <v>(ref:SameAs2020)</v>
      </c>
      <c r="Y10">
        <v>0</v>
      </c>
      <c r="Z10">
        <v>0</v>
      </c>
      <c r="AA10">
        <v>0</v>
      </c>
      <c r="AB10">
        <v>0</v>
      </c>
      <c r="AC10">
        <v>0</v>
      </c>
      <c r="AD10">
        <v>0</v>
      </c>
      <c r="AE10" s="12" t="str">
        <f>Sources!$A$140</f>
        <v>(ref:AuthorAssumptions)</v>
      </c>
      <c r="AF10" s="12" t="str">
        <f>Sources!$A$140</f>
        <v>(ref:AuthorAssumptions)</v>
      </c>
      <c r="AG10" s="12" t="str">
        <f>Sources!$A$140</f>
        <v>(ref:AuthorAssumptions)</v>
      </c>
      <c r="AH10" s="12" t="str">
        <f>Sources!$A$140</f>
        <v>(ref:AuthorAssumptions)</v>
      </c>
      <c r="AI10" s="12" t="str">
        <f>Sources!$A$140</f>
        <v>(ref:AuthorAssumptions)</v>
      </c>
      <c r="AJ10" s="12" t="str">
        <f>Sources!$A$140</f>
        <v>(ref:AuthorAssumptions)</v>
      </c>
      <c r="AK10" s="17" t="str">
        <f>Sources!$A$140</f>
        <v>(ref:AuthorAssumptions)</v>
      </c>
      <c r="AL10" s="17" t="str">
        <f>Sources!$A$140</f>
        <v>(ref:AuthorAssumptions)</v>
      </c>
      <c r="AM10" s="17" t="str">
        <f>Sources!$A$140</f>
        <v>(ref:AuthorAssumptions)</v>
      </c>
      <c r="AN10" s="17" t="str">
        <f>Sources!$A$140</f>
        <v>(ref:AuthorAssumptions)</v>
      </c>
      <c r="AO10" s="17" t="str">
        <f>Sources!$A$140</f>
        <v>(ref:AuthorAssumptions)</v>
      </c>
      <c r="AP10" s="17" t="str">
        <f>Sources!$A$140</f>
        <v>(ref:AuthorAssumptions)</v>
      </c>
      <c r="AQ10" s="17" t="str">
        <f>Sources!$A$140</f>
        <v>(ref:AuthorAssumptions)</v>
      </c>
      <c r="AR10" s="17" t="str">
        <f>Sources!$A$140</f>
        <v>(ref:AuthorAssumptions)</v>
      </c>
      <c r="AS10" s="17" t="str">
        <f>Sources!$A$140</f>
        <v>(ref:AuthorAssumptions)</v>
      </c>
      <c r="AT10" s="17" t="str">
        <f>Sources!$A$140</f>
        <v>(ref:AuthorAssumptions)</v>
      </c>
      <c r="AU10" s="17" t="str">
        <f>Sources!$A$140</f>
        <v>(ref:AuthorAssumptions)</v>
      </c>
      <c r="AV10" s="17" t="str">
        <f>Sources!$A$140</f>
        <v>(ref:AuthorAssumptions)</v>
      </c>
      <c r="AW10" s="12" t="str">
        <f>Sources!$A$134</f>
        <v>DEA2021</v>
      </c>
      <c r="AX10" s="12" t="str">
        <f>Sources!$A$134</f>
        <v>DEA2021</v>
      </c>
      <c r="AY10" s="12" t="str">
        <f>Sources!$A$134</f>
        <v>DEA2021</v>
      </c>
      <c r="AZ10" s="12" t="str">
        <f>Sources!$A$134</f>
        <v>DEA2021</v>
      </c>
      <c r="BA10" s="12" t="str">
        <f>Sources!$A$134</f>
        <v>DEA2021</v>
      </c>
      <c r="BB10" s="12" t="str">
        <f>Sources!$A$134</f>
        <v>DEA2021</v>
      </c>
      <c r="BC10" s="52">
        <v>0</v>
      </c>
      <c r="BD10" t="str">
        <f>Sources!$A$129</f>
        <v>DEA2020</v>
      </c>
      <c r="BE10" s="52">
        <v>0</v>
      </c>
      <c r="BF10" t="str">
        <f>Sources!$A$129</f>
        <v>DEA2020</v>
      </c>
      <c r="BG10" t="str">
        <f>Sources!$A$129</f>
        <v>DEA2020</v>
      </c>
      <c r="BH10" t="str">
        <f>Sources!$A$129</f>
        <v>DEA2020</v>
      </c>
      <c r="BI10">
        <v>0</v>
      </c>
      <c r="BJ10" t="str">
        <f>Sources!$A$129</f>
        <v>DEA2020</v>
      </c>
      <c r="BK10">
        <v>0</v>
      </c>
      <c r="BL10" t="str">
        <f>Sources!$A$129</f>
        <v>DEA2020</v>
      </c>
      <c r="BM10" t="str">
        <f>Sources!$A$129</f>
        <v>DEA2020</v>
      </c>
      <c r="BN10" t="str">
        <f>Sources!$A$129</f>
        <v>DEA2020</v>
      </c>
      <c r="BO10">
        <v>0</v>
      </c>
      <c r="BP10" t="str">
        <f>Sources!$A$129</f>
        <v>DEA2020</v>
      </c>
      <c r="BQ10">
        <v>0</v>
      </c>
      <c r="BR10" t="str">
        <f>Sources!$A$129</f>
        <v>DEA2020</v>
      </c>
      <c r="BS10" t="str">
        <f>Sources!$A$129</f>
        <v>DEA2020</v>
      </c>
      <c r="BT10" t="str">
        <f>Sources!$A$129</f>
        <v>DEA2020</v>
      </c>
      <c r="BU10">
        <v>0</v>
      </c>
      <c r="BV10">
        <v>0</v>
      </c>
      <c r="BW10">
        <v>0</v>
      </c>
      <c r="BX10">
        <v>0</v>
      </c>
      <c r="BY10">
        <v>0</v>
      </c>
      <c r="BZ10">
        <v>0</v>
      </c>
      <c r="CA10">
        <v>0</v>
      </c>
      <c r="CB10">
        <v>0</v>
      </c>
      <c r="CC10">
        <v>0</v>
      </c>
      <c r="CD10">
        <v>0</v>
      </c>
      <c r="CE10">
        <v>0</v>
      </c>
      <c r="CF10">
        <v>0</v>
      </c>
      <c r="CG10">
        <v>0</v>
      </c>
      <c r="CH10">
        <v>0</v>
      </c>
      <c r="CI10">
        <v>0</v>
      </c>
      <c r="CJ10">
        <v>0</v>
      </c>
      <c r="CK10">
        <v>0</v>
      </c>
      <c r="CL10">
        <v>0</v>
      </c>
      <c r="CM10" s="44">
        <v>2.8400000000000002E-4</v>
      </c>
      <c r="CN10" s="44">
        <v>2.8400000000000002E-4</v>
      </c>
      <c r="CO10" s="44">
        <v>2.8400000000000002E-4</v>
      </c>
      <c r="CP10">
        <f t="shared" si="5"/>
        <v>0</v>
      </c>
      <c r="CQ10">
        <f t="shared" si="6"/>
        <v>0</v>
      </c>
      <c r="CR10">
        <f t="shared" si="7"/>
        <v>0</v>
      </c>
      <c r="CS10" t="str">
        <f>Sources!$A$134</f>
        <v>DEA2021</v>
      </c>
      <c r="CT10" t="str">
        <f>Sources!$A$134</f>
        <v>DEA2021</v>
      </c>
      <c r="CU10" t="str">
        <f>Sources!$A$134</f>
        <v>DEA2021</v>
      </c>
      <c r="CV10" t="str">
        <f>Sources!$A$141&amp;" based on "&amp;$CT10</f>
        <v>(ref:SameAs2020) based on DEA2021</v>
      </c>
      <c r="CW10" t="str">
        <f>Sources!$A$141&amp;" based on "&amp;$CT10</f>
        <v>(ref:SameAs2020) based on DEA2021</v>
      </c>
      <c r="CX10" t="str">
        <f>Sources!$A$141&amp;" based on "&amp;$CT10</f>
        <v>(ref:SameAs2020) based on DEA2021</v>
      </c>
      <c r="CY10">
        <v>0.10185220882315059</v>
      </c>
      <c r="CZ10">
        <v>0.10185220882315059</v>
      </c>
      <c r="DA10">
        <v>0.10185220882315059</v>
      </c>
      <c r="DB10" s="17" t="str">
        <f>Sources!$A$141</f>
        <v>(ref:SameAs2020)</v>
      </c>
      <c r="DC10" s="17" t="str">
        <f>Sources!$A$141</f>
        <v>(ref:SameAs2020)</v>
      </c>
      <c r="DD10" s="17" t="str">
        <f>Sources!$A$141</f>
        <v>(ref:SameAs2020)</v>
      </c>
    </row>
    <row r="11" spans="1:108" x14ac:dyDescent="0.35">
      <c r="A11" s="107"/>
      <c r="B11" s="4" t="s">
        <v>155</v>
      </c>
      <c r="C11" s="5" t="s">
        <v>196</v>
      </c>
      <c r="D11" s="66" t="s">
        <v>106</v>
      </c>
      <c r="E11" s="11">
        <f t="shared" si="4"/>
        <v>3</v>
      </c>
      <c r="F11" s="16">
        <v>0</v>
      </c>
      <c r="G11" s="16">
        <v>0</v>
      </c>
      <c r="H11" s="16">
        <v>0</v>
      </c>
      <c r="I11" s="16">
        <v>0</v>
      </c>
      <c r="J11" s="16">
        <v>0</v>
      </c>
      <c r="K11" s="16">
        <v>0</v>
      </c>
      <c r="L11" s="16">
        <v>0</v>
      </c>
      <c r="M11" s="16">
        <v>0</v>
      </c>
      <c r="N11" s="16">
        <v>0</v>
      </c>
      <c r="O11" s="16">
        <v>0</v>
      </c>
      <c r="P11" s="16">
        <v>0</v>
      </c>
      <c r="Q11" s="16">
        <v>0</v>
      </c>
      <c r="R11" s="16">
        <v>0</v>
      </c>
      <c r="S11" t="str">
        <f>Sources!$A$57</f>
        <v>Peres-Fortes2016</v>
      </c>
      <c r="T11" t="str">
        <f>Sources!$A$57</f>
        <v>Peres-Fortes2016</v>
      </c>
      <c r="U11" t="str">
        <f>Sources!$A$57</f>
        <v>Peres-Fortes2016</v>
      </c>
      <c r="V11" s="52" t="str">
        <f>Sources!$A$141</f>
        <v>(ref:SameAs2020)</v>
      </c>
      <c r="W11" s="52" t="str">
        <f>Sources!$A$141</f>
        <v>(ref:SameAs2020)</v>
      </c>
      <c r="X11" s="52" t="str">
        <f>Sources!$A$141</f>
        <v>(ref:SameAs2020)</v>
      </c>
      <c r="Y11" s="52" t="str">
        <f>Sources!$A$57</f>
        <v>Peres-Fortes2016</v>
      </c>
      <c r="Z11" s="52" t="str">
        <f>Sources!$A$57</f>
        <v>Peres-Fortes2016</v>
      </c>
      <c r="AA11" s="52" t="str">
        <f>Sources!$A$57</f>
        <v>Peres-Fortes2016</v>
      </c>
      <c r="AB11" s="52" t="str">
        <f>Sources!$A$141</f>
        <v>(ref:SameAs2020)</v>
      </c>
      <c r="AC11" s="52" t="str">
        <f>Sources!$A$141</f>
        <v>(ref:SameAs2020)</v>
      </c>
      <c r="AD11" s="52" t="str">
        <f>Sources!$A$141</f>
        <v>(ref:SameAs2020)</v>
      </c>
      <c r="AE11" s="12" t="str">
        <f>Sources!$A$140</f>
        <v>(ref:AuthorAssumptions)</v>
      </c>
      <c r="AF11" s="12" t="str">
        <f>Sources!$A$140</f>
        <v>(ref:AuthorAssumptions)</v>
      </c>
      <c r="AG11" s="12" t="str">
        <f>Sources!$A$140</f>
        <v>(ref:AuthorAssumptions)</v>
      </c>
      <c r="AH11" s="12" t="str">
        <f>Sources!$A$140</f>
        <v>(ref:AuthorAssumptions)</v>
      </c>
      <c r="AI11" s="12" t="str">
        <f>Sources!$A$140</f>
        <v>(ref:AuthorAssumptions)</v>
      </c>
      <c r="AJ11" s="12" t="str">
        <f>Sources!$A$140</f>
        <v>(ref:AuthorAssumptions)</v>
      </c>
      <c r="AK11" s="17" t="str">
        <f>Sources!$A$140</f>
        <v>(ref:AuthorAssumptions)</v>
      </c>
      <c r="AL11" s="17" t="str">
        <f>Sources!$A$140</f>
        <v>(ref:AuthorAssumptions)</v>
      </c>
      <c r="AM11" s="17" t="str">
        <f>Sources!$A$140</f>
        <v>(ref:AuthorAssumptions)</v>
      </c>
      <c r="AN11" s="17" t="str">
        <f>Sources!$A$140</f>
        <v>(ref:AuthorAssumptions)</v>
      </c>
      <c r="AO11" s="17" t="str">
        <f>Sources!$A$140</f>
        <v>(ref:AuthorAssumptions)</v>
      </c>
      <c r="AP11" s="17" t="str">
        <f>Sources!$A$140</f>
        <v>(ref:AuthorAssumptions)</v>
      </c>
      <c r="AQ11" s="17" t="str">
        <f>Sources!$A$140</f>
        <v>(ref:AuthorAssumptions)</v>
      </c>
      <c r="AR11" s="17" t="str">
        <f>Sources!$A$140</f>
        <v>(ref:AuthorAssumptions)</v>
      </c>
      <c r="AS11" s="17" t="str">
        <f>Sources!$A$140</f>
        <v>(ref:AuthorAssumptions)</v>
      </c>
      <c r="AT11" s="17" t="str">
        <f>Sources!$A$140</f>
        <v>(ref:AuthorAssumptions)</v>
      </c>
      <c r="AU11" s="17" t="str">
        <f>Sources!$A$140</f>
        <v>(ref:AuthorAssumptions)</v>
      </c>
      <c r="AV11" s="17" t="str">
        <f>Sources!$A$140</f>
        <v>(ref:AuthorAssumptions)</v>
      </c>
      <c r="AW11" s="12">
        <v>0</v>
      </c>
      <c r="AX11" s="52" t="str">
        <f>Sources!$A$57</f>
        <v>Peres-Fortes2016</v>
      </c>
      <c r="AY11" s="12">
        <v>0</v>
      </c>
      <c r="AZ11" s="17" t="str">
        <f>Sources!$A$141</f>
        <v>(ref:SameAs2020)</v>
      </c>
      <c r="BA11" s="17" t="str">
        <f>Sources!$A$141</f>
        <v>(ref:SameAs2020)</v>
      </c>
      <c r="BB11" s="17" t="str">
        <f>Sources!$A$141</f>
        <v>(ref:SameAs2020)</v>
      </c>
      <c r="BC11" s="52">
        <v>0</v>
      </c>
      <c r="BD11" s="52" t="str">
        <f>Sources!$A$57</f>
        <v>Peres-Fortes2016</v>
      </c>
      <c r="BE11" s="52">
        <v>0</v>
      </c>
      <c r="BF11" s="17" t="str">
        <f>Sources!$A$141</f>
        <v>(ref:SameAs2020)</v>
      </c>
      <c r="BG11" s="17" t="str">
        <f>Sources!$A$141</f>
        <v>(ref:SameAs2020)</v>
      </c>
      <c r="BH11" s="17" t="str">
        <f>Sources!$A$141</f>
        <v>(ref:SameAs2020)</v>
      </c>
      <c r="BI11">
        <v>0</v>
      </c>
      <c r="BJ11" t="str">
        <f>Sources!$A$112</f>
        <v>Turton2012</v>
      </c>
      <c r="BK11">
        <v>0</v>
      </c>
      <c r="BL11" s="17" t="str">
        <f>Sources!$A$141</f>
        <v>(ref:SameAs2020)</v>
      </c>
      <c r="BM11" s="17" t="str">
        <f>Sources!$A$141</f>
        <v>(ref:SameAs2020)</v>
      </c>
      <c r="BN11" s="17" t="str">
        <f>Sources!$A$141</f>
        <v>(ref:SameAs2020)</v>
      </c>
      <c r="BO11">
        <v>0</v>
      </c>
      <c r="BP11" t="str">
        <f>Sources!$A$57</f>
        <v>Peres-Fortes2016</v>
      </c>
      <c r="BQ11">
        <v>0</v>
      </c>
      <c r="BR11" s="17" t="str">
        <f>Sources!$A$141</f>
        <v>(ref:SameAs2020)</v>
      </c>
      <c r="BS11" s="17" t="str">
        <f>Sources!$A$141</f>
        <v>(ref:SameAs2020)</v>
      </c>
      <c r="BT11" s="17" t="str">
        <f>Sources!$A$141</f>
        <v>(ref:SameAs2020)</v>
      </c>
      <c r="BU11">
        <v>0</v>
      </c>
      <c r="BV11">
        <v>0</v>
      </c>
      <c r="BW11">
        <v>0</v>
      </c>
      <c r="BX11">
        <v>0</v>
      </c>
      <c r="BY11">
        <v>0</v>
      </c>
      <c r="BZ11">
        <v>0</v>
      </c>
      <c r="CA11">
        <v>0</v>
      </c>
      <c r="CB11">
        <v>0</v>
      </c>
      <c r="CC11">
        <v>0</v>
      </c>
      <c r="CD11">
        <v>0</v>
      </c>
      <c r="CE11">
        <v>0</v>
      </c>
      <c r="CF11">
        <v>0</v>
      </c>
      <c r="CG11">
        <v>0</v>
      </c>
      <c r="CH11">
        <v>18.474666666666668</v>
      </c>
      <c r="CI11">
        <v>0</v>
      </c>
      <c r="CJ11" t="str">
        <f>Sources!$A$140</f>
        <v>(ref:AuthorAssumptions)</v>
      </c>
      <c r="CK11" t="str">
        <f>Sources!$A$140</f>
        <v>(ref:AuthorAssumptions)</v>
      </c>
      <c r="CL11" t="str">
        <f>Sources!$A$140</f>
        <v>(ref:AuthorAssumptions)</v>
      </c>
      <c r="CM11">
        <v>0</v>
      </c>
      <c r="CN11">
        <v>0</v>
      </c>
      <c r="CO11">
        <v>0</v>
      </c>
      <c r="CP11">
        <f t="shared" si="5"/>
        <v>0</v>
      </c>
      <c r="CQ11">
        <f t="shared" si="6"/>
        <v>0</v>
      </c>
      <c r="CR11">
        <f t="shared" si="7"/>
        <v>0</v>
      </c>
      <c r="CS11">
        <v>0</v>
      </c>
      <c r="CT11" t="str">
        <f>Sources!$A$133</f>
        <v>DEA2022</v>
      </c>
      <c r="CU11">
        <v>0</v>
      </c>
      <c r="CV11" t="str">
        <f>Sources!$A$141&amp;" based on "&amp;$CT11</f>
        <v>(ref:SameAs2020) based on DEA2022</v>
      </c>
      <c r="CW11" t="str">
        <f>Sources!$A$141&amp;" based on "&amp;$CT11</f>
        <v>(ref:SameAs2020) based on DEA2022</v>
      </c>
      <c r="CX11" t="str">
        <f>Sources!$A$141&amp;" based on "&amp;$CT11</f>
        <v>(ref:SameAs2020) based on DEA2022</v>
      </c>
      <c r="CY11">
        <v>0.10185220882315059</v>
      </c>
      <c r="CZ11">
        <v>9.3678779051968114E-2</v>
      </c>
      <c r="DA11">
        <v>9.3678779051968114E-2</v>
      </c>
      <c r="DB11" s="17" t="str">
        <f>Sources!$A$141</f>
        <v>(ref:SameAs2020)</v>
      </c>
      <c r="DC11" s="17" t="str">
        <f>Sources!$A$141</f>
        <v>(ref:SameAs2020)</v>
      </c>
      <c r="DD11" s="17" t="str">
        <f>Sources!$A$141</f>
        <v>(ref:SameAs2020)</v>
      </c>
    </row>
    <row r="12" spans="1:108" x14ac:dyDescent="0.35">
      <c r="A12" s="107"/>
      <c r="B12" s="4" t="s">
        <v>155</v>
      </c>
      <c r="C12" s="5" t="s">
        <v>196</v>
      </c>
      <c r="D12" s="66" t="s">
        <v>112</v>
      </c>
      <c r="E12" s="11">
        <f t="shared" si="4"/>
        <v>4</v>
      </c>
      <c r="F12" s="16">
        <v>0</v>
      </c>
      <c r="G12" s="16">
        <v>0</v>
      </c>
      <c r="H12" s="16">
        <v>0</v>
      </c>
      <c r="I12" s="16">
        <v>0</v>
      </c>
      <c r="J12" s="16">
        <v>0</v>
      </c>
      <c r="K12" s="16">
        <v>0</v>
      </c>
      <c r="L12" s="16">
        <v>0</v>
      </c>
      <c r="M12" s="16">
        <v>0</v>
      </c>
      <c r="N12" s="16">
        <v>0</v>
      </c>
      <c r="O12" s="16">
        <v>0</v>
      </c>
      <c r="P12" s="16">
        <v>0</v>
      </c>
      <c r="Q12" s="16">
        <v>0</v>
      </c>
      <c r="R12" s="16">
        <v>0</v>
      </c>
      <c r="S12" t="str">
        <f>Sources!$A$57</f>
        <v>Peres-Fortes2016</v>
      </c>
      <c r="T12" t="str">
        <f>Sources!$A$57</f>
        <v>Peres-Fortes2016</v>
      </c>
      <c r="U12" t="str">
        <f>Sources!$A$57</f>
        <v>Peres-Fortes2016</v>
      </c>
      <c r="V12" s="52" t="str">
        <f>Sources!$A$141</f>
        <v>(ref:SameAs2020)</v>
      </c>
      <c r="W12" s="52" t="str">
        <f>Sources!$A$141</f>
        <v>(ref:SameAs2020)</v>
      </c>
      <c r="X12" s="52" t="str">
        <f>Sources!$A$141</f>
        <v>(ref:SameAs2020)</v>
      </c>
      <c r="Y12" s="52" t="str">
        <f>Sources!$A$57</f>
        <v>Peres-Fortes2016</v>
      </c>
      <c r="Z12" s="52" t="str">
        <f>Sources!$A$57</f>
        <v>Peres-Fortes2016</v>
      </c>
      <c r="AA12" s="52" t="str">
        <f>Sources!$A$57</f>
        <v>Peres-Fortes2016</v>
      </c>
      <c r="AB12" s="52" t="str">
        <f>Sources!$A$141</f>
        <v>(ref:SameAs2020)</v>
      </c>
      <c r="AC12" s="52" t="str">
        <f>Sources!$A$141</f>
        <v>(ref:SameAs2020)</v>
      </c>
      <c r="AD12" s="52" t="str">
        <f>Sources!$A$141</f>
        <v>(ref:SameAs2020)</v>
      </c>
      <c r="AE12" s="12" t="str">
        <f>Sources!$A$140</f>
        <v>(ref:AuthorAssumptions)</v>
      </c>
      <c r="AF12" s="12" t="str">
        <f>Sources!$A$140</f>
        <v>(ref:AuthorAssumptions)</v>
      </c>
      <c r="AG12" s="12" t="str">
        <f>Sources!$A$140</f>
        <v>(ref:AuthorAssumptions)</v>
      </c>
      <c r="AH12" s="12" t="str">
        <f>Sources!$A$140</f>
        <v>(ref:AuthorAssumptions)</v>
      </c>
      <c r="AI12" s="12" t="str">
        <f>Sources!$A$140</f>
        <v>(ref:AuthorAssumptions)</v>
      </c>
      <c r="AJ12" s="12" t="str">
        <f>Sources!$A$140</f>
        <v>(ref:AuthorAssumptions)</v>
      </c>
      <c r="AK12" s="17" t="str">
        <f>Sources!$A$140</f>
        <v>(ref:AuthorAssumptions)</v>
      </c>
      <c r="AL12" s="17" t="str">
        <f>Sources!$A$140</f>
        <v>(ref:AuthorAssumptions)</v>
      </c>
      <c r="AM12" s="17" t="str">
        <f>Sources!$A$140</f>
        <v>(ref:AuthorAssumptions)</v>
      </c>
      <c r="AN12" s="17" t="str">
        <f>Sources!$A$140</f>
        <v>(ref:AuthorAssumptions)</v>
      </c>
      <c r="AO12" s="17" t="str">
        <f>Sources!$A$140</f>
        <v>(ref:AuthorAssumptions)</v>
      </c>
      <c r="AP12" s="17" t="str">
        <f>Sources!$A$140</f>
        <v>(ref:AuthorAssumptions)</v>
      </c>
      <c r="AQ12" s="17" t="str">
        <f>Sources!$A$140</f>
        <v>(ref:AuthorAssumptions)</v>
      </c>
      <c r="AR12" s="17" t="str">
        <f>Sources!$A$140</f>
        <v>(ref:AuthorAssumptions)</v>
      </c>
      <c r="AS12" s="17" t="str">
        <f>Sources!$A$140</f>
        <v>(ref:AuthorAssumptions)</v>
      </c>
      <c r="AT12" s="17" t="str">
        <f>Sources!$A$140</f>
        <v>(ref:AuthorAssumptions)</v>
      </c>
      <c r="AU12" s="17" t="str">
        <f>Sources!$A$140</f>
        <v>(ref:AuthorAssumptions)</v>
      </c>
      <c r="AV12" s="17" t="str">
        <f>Sources!$A$140</f>
        <v>(ref:AuthorAssumptions)</v>
      </c>
      <c r="AW12" s="12">
        <v>0</v>
      </c>
      <c r="AX12" s="12" t="str">
        <f>Sources!$A$140</f>
        <v>(ref:AuthorAssumptions)</v>
      </c>
      <c r="AY12" s="12">
        <v>0</v>
      </c>
      <c r="AZ12" s="17" t="str">
        <f>Sources!$A$141</f>
        <v>(ref:SameAs2020)</v>
      </c>
      <c r="BA12" s="17" t="str">
        <f>Sources!$A$141</f>
        <v>(ref:SameAs2020)</v>
      </c>
      <c r="BB12" s="17" t="str">
        <f>Sources!$A$141</f>
        <v>(ref:SameAs2020)</v>
      </c>
      <c r="BC12" s="52">
        <v>0</v>
      </c>
      <c r="BD12" s="12" t="str">
        <f>Sources!$A$140</f>
        <v>(ref:AuthorAssumptions)</v>
      </c>
      <c r="BE12" s="52">
        <v>0</v>
      </c>
      <c r="BF12" s="17" t="str">
        <f>Sources!$A$141</f>
        <v>(ref:SameAs2020)</v>
      </c>
      <c r="BG12" s="17" t="str">
        <f>Sources!$A$141</f>
        <v>(ref:SameAs2020)</v>
      </c>
      <c r="BH12" s="17" t="str">
        <f>Sources!$A$141</f>
        <v>(ref:SameAs2020)</v>
      </c>
      <c r="BI12">
        <v>0</v>
      </c>
      <c r="BJ12" t="str">
        <f>Sources!$A$140</f>
        <v>(ref:AuthorAssumptions)</v>
      </c>
      <c r="BK12">
        <v>0</v>
      </c>
      <c r="BL12" s="17" t="str">
        <f>Sources!$A$141</f>
        <v>(ref:SameAs2020)</v>
      </c>
      <c r="BM12" s="17" t="str">
        <f>Sources!$A$141</f>
        <v>(ref:SameAs2020)</v>
      </c>
      <c r="BN12" s="17" t="str">
        <f>Sources!$A$141</f>
        <v>(ref:SameAs2020)</v>
      </c>
      <c r="BO12">
        <v>0</v>
      </c>
      <c r="BP12" t="str">
        <f>Sources!$A$140</f>
        <v>(ref:AuthorAssumptions)</v>
      </c>
      <c r="BQ12">
        <v>0</v>
      </c>
      <c r="BR12" s="17" t="str">
        <f>Sources!$A$141</f>
        <v>(ref:SameAs2020)</v>
      </c>
      <c r="BS12" s="17" t="str">
        <f>Sources!$A$141</f>
        <v>(ref:SameAs2020)</v>
      </c>
      <c r="BT12" s="17" t="str">
        <f>Sources!$A$141</f>
        <v>(ref:SameAs2020)</v>
      </c>
      <c r="BU12">
        <v>0</v>
      </c>
      <c r="BV12">
        <v>0</v>
      </c>
      <c r="BW12">
        <v>0</v>
      </c>
      <c r="BX12">
        <v>0</v>
      </c>
      <c r="BY12">
        <v>0</v>
      </c>
      <c r="BZ12">
        <v>0</v>
      </c>
      <c r="CA12">
        <v>0</v>
      </c>
      <c r="CB12">
        <v>0</v>
      </c>
      <c r="CC12">
        <v>0</v>
      </c>
      <c r="CD12">
        <v>0</v>
      </c>
      <c r="CE12">
        <v>0</v>
      </c>
      <c r="CF12">
        <v>0</v>
      </c>
      <c r="CG12">
        <v>0</v>
      </c>
      <c r="CH12">
        <v>18.474666666666668</v>
      </c>
      <c r="CI12">
        <v>0</v>
      </c>
      <c r="CJ12" t="str">
        <f>Sources!$A$140</f>
        <v>(ref:AuthorAssumptions)</v>
      </c>
      <c r="CK12" t="str">
        <f>Sources!$A$140</f>
        <v>(ref:AuthorAssumptions)</v>
      </c>
      <c r="CL12" t="str">
        <f>Sources!$A$140</f>
        <v>(ref:AuthorAssumptions)</v>
      </c>
      <c r="CM12">
        <v>0</v>
      </c>
      <c r="CN12">
        <v>0</v>
      </c>
      <c r="CO12">
        <v>0</v>
      </c>
      <c r="CP12">
        <f t="shared" si="5"/>
        <v>0</v>
      </c>
      <c r="CQ12">
        <f t="shared" si="6"/>
        <v>0</v>
      </c>
      <c r="CR12">
        <f t="shared" si="7"/>
        <v>0</v>
      </c>
      <c r="CS12">
        <v>0</v>
      </c>
      <c r="CT12" t="str">
        <f>Sources!$A$133</f>
        <v>DEA2022</v>
      </c>
      <c r="CU12">
        <v>0</v>
      </c>
      <c r="CV12" t="str">
        <f>Sources!$A$141&amp;" based on "&amp;$CT12</f>
        <v>(ref:SameAs2020) based on DEA2022</v>
      </c>
      <c r="CW12" t="str">
        <f>Sources!$A$141&amp;" based on "&amp;$CT12</f>
        <v>(ref:SameAs2020) based on DEA2022</v>
      </c>
      <c r="CX12" t="str">
        <f>Sources!$A$141&amp;" based on "&amp;$CT12</f>
        <v>(ref:SameAs2020) based on DEA2022</v>
      </c>
      <c r="CY12">
        <v>0.10185220882315059</v>
      </c>
      <c r="CZ12">
        <v>9.3678779051968114E-2</v>
      </c>
      <c r="DA12">
        <v>9.3678779051968114E-2</v>
      </c>
      <c r="DB12" s="17" t="str">
        <f>Sources!$A$141</f>
        <v>(ref:SameAs2020)</v>
      </c>
      <c r="DC12" s="17" t="str">
        <f>Sources!$A$141</f>
        <v>(ref:SameAs2020)</v>
      </c>
      <c r="DD12" s="17" t="str">
        <f>Sources!$A$141</f>
        <v>(ref:SameAs2020)</v>
      </c>
    </row>
    <row r="13" spans="1:108" x14ac:dyDescent="0.35">
      <c r="A13" s="107"/>
      <c r="B13" s="4" t="s">
        <v>156</v>
      </c>
      <c r="C13" s="5" t="str">
        <f>IF(H13&lt;&gt;0,"Min_demand","-")</f>
        <v>-</v>
      </c>
      <c r="D13" s="66" t="s">
        <v>79</v>
      </c>
      <c r="E13" s="11">
        <f t="shared" si="4"/>
        <v>5</v>
      </c>
      <c r="F13" s="16">
        <v>0</v>
      </c>
      <c r="G13" s="16">
        <v>0</v>
      </c>
      <c r="H13" s="16">
        <v>0</v>
      </c>
      <c r="I13" s="16">
        <v>0</v>
      </c>
      <c r="J13" s="16">
        <v>0</v>
      </c>
      <c r="K13" s="16">
        <v>0</v>
      </c>
      <c r="L13" s="16">
        <v>0</v>
      </c>
      <c r="M13" s="16">
        <v>0</v>
      </c>
      <c r="N13" s="16">
        <v>0</v>
      </c>
      <c r="O13" s="16">
        <v>0</v>
      </c>
      <c r="P13" s="16">
        <v>0</v>
      </c>
      <c r="Q13" s="16">
        <v>0</v>
      </c>
      <c r="R13" s="16">
        <v>0</v>
      </c>
      <c r="S13" t="str">
        <f>Sources!$A$110</f>
        <v>Butera2021</v>
      </c>
      <c r="T13" t="str">
        <f>Sources!$A$110</f>
        <v>Butera2021</v>
      </c>
      <c r="U13" t="str">
        <f>Sources!$A$110</f>
        <v>Butera2021</v>
      </c>
      <c r="V13" s="52" t="str">
        <f>Sources!$A$141</f>
        <v>(ref:SameAs2020)</v>
      </c>
      <c r="W13" s="52" t="str">
        <f>Sources!$A$141</f>
        <v>(ref:SameAs2020)</v>
      </c>
      <c r="X13" s="52" t="str">
        <f>Sources!$A$141</f>
        <v>(ref:SameAs2020)</v>
      </c>
      <c r="Y13" s="52">
        <v>0</v>
      </c>
      <c r="Z13" s="52">
        <v>0</v>
      </c>
      <c r="AA13" s="52">
        <v>0</v>
      </c>
      <c r="AB13" s="52">
        <v>0</v>
      </c>
      <c r="AC13" s="52">
        <v>0</v>
      </c>
      <c r="AD13" s="52">
        <v>0</v>
      </c>
      <c r="AE13" s="12">
        <v>0</v>
      </c>
      <c r="AF13" s="12">
        <v>0</v>
      </c>
      <c r="AG13" s="12">
        <v>0</v>
      </c>
      <c r="AH13" s="12">
        <v>0</v>
      </c>
      <c r="AI13" s="12">
        <v>0</v>
      </c>
      <c r="AJ13" s="12">
        <v>0</v>
      </c>
      <c r="AK13" s="17" t="str">
        <f>Sources!$A$140</f>
        <v>(ref:AuthorAssumptions)</v>
      </c>
      <c r="AL13" s="17" t="str">
        <f>Sources!$A$140</f>
        <v>(ref:AuthorAssumptions)</v>
      </c>
      <c r="AM13" s="17" t="str">
        <f>Sources!$A$140</f>
        <v>(ref:AuthorAssumptions)</v>
      </c>
      <c r="AN13" s="17" t="str">
        <f>Sources!$A$140</f>
        <v>(ref:AuthorAssumptions)</v>
      </c>
      <c r="AO13" s="17" t="str">
        <f>Sources!$A$140</f>
        <v>(ref:AuthorAssumptions)</v>
      </c>
      <c r="AP13" s="17" t="str">
        <f>Sources!$A$140</f>
        <v>(ref:AuthorAssumptions)</v>
      </c>
      <c r="AQ13" s="17" t="str">
        <f>Sources!$A$140</f>
        <v>(ref:AuthorAssumptions)</v>
      </c>
      <c r="AR13" s="17" t="str">
        <f>Sources!$A$140</f>
        <v>(ref:AuthorAssumptions)</v>
      </c>
      <c r="AS13" s="17" t="str">
        <f>Sources!$A$140</f>
        <v>(ref:AuthorAssumptions)</v>
      </c>
      <c r="AT13" s="17" t="str">
        <f>Sources!$A$140</f>
        <v>(ref:AuthorAssumptions)</v>
      </c>
      <c r="AU13" s="17" t="str">
        <f>Sources!$A$140</f>
        <v>(ref:AuthorAssumptions)</v>
      </c>
      <c r="AV13" s="17" t="str">
        <f>Sources!$A$140</f>
        <v>(ref:AuthorAssumptions)</v>
      </c>
      <c r="AW13" s="12">
        <v>0</v>
      </c>
      <c r="AX13" s="12">
        <v>0</v>
      </c>
      <c r="AY13" s="12">
        <v>0</v>
      </c>
      <c r="AZ13" s="12">
        <v>0</v>
      </c>
      <c r="BA13" s="12">
        <v>0</v>
      </c>
      <c r="BB13" s="12">
        <v>0</v>
      </c>
      <c r="BC13" s="52">
        <v>0</v>
      </c>
      <c r="BD13" s="52">
        <v>0</v>
      </c>
      <c r="BE13" s="52">
        <v>0</v>
      </c>
      <c r="BF13" s="52">
        <v>0</v>
      </c>
      <c r="BG13" s="52">
        <v>0</v>
      </c>
      <c r="BH13" s="52">
        <v>0</v>
      </c>
      <c r="BI13">
        <v>0</v>
      </c>
      <c r="BJ13">
        <v>0</v>
      </c>
      <c r="BK13">
        <v>0</v>
      </c>
      <c r="BL13">
        <v>0</v>
      </c>
      <c r="BM13">
        <v>0</v>
      </c>
      <c r="BN13">
        <v>0</v>
      </c>
      <c r="BO13">
        <v>0</v>
      </c>
      <c r="BP13">
        <v>0</v>
      </c>
      <c r="BQ13">
        <v>0</v>
      </c>
      <c r="BR13">
        <v>0</v>
      </c>
      <c r="BS13">
        <v>0</v>
      </c>
      <c r="BT13">
        <v>0</v>
      </c>
      <c r="BU13">
        <v>0</v>
      </c>
      <c r="BV13">
        <v>0</v>
      </c>
      <c r="BW13">
        <v>0</v>
      </c>
      <c r="BX13">
        <v>0</v>
      </c>
      <c r="BY13">
        <v>0</v>
      </c>
      <c r="BZ13">
        <v>0</v>
      </c>
      <c r="CA13" t="str">
        <f>Sources!$A$111</f>
        <v>EaEnergyAnalyses2013</v>
      </c>
      <c r="CB13" t="str">
        <f>Sources!$A$111</f>
        <v>EaEnergyAnalyses2013</v>
      </c>
      <c r="CC13" t="str">
        <f>Sources!$A$111</f>
        <v>EaEnergyAnalyses2013</v>
      </c>
      <c r="CD13" t="str">
        <f>Sources!$A$111</f>
        <v>EaEnergyAnalyses2013</v>
      </c>
      <c r="CE13" t="str">
        <f>Sources!$A$111</f>
        <v>EaEnergyAnalyses2013</v>
      </c>
      <c r="CF13" t="str">
        <f>Sources!$A$111</f>
        <v>EaEnergyAnalyses2013</v>
      </c>
      <c r="CG13">
        <v>0</v>
      </c>
      <c r="CH13">
        <v>3.560584789265715</v>
      </c>
      <c r="CI13">
        <v>0</v>
      </c>
      <c r="CJ13" t="str">
        <f>Sources!$A$140</f>
        <v>(ref:AuthorAssumptions)</v>
      </c>
      <c r="CK13" t="str">
        <f>Sources!$A$140</f>
        <v>(ref:AuthorAssumptions)</v>
      </c>
      <c r="CL13" t="str">
        <f>Sources!$A$140</f>
        <v>(ref:AuthorAssumptions)</v>
      </c>
      <c r="CM13">
        <v>0</v>
      </c>
      <c r="CN13">
        <v>0</v>
      </c>
      <c r="CO13">
        <v>0</v>
      </c>
      <c r="CP13">
        <f t="shared" si="5"/>
        <v>0</v>
      </c>
      <c r="CQ13">
        <f t="shared" si="6"/>
        <v>0</v>
      </c>
      <c r="CR13">
        <f t="shared" si="7"/>
        <v>0</v>
      </c>
      <c r="CS13">
        <v>0</v>
      </c>
      <c r="CT13">
        <v>0</v>
      </c>
      <c r="CU13">
        <v>0</v>
      </c>
      <c r="CV13">
        <v>0</v>
      </c>
      <c r="CW13">
        <v>0</v>
      </c>
      <c r="CX13">
        <v>0</v>
      </c>
      <c r="CY13">
        <v>0</v>
      </c>
      <c r="CZ13">
        <v>0</v>
      </c>
      <c r="DA13">
        <v>0</v>
      </c>
      <c r="DB13">
        <v>0</v>
      </c>
      <c r="DC13">
        <v>0</v>
      </c>
      <c r="DD13">
        <v>0</v>
      </c>
    </row>
    <row r="14" spans="1:108" x14ac:dyDescent="0.35">
      <c r="A14" s="107"/>
      <c r="B14" s="4" t="s">
        <v>161</v>
      </c>
      <c r="C14" s="5" t="s">
        <v>196</v>
      </c>
      <c r="D14" s="66" t="s">
        <v>107</v>
      </c>
      <c r="E14" s="11">
        <f t="shared" si="4"/>
        <v>6</v>
      </c>
      <c r="F14" s="16">
        <v>0</v>
      </c>
      <c r="G14" s="16">
        <v>0</v>
      </c>
      <c r="H14" s="16">
        <v>0</v>
      </c>
      <c r="I14" s="16">
        <v>0</v>
      </c>
      <c r="J14" s="16">
        <v>0</v>
      </c>
      <c r="K14" s="16">
        <v>0</v>
      </c>
      <c r="L14" s="16">
        <v>0</v>
      </c>
      <c r="M14" s="16">
        <v>0</v>
      </c>
      <c r="N14" s="16">
        <v>0</v>
      </c>
      <c r="O14" s="16">
        <v>0</v>
      </c>
      <c r="P14" s="16">
        <v>0</v>
      </c>
      <c r="Q14" s="16">
        <v>0</v>
      </c>
      <c r="R14" s="16">
        <v>0</v>
      </c>
      <c r="S14" t="str">
        <f>Sources!$A$110</f>
        <v>Butera2021</v>
      </c>
      <c r="T14" t="str">
        <f>Sources!$A$110</f>
        <v>Butera2021</v>
      </c>
      <c r="U14" t="str">
        <f>Sources!$A$110</f>
        <v>Butera2021</v>
      </c>
      <c r="V14" s="52" t="str">
        <f>Sources!$A$141</f>
        <v>(ref:SameAs2020)</v>
      </c>
      <c r="W14" s="52" t="str">
        <f>Sources!$A$141</f>
        <v>(ref:SameAs2020)</v>
      </c>
      <c r="X14" s="52" t="str">
        <f>Sources!$A$141</f>
        <v>(ref:SameAs2020)</v>
      </c>
      <c r="Y14" t="str">
        <f>Sources!$A$110</f>
        <v>Butera2021</v>
      </c>
      <c r="Z14" t="str">
        <f>Sources!$A$110</f>
        <v>Butera2021</v>
      </c>
      <c r="AA14" t="str">
        <f>Sources!$A$110</f>
        <v>Butera2021</v>
      </c>
      <c r="AB14" s="52" t="str">
        <f>Sources!$A$141</f>
        <v>(ref:SameAs2020)</v>
      </c>
      <c r="AC14" s="52" t="str">
        <f>Sources!$A$141</f>
        <v>(ref:SameAs2020)</v>
      </c>
      <c r="AD14" s="52" t="str">
        <f>Sources!$A$141</f>
        <v>(ref:SameAs2020)</v>
      </c>
      <c r="AE14" s="12" t="str">
        <f>Sources!$A$140</f>
        <v>(ref:AuthorAssumptions)</v>
      </c>
      <c r="AF14" s="12" t="str">
        <f>Sources!$A$140</f>
        <v>(ref:AuthorAssumptions)</v>
      </c>
      <c r="AG14" s="12" t="str">
        <f>Sources!$A$140</f>
        <v>(ref:AuthorAssumptions)</v>
      </c>
      <c r="AH14" s="12" t="str">
        <f>Sources!$A$140</f>
        <v>(ref:AuthorAssumptions)</v>
      </c>
      <c r="AI14" s="12" t="str">
        <f>Sources!$A$140</f>
        <v>(ref:AuthorAssumptions)</v>
      </c>
      <c r="AJ14" s="12" t="str">
        <f>Sources!$A$140</f>
        <v>(ref:AuthorAssumptions)</v>
      </c>
      <c r="AK14" s="17" t="str">
        <f>Sources!$A$140</f>
        <v>(ref:AuthorAssumptions)</v>
      </c>
      <c r="AL14" s="17" t="str">
        <f>Sources!$A$140</f>
        <v>(ref:AuthorAssumptions)</v>
      </c>
      <c r="AM14" s="17" t="str">
        <f>Sources!$A$140</f>
        <v>(ref:AuthorAssumptions)</v>
      </c>
      <c r="AN14" s="17" t="str">
        <f>Sources!$A$140</f>
        <v>(ref:AuthorAssumptions)</v>
      </c>
      <c r="AO14" s="17" t="str">
        <f>Sources!$A$140</f>
        <v>(ref:AuthorAssumptions)</v>
      </c>
      <c r="AP14" s="17" t="str">
        <f>Sources!$A$140</f>
        <v>(ref:AuthorAssumptions)</v>
      </c>
      <c r="AQ14" s="17" t="str">
        <f>Sources!$A$140</f>
        <v>(ref:AuthorAssumptions)</v>
      </c>
      <c r="AR14" s="17" t="str">
        <f>Sources!$A$140</f>
        <v>(ref:AuthorAssumptions)</v>
      </c>
      <c r="AS14" s="17" t="str">
        <f>Sources!$A$140</f>
        <v>(ref:AuthorAssumptions)</v>
      </c>
      <c r="AT14" s="17" t="str">
        <f>Sources!$A$140</f>
        <v>(ref:AuthorAssumptions)</v>
      </c>
      <c r="AU14" s="17" t="str">
        <f>Sources!$A$140</f>
        <v>(ref:AuthorAssumptions)</v>
      </c>
      <c r="AV14" s="17" t="str">
        <f>Sources!$A$140</f>
        <v>(ref:AuthorAssumptions)</v>
      </c>
      <c r="AW14" s="12">
        <v>0</v>
      </c>
      <c r="AX14" s="12" t="str">
        <f>Sources!$A$110</f>
        <v>Butera2021</v>
      </c>
      <c r="AY14" s="12">
        <v>0</v>
      </c>
      <c r="AZ14" s="17" t="str">
        <f>Sources!$A$141</f>
        <v>(ref:SameAs2020)</v>
      </c>
      <c r="BA14" s="17" t="str">
        <f>Sources!$A$141</f>
        <v>(ref:SameAs2020)</v>
      </c>
      <c r="BB14" s="17" t="str">
        <f>Sources!$A$141</f>
        <v>(ref:SameAs2020)</v>
      </c>
      <c r="BC14" s="52">
        <v>0</v>
      </c>
      <c r="BD14" s="52" t="str">
        <f>Sources!$A$110</f>
        <v>Butera2021</v>
      </c>
      <c r="BE14" s="52">
        <v>0</v>
      </c>
      <c r="BF14" s="17" t="str">
        <f>Sources!$A$141</f>
        <v>(ref:SameAs2020)</v>
      </c>
      <c r="BG14" s="17" t="str">
        <f>Sources!$A$141</f>
        <v>(ref:SameAs2020)</v>
      </c>
      <c r="BH14" s="17" t="str">
        <f>Sources!$A$141</f>
        <v>(ref:SameAs2020)</v>
      </c>
      <c r="BI14">
        <v>0</v>
      </c>
      <c r="BJ14" s="17" t="str">
        <f>Sources!$A$112</f>
        <v>Turton2012</v>
      </c>
      <c r="BK14">
        <v>0</v>
      </c>
      <c r="BL14" s="17" t="str">
        <f>Sources!$A$141</f>
        <v>(ref:SameAs2020)</v>
      </c>
      <c r="BM14" s="17" t="str">
        <f>Sources!$A$141</f>
        <v>(ref:SameAs2020)</v>
      </c>
      <c r="BN14" s="17" t="str">
        <f>Sources!$A$141</f>
        <v>(ref:SameAs2020)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18.474666666666668</v>
      </c>
      <c r="CI14">
        <v>0</v>
      </c>
      <c r="CJ14" t="str">
        <f>Sources!$A$140</f>
        <v>(ref:AuthorAssumptions)</v>
      </c>
      <c r="CK14" t="str">
        <f>Sources!$A$140</f>
        <v>(ref:AuthorAssumptions)</v>
      </c>
      <c r="CL14" t="str">
        <f>Sources!$A$140</f>
        <v>(ref:AuthorAssumptions)</v>
      </c>
      <c r="CM14">
        <v>0</v>
      </c>
      <c r="CN14">
        <v>0</v>
      </c>
      <c r="CO14">
        <v>0</v>
      </c>
      <c r="CP14">
        <f t="shared" si="5"/>
        <v>0</v>
      </c>
      <c r="CQ14">
        <f t="shared" si="6"/>
        <v>0</v>
      </c>
      <c r="CR14">
        <f t="shared" si="7"/>
        <v>0</v>
      </c>
      <c r="CS14">
        <v>0</v>
      </c>
      <c r="CT14" t="str">
        <f>Sources!$A$143&amp; " based on "&amp;CT12</f>
        <v>(ref:SameAsMeOH) based on DEA2022</v>
      </c>
      <c r="CU14">
        <v>0</v>
      </c>
      <c r="CV14" t="str">
        <f>Sources!$A$141&amp;" and "&amp;$CT$11</f>
        <v>(ref:SameAs2020) and DEA2022</v>
      </c>
      <c r="CW14" t="str">
        <f>Sources!$A$141&amp;" and "&amp;$CT$11</f>
        <v>(ref:SameAs2020) and DEA2022</v>
      </c>
      <c r="CX14" t="str">
        <f>Sources!$A$141&amp;" and "&amp;$CT$11</f>
        <v>(ref:SameAs2020) and DEA2022</v>
      </c>
      <c r="CY14">
        <v>9.3678779051968114E-2</v>
      </c>
      <c r="CZ14">
        <v>9.3678779051968114E-2</v>
      </c>
      <c r="DA14">
        <v>9.3678779051968114E-2</v>
      </c>
      <c r="DB14" s="17" t="str">
        <f>Sources!$A$141</f>
        <v>(ref:SameAs2020)</v>
      </c>
      <c r="DC14" s="17" t="str">
        <f>Sources!$A$141</f>
        <v>(ref:SameAs2020)</v>
      </c>
      <c r="DD14" s="17" t="str">
        <f>Sources!$A$141</f>
        <v>(ref:SameAs2020)</v>
      </c>
    </row>
    <row r="15" spans="1:108" x14ac:dyDescent="0.35">
      <c r="A15" s="107"/>
      <c r="B15" s="4" t="s">
        <v>161</v>
      </c>
      <c r="C15" s="5" t="s">
        <v>196</v>
      </c>
      <c r="D15" s="66" t="s">
        <v>108</v>
      </c>
      <c r="E15" s="11">
        <f t="shared" si="4"/>
        <v>7</v>
      </c>
      <c r="F15" s="16">
        <v>0</v>
      </c>
      <c r="G15" s="16">
        <v>0</v>
      </c>
      <c r="H15" s="16">
        <v>0</v>
      </c>
      <c r="I15" s="16">
        <v>0</v>
      </c>
      <c r="J15" s="16">
        <v>0</v>
      </c>
      <c r="K15" s="16">
        <v>0</v>
      </c>
      <c r="L15" s="16">
        <v>0</v>
      </c>
      <c r="M15" s="16">
        <v>0</v>
      </c>
      <c r="N15" s="16">
        <v>0</v>
      </c>
      <c r="O15" s="16">
        <v>0</v>
      </c>
      <c r="P15" s="16">
        <v>0</v>
      </c>
      <c r="Q15" s="16">
        <v>0</v>
      </c>
      <c r="R15" s="16">
        <v>0</v>
      </c>
      <c r="S15" t="str">
        <f>Sources!$A$110</f>
        <v>Butera2021</v>
      </c>
      <c r="T15" t="str">
        <f>Sources!$A$110</f>
        <v>Butera2021</v>
      </c>
      <c r="U15" t="str">
        <f>Sources!$A$110</f>
        <v>Butera2021</v>
      </c>
      <c r="V15" s="52" t="str">
        <f>Sources!$A$141</f>
        <v>(ref:SameAs2020)</v>
      </c>
      <c r="W15" s="52" t="str">
        <f>Sources!$A$141</f>
        <v>(ref:SameAs2020)</v>
      </c>
      <c r="X15" s="52" t="str">
        <f>Sources!$A$141</f>
        <v>(ref:SameAs2020)</v>
      </c>
      <c r="Y15" t="str">
        <f>Sources!$A$110</f>
        <v>Butera2021</v>
      </c>
      <c r="Z15" t="str">
        <f>Sources!$A$110</f>
        <v>Butera2021</v>
      </c>
      <c r="AA15" t="str">
        <f>Sources!$A$110</f>
        <v>Butera2021</v>
      </c>
      <c r="AB15" s="52" t="str">
        <f>Sources!$A$141</f>
        <v>(ref:SameAs2020)</v>
      </c>
      <c r="AC15" s="52" t="str">
        <f>Sources!$A$141</f>
        <v>(ref:SameAs2020)</v>
      </c>
      <c r="AD15" s="52" t="str">
        <f>Sources!$A$141</f>
        <v>(ref:SameAs2020)</v>
      </c>
      <c r="AE15" s="12" t="str">
        <f>Sources!$A$140</f>
        <v>(ref:AuthorAssumptions)</v>
      </c>
      <c r="AF15" s="12" t="str">
        <f>Sources!$A$140</f>
        <v>(ref:AuthorAssumptions)</v>
      </c>
      <c r="AG15" s="12" t="str">
        <f>Sources!$A$140</f>
        <v>(ref:AuthorAssumptions)</v>
      </c>
      <c r="AH15" s="12" t="str">
        <f>Sources!$A$140</f>
        <v>(ref:AuthorAssumptions)</v>
      </c>
      <c r="AI15" s="12" t="str">
        <f>Sources!$A$140</f>
        <v>(ref:AuthorAssumptions)</v>
      </c>
      <c r="AJ15" s="12" t="str">
        <f>Sources!$A$140</f>
        <v>(ref:AuthorAssumptions)</v>
      </c>
      <c r="AK15" s="17" t="str">
        <f>Sources!$A$140</f>
        <v>(ref:AuthorAssumptions)</v>
      </c>
      <c r="AL15" s="17" t="str">
        <f>Sources!$A$140</f>
        <v>(ref:AuthorAssumptions)</v>
      </c>
      <c r="AM15" s="17" t="str">
        <f>Sources!$A$140</f>
        <v>(ref:AuthorAssumptions)</v>
      </c>
      <c r="AN15" s="17" t="str">
        <f>Sources!$A$140</f>
        <v>(ref:AuthorAssumptions)</v>
      </c>
      <c r="AO15" s="17" t="str">
        <f>Sources!$A$140</f>
        <v>(ref:AuthorAssumptions)</v>
      </c>
      <c r="AP15" s="17" t="str">
        <f>Sources!$A$140</f>
        <v>(ref:AuthorAssumptions)</v>
      </c>
      <c r="AQ15" s="17" t="str">
        <f>Sources!$A$140</f>
        <v>(ref:AuthorAssumptions)</v>
      </c>
      <c r="AR15" s="17" t="str">
        <f>Sources!$A$140</f>
        <v>(ref:AuthorAssumptions)</v>
      </c>
      <c r="AS15" s="17" t="str">
        <f>Sources!$A$140</f>
        <v>(ref:AuthorAssumptions)</v>
      </c>
      <c r="AT15" s="17" t="str">
        <f>Sources!$A$140</f>
        <v>(ref:AuthorAssumptions)</v>
      </c>
      <c r="AU15" s="17" t="str">
        <f>Sources!$A$140</f>
        <v>(ref:AuthorAssumptions)</v>
      </c>
      <c r="AV15" s="17" t="str">
        <f>Sources!$A$140</f>
        <v>(ref:AuthorAssumptions)</v>
      </c>
      <c r="AW15" s="12">
        <v>0</v>
      </c>
      <c r="AX15" s="12" t="str">
        <f>Sources!$A$110</f>
        <v>Butera2021</v>
      </c>
      <c r="AY15" s="12">
        <v>0</v>
      </c>
      <c r="AZ15" s="17" t="str">
        <f>Sources!$A$141</f>
        <v>(ref:SameAs2020)</v>
      </c>
      <c r="BA15" s="17" t="str">
        <f>Sources!$A$141</f>
        <v>(ref:SameAs2020)</v>
      </c>
      <c r="BB15" s="17" t="str">
        <f>Sources!$A$141</f>
        <v>(ref:SameAs2020)</v>
      </c>
      <c r="BC15" s="52">
        <v>0</v>
      </c>
      <c r="BD15" s="52" t="str">
        <f>Sources!$A$110</f>
        <v>Butera2021</v>
      </c>
      <c r="BE15" s="52">
        <v>0</v>
      </c>
      <c r="BF15" s="17" t="str">
        <f>Sources!$A$141</f>
        <v>(ref:SameAs2020)</v>
      </c>
      <c r="BG15" s="17" t="str">
        <f>Sources!$A$141</f>
        <v>(ref:SameAs2020)</v>
      </c>
      <c r="BH15" s="17" t="str">
        <f>Sources!$A$141</f>
        <v>(ref:SameAs2020)</v>
      </c>
      <c r="BI15">
        <v>0</v>
      </c>
      <c r="BJ15" s="17" t="str">
        <f>Sources!$A$112</f>
        <v>Turton2012</v>
      </c>
      <c r="BK15">
        <v>0</v>
      </c>
      <c r="BL15" s="17" t="str">
        <f>Sources!$A$141</f>
        <v>(ref:SameAs2020)</v>
      </c>
      <c r="BM15" s="17" t="str">
        <f>Sources!$A$141</f>
        <v>(ref:SameAs2020)</v>
      </c>
      <c r="BN15" s="17" t="str">
        <f>Sources!$A$141</f>
        <v>(ref:SameAs2020)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18.474666666666668</v>
      </c>
      <c r="CI15">
        <v>0</v>
      </c>
      <c r="CJ15" t="str">
        <f>Sources!$A$140</f>
        <v>(ref:AuthorAssumptions)</v>
      </c>
      <c r="CK15" t="str">
        <f>Sources!$A$140</f>
        <v>(ref:AuthorAssumptions)</v>
      </c>
      <c r="CL15" t="str">
        <f>Sources!$A$140</f>
        <v>(ref:AuthorAssumptions)</v>
      </c>
      <c r="CM15">
        <v>0</v>
      </c>
      <c r="CN15">
        <v>0</v>
      </c>
      <c r="CO15">
        <v>0</v>
      </c>
      <c r="CP15">
        <f t="shared" si="5"/>
        <v>0</v>
      </c>
      <c r="CQ15">
        <f t="shared" si="6"/>
        <v>0</v>
      </c>
      <c r="CR15">
        <f t="shared" si="7"/>
        <v>0</v>
      </c>
      <c r="CS15">
        <v>0</v>
      </c>
      <c r="CT15" t="str">
        <f>Sources!$A$143&amp; " based on "&amp;CT13</f>
        <v>(ref:SameAsMeOH) based on 0</v>
      </c>
      <c r="CU15">
        <v>0</v>
      </c>
      <c r="CV15" t="str">
        <f>Sources!$A$141&amp;" and "&amp;$CT$11</f>
        <v>(ref:SameAs2020) and DEA2022</v>
      </c>
      <c r="CW15" t="str">
        <f>Sources!$A$141&amp;" and "&amp;$CT$11</f>
        <v>(ref:SameAs2020) and DEA2022</v>
      </c>
      <c r="CX15" t="str">
        <f>Sources!$A$141&amp;" and "&amp;$CT$11</f>
        <v>(ref:SameAs2020) and DEA2022</v>
      </c>
      <c r="CY15">
        <v>9.3678779051968114E-2</v>
      </c>
      <c r="CZ15">
        <v>9.3678779051968114E-2</v>
      </c>
      <c r="DA15">
        <v>9.3678779051968114E-2</v>
      </c>
      <c r="DB15" s="17" t="str">
        <f>Sources!$A$141</f>
        <v>(ref:SameAs2020)</v>
      </c>
      <c r="DC15" s="17" t="str">
        <f>Sources!$A$141</f>
        <v>(ref:SameAs2020)</v>
      </c>
      <c r="DD15" s="17" t="str">
        <f>Sources!$A$141</f>
        <v>(ref:SameAs2020)</v>
      </c>
    </row>
    <row r="16" spans="1:108" x14ac:dyDescent="0.35">
      <c r="A16" s="107"/>
      <c r="B16" s="4" t="s">
        <v>156</v>
      </c>
      <c r="C16" s="5" t="s">
        <v>196</v>
      </c>
      <c r="D16" s="66" t="s">
        <v>109</v>
      </c>
      <c r="E16" s="11">
        <f t="shared" si="4"/>
        <v>8</v>
      </c>
      <c r="F16" s="16">
        <v>0</v>
      </c>
      <c r="G16" s="16">
        <v>0</v>
      </c>
      <c r="H16" s="16">
        <v>0</v>
      </c>
      <c r="I16" s="16">
        <v>0</v>
      </c>
      <c r="J16" s="16">
        <v>0</v>
      </c>
      <c r="K16" s="16">
        <v>0</v>
      </c>
      <c r="L16" s="16">
        <v>0</v>
      </c>
      <c r="M16" s="16">
        <v>0</v>
      </c>
      <c r="N16" s="16">
        <v>0</v>
      </c>
      <c r="O16" s="16">
        <v>0</v>
      </c>
      <c r="P16" s="16">
        <v>0</v>
      </c>
      <c r="Q16" s="16">
        <v>0</v>
      </c>
      <c r="R16" s="16">
        <v>0</v>
      </c>
      <c r="S16" t="str">
        <f>Sources!$A$10</f>
        <v>Blanco2018</v>
      </c>
      <c r="T16" t="str">
        <f>Sources!$A$10</f>
        <v>Blanco2018</v>
      </c>
      <c r="U16" t="str">
        <f>Sources!$A$10</f>
        <v>Blanco2018</v>
      </c>
      <c r="V16" s="52" t="str">
        <f>Sources!$A$141</f>
        <v>(ref:SameAs2020)</v>
      </c>
      <c r="W16" s="52" t="str">
        <f>Sources!$A$141</f>
        <v>(ref:SameAs2020)</v>
      </c>
      <c r="X16" s="52" t="str">
        <f>Sources!$A$141</f>
        <v>(ref:SameAs2020)</v>
      </c>
      <c r="Y16" s="52">
        <v>0</v>
      </c>
      <c r="Z16" s="52">
        <v>0</v>
      </c>
      <c r="AA16" s="52">
        <v>0</v>
      </c>
      <c r="AB16" s="52">
        <v>0</v>
      </c>
      <c r="AC16" s="52">
        <v>0</v>
      </c>
      <c r="AD16" s="52">
        <v>0</v>
      </c>
      <c r="AE16" s="12" t="str">
        <f>Sources!$A$2</f>
        <v>Armijo2020</v>
      </c>
      <c r="AF16" s="12" t="str">
        <f>Sources!$A$50</f>
        <v>IEA2019</v>
      </c>
      <c r="AG16" s="12" t="str">
        <f>Sources!$A$61</f>
        <v>Ammonfuel2020</v>
      </c>
      <c r="AH16" s="12" t="str">
        <f>Sources!$A$61</f>
        <v>Ammonfuel2020</v>
      </c>
      <c r="AI16" s="12" t="str">
        <f>Sources!$A$61</f>
        <v>Ammonfuel2020</v>
      </c>
      <c r="AJ16" s="12" t="str">
        <f>Sources!$A$61</f>
        <v>Ammonfuel2020</v>
      </c>
      <c r="AK16" s="17" t="str">
        <f>Sources!$A$2</f>
        <v>Armijo2020</v>
      </c>
      <c r="AL16" s="17" t="str">
        <f>Sources!$A$2</f>
        <v>Armijo2020</v>
      </c>
      <c r="AM16" s="17" t="str">
        <f>Sources!$A$2</f>
        <v>Armijo2020</v>
      </c>
      <c r="AN16" s="17" t="str">
        <f>Sources!$A$140</f>
        <v>(ref:AuthorAssumptions)</v>
      </c>
      <c r="AO16" s="17" t="str">
        <f>Sources!$A$140</f>
        <v>(ref:AuthorAssumptions)</v>
      </c>
      <c r="AP16" s="17" t="str">
        <f>Sources!$A$140</f>
        <v>(ref:AuthorAssumptions)</v>
      </c>
      <c r="AQ16" s="17" t="str">
        <f>Sources!$A$2</f>
        <v>Armijo2020</v>
      </c>
      <c r="AR16" s="17" t="str">
        <f>Sources!$A$2</f>
        <v>Armijo2020</v>
      </c>
      <c r="AS16" s="17" t="str">
        <f>Sources!$A$2</f>
        <v>Armijo2020</v>
      </c>
      <c r="AT16" s="17" t="str">
        <f>Sources!$A$140</f>
        <v>(ref:AuthorAssumptions)</v>
      </c>
      <c r="AU16" s="17" t="str">
        <f>Sources!$A$140</f>
        <v>(ref:AuthorAssumptions)</v>
      </c>
      <c r="AV16" s="17" t="str">
        <f>Sources!$A$140</f>
        <v>(ref:AuthorAssumptions)</v>
      </c>
      <c r="AW16">
        <v>0</v>
      </c>
      <c r="AX16" t="str">
        <f>Sources!$A$137</f>
        <v>Campion2022</v>
      </c>
      <c r="AY16" s="12">
        <v>0</v>
      </c>
      <c r="AZ16" s="17" t="str">
        <f>Sources!$A$141</f>
        <v>(ref:SameAs2020)</v>
      </c>
      <c r="BA16" s="17" t="str">
        <f>Sources!$A$141</f>
        <v>(ref:SameAs2020)</v>
      </c>
      <c r="BB16" s="17" t="str">
        <f>Sources!$A$141</f>
        <v>(ref:SameAs2020)</v>
      </c>
      <c r="BC16">
        <v>0</v>
      </c>
      <c r="BD16" t="str">
        <f>Sources!$A$137</f>
        <v>Campion2022</v>
      </c>
      <c r="BE16">
        <v>0</v>
      </c>
      <c r="BF16" s="17" t="str">
        <f>Sources!$A$141</f>
        <v>(ref:SameAs2020)</v>
      </c>
      <c r="BG16" s="17" t="str">
        <f>Sources!$A$141</f>
        <v>(ref:SameAs2020)</v>
      </c>
      <c r="BH16" s="17" t="str">
        <f>Sources!$A$141</f>
        <v>(ref:SameAs2020)</v>
      </c>
      <c r="BI16">
        <v>0</v>
      </c>
      <c r="BJ16" t="str">
        <f>Sources!$A$137</f>
        <v>Campion2022</v>
      </c>
      <c r="BK16">
        <v>0</v>
      </c>
      <c r="BL16" s="17" t="str">
        <f>Sources!$A$141</f>
        <v>(ref:SameAs2020)</v>
      </c>
      <c r="BM16" s="17" t="str">
        <f>Sources!$A$141</f>
        <v>(ref:SameAs2020)</v>
      </c>
      <c r="BN16" s="17" t="str">
        <f>Sources!$A$141</f>
        <v>(ref:SameAs2020)</v>
      </c>
      <c r="BO16" t="str">
        <f>Sources!$A$133</f>
        <v>DEA2022</v>
      </c>
      <c r="BP16" t="str">
        <f>Sources!$A$133</f>
        <v>DEA2022</v>
      </c>
      <c r="BQ16" t="str">
        <f>Sources!$A$133</f>
        <v>DEA2022</v>
      </c>
      <c r="BR16" t="str">
        <f>Sources!$A$133</f>
        <v>DEA2022</v>
      </c>
      <c r="BS16" t="str">
        <f>Sources!$A$133</f>
        <v>DEA2022</v>
      </c>
      <c r="BT16" t="str">
        <f>Sources!$A$133</f>
        <v>DEA2022</v>
      </c>
      <c r="BU16">
        <v>0</v>
      </c>
      <c r="BV16">
        <v>0</v>
      </c>
      <c r="BW16">
        <v>0</v>
      </c>
      <c r="BX16">
        <v>0</v>
      </c>
      <c r="BY16">
        <v>0</v>
      </c>
      <c r="BZ16">
        <v>0</v>
      </c>
      <c r="CA16">
        <v>0</v>
      </c>
      <c r="CB16">
        <v>0</v>
      </c>
      <c r="CC16">
        <v>0</v>
      </c>
      <c r="CD16">
        <v>0</v>
      </c>
      <c r="CE16">
        <v>0</v>
      </c>
      <c r="CF16">
        <v>0</v>
      </c>
      <c r="CG16">
        <v>0</v>
      </c>
      <c r="CH16" t="str">
        <f>Sources!A116&amp;" and "&amp;Sources!A113</f>
        <v>EcoinventASU2020 and Ecoinventfp2020</v>
      </c>
      <c r="CI16">
        <v>0</v>
      </c>
      <c r="CJ16" t="str">
        <f>Sources!$A$140</f>
        <v>(ref:AuthorAssumptions)</v>
      </c>
      <c r="CK16" t="str">
        <f>Sources!$A$140</f>
        <v>(ref:AuthorAssumptions)</v>
      </c>
      <c r="CL16" t="str">
        <f>Sources!$A$140</f>
        <v>(ref:AuthorAssumptions)</v>
      </c>
      <c r="CM16">
        <v>0</v>
      </c>
      <c r="CN16">
        <v>0</v>
      </c>
      <c r="CO16">
        <v>0</v>
      </c>
      <c r="CP16">
        <f t="shared" si="5"/>
        <v>0</v>
      </c>
      <c r="CQ16">
        <f t="shared" si="6"/>
        <v>0</v>
      </c>
      <c r="CR16">
        <f t="shared" si="7"/>
        <v>0</v>
      </c>
      <c r="CS16">
        <v>0</v>
      </c>
      <c r="CT16" t="str">
        <f>Sources!$A$143&amp; " based on "&amp;CT14</f>
        <v>(ref:SameAsMeOH) based on (ref:SameAsMeOH) based on DEA2022</v>
      </c>
      <c r="CU16">
        <v>0</v>
      </c>
      <c r="CV16" t="str">
        <f>Sources!$A$141&amp;" and "&amp;$CT$11</f>
        <v>(ref:SameAs2020) and DEA2022</v>
      </c>
      <c r="CW16" t="str">
        <f>Sources!$A$141&amp;" and "&amp;$CT$11</f>
        <v>(ref:SameAs2020) and DEA2022</v>
      </c>
      <c r="CX16" t="str">
        <f>Sources!$A$141&amp;" and "&amp;$CT$11</f>
        <v>(ref:SameAs2020) and DEA2022</v>
      </c>
      <c r="CY16">
        <v>9.3678779051968114E-2</v>
      </c>
      <c r="CZ16">
        <v>9.3678779051968114E-2</v>
      </c>
      <c r="DA16">
        <v>9.3678779051968114E-2</v>
      </c>
      <c r="DB16" s="17" t="str">
        <f>Sources!$A$141</f>
        <v>(ref:SameAs2020)</v>
      </c>
      <c r="DC16" s="17" t="str">
        <f>Sources!$A$141</f>
        <v>(ref:SameAs2020)</v>
      </c>
      <c r="DD16" s="17" t="str">
        <f>Sources!$A$141</f>
        <v>(ref:SameAs2020)</v>
      </c>
    </row>
    <row r="17" spans="1:108" x14ac:dyDescent="0.35">
      <c r="A17" s="107"/>
      <c r="B17" s="4" t="s">
        <v>156</v>
      </c>
      <c r="C17" s="5" t="s">
        <v>196</v>
      </c>
      <c r="D17" s="66" t="s">
        <v>110</v>
      </c>
      <c r="E17" s="11">
        <f t="shared" si="4"/>
        <v>9</v>
      </c>
      <c r="F17" s="16">
        <v>0</v>
      </c>
      <c r="G17" s="16">
        <v>0</v>
      </c>
      <c r="H17" s="16">
        <v>0</v>
      </c>
      <c r="I17" s="16">
        <v>0</v>
      </c>
      <c r="J17" s="16">
        <v>0</v>
      </c>
      <c r="K17" s="16">
        <v>0</v>
      </c>
      <c r="L17" s="16">
        <v>0</v>
      </c>
      <c r="M17" s="16">
        <v>0</v>
      </c>
      <c r="N17" s="16">
        <v>0</v>
      </c>
      <c r="O17" s="16">
        <v>0</v>
      </c>
      <c r="P17" s="16">
        <v>0</v>
      </c>
      <c r="Q17" s="16">
        <v>0</v>
      </c>
      <c r="R17" s="16">
        <v>0</v>
      </c>
      <c r="S17" t="str">
        <f>Sources!$A$10</f>
        <v>Blanco2018</v>
      </c>
      <c r="T17" t="str">
        <f>Sources!$A$10</f>
        <v>Blanco2018</v>
      </c>
      <c r="U17" t="str">
        <f>Sources!$A$10</f>
        <v>Blanco2018</v>
      </c>
      <c r="V17" s="52" t="str">
        <f>Sources!$A$141</f>
        <v>(ref:SameAs2020)</v>
      </c>
      <c r="W17" s="52" t="str">
        <f>Sources!$A$141</f>
        <v>(ref:SameAs2020)</v>
      </c>
      <c r="X17" s="52" t="str">
        <f>Sources!$A$141</f>
        <v>(ref:SameAs2020)</v>
      </c>
      <c r="Y17" s="52">
        <v>0</v>
      </c>
      <c r="Z17" s="52">
        <v>0</v>
      </c>
      <c r="AA17" s="52">
        <v>0</v>
      </c>
      <c r="AB17" s="52">
        <v>0</v>
      </c>
      <c r="AC17" s="52">
        <v>0</v>
      </c>
      <c r="AD17" s="52">
        <v>0</v>
      </c>
      <c r="AE17" s="12" t="str">
        <f>Sources!$A$2</f>
        <v>Armijo2020</v>
      </c>
      <c r="AF17" s="12" t="str">
        <f>Sources!$A$50</f>
        <v>IEA2019</v>
      </c>
      <c r="AG17" s="12" t="str">
        <f>Sources!$A$61</f>
        <v>Ammonfuel2020</v>
      </c>
      <c r="AH17" s="12" t="str">
        <f>Sources!$A$61</f>
        <v>Ammonfuel2020</v>
      </c>
      <c r="AI17" s="12" t="str">
        <f>Sources!$A$61</f>
        <v>Ammonfuel2020</v>
      </c>
      <c r="AJ17" s="12" t="str">
        <f>Sources!$A$61</f>
        <v>Ammonfuel2020</v>
      </c>
      <c r="AK17" s="17" t="str">
        <f>Sources!$A$2</f>
        <v>Armijo2020</v>
      </c>
      <c r="AL17" s="17" t="str">
        <f>Sources!$A$2</f>
        <v>Armijo2020</v>
      </c>
      <c r="AM17" s="17" t="str">
        <f>Sources!$A$2</f>
        <v>Armijo2020</v>
      </c>
      <c r="AN17" s="17" t="str">
        <f>Sources!$A$140</f>
        <v>(ref:AuthorAssumptions)</v>
      </c>
      <c r="AO17" s="17" t="str">
        <f>Sources!$A$140</f>
        <v>(ref:AuthorAssumptions)</v>
      </c>
      <c r="AP17" s="17" t="str">
        <f>Sources!$A$140</f>
        <v>(ref:AuthorAssumptions)</v>
      </c>
      <c r="AQ17" s="17" t="str">
        <f>Sources!$A$2</f>
        <v>Armijo2020</v>
      </c>
      <c r="AR17" s="17" t="str">
        <f>Sources!$A$2</f>
        <v>Armijo2020</v>
      </c>
      <c r="AS17" s="17" t="str">
        <f>Sources!$A$2</f>
        <v>Armijo2020</v>
      </c>
      <c r="AT17" s="17" t="str">
        <f>Sources!$A$140</f>
        <v>(ref:AuthorAssumptions)</v>
      </c>
      <c r="AU17" s="17" t="str">
        <f>Sources!$A$140</f>
        <v>(ref:AuthorAssumptions)</v>
      </c>
      <c r="AV17" s="17" t="str">
        <f>Sources!$A$140</f>
        <v>(ref:AuthorAssumptions)</v>
      </c>
      <c r="AW17">
        <v>0</v>
      </c>
      <c r="AX17" t="str">
        <f>Sources!$A$137</f>
        <v>Campion2022</v>
      </c>
      <c r="AY17">
        <v>0</v>
      </c>
      <c r="AZ17" s="17" t="str">
        <f>Sources!$A$141</f>
        <v>(ref:SameAs2020)</v>
      </c>
      <c r="BA17" s="17" t="str">
        <f>Sources!$A$141</f>
        <v>(ref:SameAs2020)</v>
      </c>
      <c r="BB17" s="17" t="str">
        <f>Sources!$A$141</f>
        <v>(ref:SameAs2020)</v>
      </c>
      <c r="BC17">
        <v>0</v>
      </c>
      <c r="BD17" t="str">
        <f>Sources!$A$137</f>
        <v>Campion2022</v>
      </c>
      <c r="BE17">
        <v>0</v>
      </c>
      <c r="BF17" s="17" t="str">
        <f>Sources!$A$141</f>
        <v>(ref:SameAs2020)</v>
      </c>
      <c r="BG17" s="17" t="str">
        <f>Sources!$A$141</f>
        <v>(ref:SameAs2020)</v>
      </c>
      <c r="BH17" s="17" t="str">
        <f>Sources!$A$141</f>
        <v>(ref:SameAs2020)</v>
      </c>
      <c r="BI17">
        <v>0</v>
      </c>
      <c r="BJ17" t="str">
        <f>Sources!$A$137</f>
        <v>Campion2022</v>
      </c>
      <c r="BK17">
        <v>0</v>
      </c>
      <c r="BL17" s="17" t="str">
        <f>Sources!$A$141</f>
        <v>(ref:SameAs2020)</v>
      </c>
      <c r="BM17" s="17" t="str">
        <f>Sources!$A$141</f>
        <v>(ref:SameAs2020)</v>
      </c>
      <c r="BN17" s="17" t="str">
        <f>Sources!$A$141</f>
        <v>(ref:SameAs2020)</v>
      </c>
      <c r="BO17" t="str">
        <f>Sources!$A$133</f>
        <v>DEA2022</v>
      </c>
      <c r="BP17" t="str">
        <f>Sources!$A$133</f>
        <v>DEA2022</v>
      </c>
      <c r="BQ17" t="str">
        <f>Sources!$A$133</f>
        <v>DEA2022</v>
      </c>
      <c r="BR17" t="str">
        <f>Sources!$A$133</f>
        <v>DEA2022</v>
      </c>
      <c r="BS17" t="str">
        <f>Sources!$A$133</f>
        <v>DEA2022</v>
      </c>
      <c r="BT17" t="str">
        <f>Sources!$A$133</f>
        <v>DEA2022</v>
      </c>
      <c r="BU17">
        <v>0</v>
      </c>
      <c r="BV17">
        <v>0</v>
      </c>
      <c r="BW17">
        <v>0</v>
      </c>
      <c r="BX17">
        <v>0</v>
      </c>
      <c r="BY17">
        <v>0</v>
      </c>
      <c r="BZ17">
        <v>0</v>
      </c>
      <c r="CA17">
        <v>0</v>
      </c>
      <c r="CB17">
        <v>0</v>
      </c>
      <c r="CC17">
        <v>0</v>
      </c>
      <c r="CD17">
        <v>0</v>
      </c>
      <c r="CE17">
        <v>0</v>
      </c>
      <c r="CF17">
        <v>0</v>
      </c>
      <c r="CG17">
        <v>0</v>
      </c>
      <c r="CH17" s="20" t="str">
        <f>Sources!A116&amp;"and"&amp;Sources!A113</f>
        <v>EcoinventASU2020andEcoinventfp2020</v>
      </c>
      <c r="CI17">
        <v>0</v>
      </c>
      <c r="CJ17" t="str">
        <f>Sources!$A$140</f>
        <v>(ref:AuthorAssumptions)</v>
      </c>
      <c r="CK17" t="str">
        <f>Sources!$A$140</f>
        <v>(ref:AuthorAssumptions)</v>
      </c>
      <c r="CL17" t="str">
        <f>Sources!$A$140</f>
        <v>(ref:AuthorAssumptions)</v>
      </c>
      <c r="CM17">
        <v>0</v>
      </c>
      <c r="CN17">
        <v>0</v>
      </c>
      <c r="CO17">
        <v>0</v>
      </c>
      <c r="CP17">
        <v>0</v>
      </c>
      <c r="CQ17">
        <v>0</v>
      </c>
      <c r="CR17">
        <f t="shared" si="7"/>
        <v>0</v>
      </c>
      <c r="CS17">
        <v>0</v>
      </c>
      <c r="CT17" t="str">
        <f>Sources!$A$143&amp; " based on "&amp;CT15</f>
        <v>(ref:SameAsMeOH) based on (ref:SameAsMeOH) based on 0</v>
      </c>
      <c r="CU17">
        <v>0</v>
      </c>
      <c r="CV17" t="str">
        <f>Sources!$A$141&amp;" and "&amp;$CT$11</f>
        <v>(ref:SameAs2020) and DEA2022</v>
      </c>
      <c r="CW17" t="str">
        <f>Sources!$A$141&amp;" and "&amp;$CT$11</f>
        <v>(ref:SameAs2020) and DEA2022</v>
      </c>
      <c r="CX17" t="str">
        <f>Sources!$A$141&amp;" and "&amp;$CT$11</f>
        <v>(ref:SameAs2020) and DEA2022</v>
      </c>
      <c r="CY17">
        <v>9.3678779051968114E-2</v>
      </c>
      <c r="CZ17">
        <v>9.3678779051968114E-2</v>
      </c>
      <c r="DA17">
        <v>9.3678779051968114E-2</v>
      </c>
      <c r="DB17" s="17" t="str">
        <f>Sources!$A$141</f>
        <v>(ref:SameAs2020)</v>
      </c>
      <c r="DC17" s="17" t="str">
        <f>Sources!$A$141</f>
        <v>(ref:SameAs2020)</v>
      </c>
      <c r="DD17" s="17" t="str">
        <f>Sources!$A$141</f>
        <v>(ref:SameAs2020)</v>
      </c>
    </row>
    <row r="18" spans="1:108" x14ac:dyDescent="0.35">
      <c r="A18" s="107"/>
      <c r="B18" s="36" t="s">
        <v>160</v>
      </c>
      <c r="C18" s="5" t="str">
        <f>IF(H18&lt;&gt;0,"Min_demand","-")</f>
        <v>-</v>
      </c>
      <c r="D18" s="66" t="s">
        <v>38</v>
      </c>
      <c r="E18" s="11">
        <f t="shared" si="4"/>
        <v>10</v>
      </c>
      <c r="F18" s="16">
        <v>0</v>
      </c>
      <c r="G18" s="16">
        <v>0</v>
      </c>
      <c r="H18" s="16">
        <v>0</v>
      </c>
      <c r="I18" s="16">
        <v>0</v>
      </c>
      <c r="J18" s="16">
        <v>0</v>
      </c>
      <c r="K18" s="16">
        <v>0</v>
      </c>
      <c r="L18" s="16">
        <v>0</v>
      </c>
      <c r="M18" s="16">
        <v>0</v>
      </c>
      <c r="N18" s="16">
        <v>0</v>
      </c>
      <c r="O18" s="16">
        <v>0</v>
      </c>
      <c r="P18" s="16">
        <v>0</v>
      </c>
      <c r="Q18" s="16">
        <v>0</v>
      </c>
      <c r="R18" s="16">
        <v>0</v>
      </c>
      <c r="S18">
        <v>0</v>
      </c>
      <c r="T18">
        <v>0</v>
      </c>
      <c r="U18">
        <v>0</v>
      </c>
      <c r="V18">
        <v>0</v>
      </c>
      <c r="W18">
        <v>0</v>
      </c>
      <c r="X18">
        <v>0</v>
      </c>
      <c r="Y18">
        <v>0</v>
      </c>
      <c r="Z18">
        <v>0</v>
      </c>
      <c r="AA18">
        <v>0</v>
      </c>
      <c r="AB18">
        <v>0</v>
      </c>
      <c r="AC18">
        <v>0</v>
      </c>
      <c r="AD18">
        <v>0</v>
      </c>
      <c r="AE18">
        <v>0</v>
      </c>
      <c r="AF18">
        <v>0</v>
      </c>
      <c r="AG18">
        <v>0</v>
      </c>
      <c r="AH18">
        <v>0</v>
      </c>
      <c r="AI18">
        <v>0</v>
      </c>
      <c r="AJ18">
        <v>0</v>
      </c>
      <c r="AK18" s="17" t="str">
        <f>Sources!$A$140</f>
        <v>(ref:AuthorAssumptions)</v>
      </c>
      <c r="AL18" s="17" t="str">
        <f>Sources!$A$140</f>
        <v>(ref:AuthorAssumptions)</v>
      </c>
      <c r="AM18" s="17" t="str">
        <f>Sources!$A$140</f>
        <v>(ref:AuthorAssumptions)</v>
      </c>
      <c r="AN18" s="17" t="str">
        <f>Sources!$A$140</f>
        <v>(ref:AuthorAssumptions)</v>
      </c>
      <c r="AO18" s="17" t="str">
        <f>Sources!$A$140</f>
        <v>(ref:AuthorAssumptions)</v>
      </c>
      <c r="AP18" s="17" t="str">
        <f>Sources!$A$140</f>
        <v>(ref:AuthorAssumptions)</v>
      </c>
      <c r="AQ18" s="17" t="str">
        <f>Sources!$A$140</f>
        <v>(ref:AuthorAssumptions)</v>
      </c>
      <c r="AR18" s="17" t="str">
        <f>Sources!$A$140</f>
        <v>(ref:AuthorAssumptions)</v>
      </c>
      <c r="AS18" s="17" t="str">
        <f>Sources!$A$140</f>
        <v>(ref:AuthorAssumptions)</v>
      </c>
      <c r="AT18" s="17" t="str">
        <f>Sources!$A$140</f>
        <v>(ref:AuthorAssumptions)</v>
      </c>
      <c r="AU18" s="17" t="str">
        <f>Sources!$A$140</f>
        <v>(ref:AuthorAssumptions)</v>
      </c>
      <c r="AV18" s="17" t="str">
        <f>Sources!$A$140</f>
        <v>(ref:AuthorAssumptions)</v>
      </c>
      <c r="AW18">
        <v>0</v>
      </c>
      <c r="AX18" t="str">
        <f>Sources!$A$99</f>
        <v>Kettani2020</v>
      </c>
      <c r="AY18">
        <v>0</v>
      </c>
      <c r="AZ18" s="17" t="str">
        <f>Sources!$A$141</f>
        <v>(ref:SameAs2020)</v>
      </c>
      <c r="BA18" s="17" t="str">
        <f>Sources!$A$141</f>
        <v>(ref:SameAs2020)</v>
      </c>
      <c r="BB18" s="17" t="str">
        <f>Sources!$A$141</f>
        <v>(ref:SameAs2020)</v>
      </c>
      <c r="BC18">
        <v>0</v>
      </c>
      <c r="BD18" t="str">
        <f>Sources!$A$99</f>
        <v>Kettani2020</v>
      </c>
      <c r="BE18">
        <v>0</v>
      </c>
      <c r="BF18" s="17" t="str">
        <f>Sources!$A$141</f>
        <v>(ref:SameAs2020)</v>
      </c>
      <c r="BG18" s="17" t="str">
        <f>Sources!$A$141</f>
        <v>(ref:SameAs2020)</v>
      </c>
      <c r="BH18" s="17" t="str">
        <f>Sources!$A$141</f>
        <v>(ref:SameAs2020)</v>
      </c>
      <c r="BI18">
        <v>0</v>
      </c>
      <c r="BJ18">
        <v>0</v>
      </c>
      <c r="BK18">
        <v>0</v>
      </c>
      <c r="BL18">
        <v>0</v>
      </c>
      <c r="BM18">
        <v>0</v>
      </c>
      <c r="BN18">
        <v>0</v>
      </c>
      <c r="BO18">
        <v>0</v>
      </c>
      <c r="BP18" t="str">
        <f>Sources!$A$99</f>
        <v>Kettani2020</v>
      </c>
      <c r="BQ18">
        <v>0</v>
      </c>
      <c r="BR18" s="17" t="str">
        <f>Sources!$A$141</f>
        <v>(ref:SameAs2020)</v>
      </c>
      <c r="BS18" s="17" t="str">
        <f>Sources!$A$141</f>
        <v>(ref:SameAs2020)</v>
      </c>
      <c r="BT18" s="17" t="str">
        <f>Sources!$A$141</f>
        <v>(ref:SameAs2020)</v>
      </c>
      <c r="BU18">
        <v>0</v>
      </c>
      <c r="BV18">
        <v>0</v>
      </c>
      <c r="BW18">
        <v>0</v>
      </c>
      <c r="BX18">
        <v>0</v>
      </c>
      <c r="BY18">
        <v>0</v>
      </c>
      <c r="BZ18">
        <v>0</v>
      </c>
      <c r="CA18">
        <v>0</v>
      </c>
      <c r="CB18">
        <v>0</v>
      </c>
      <c r="CC18">
        <v>0</v>
      </c>
      <c r="CD18">
        <v>0</v>
      </c>
      <c r="CE18">
        <v>0</v>
      </c>
      <c r="CF18">
        <v>0</v>
      </c>
      <c r="CG18" s="19">
        <v>0</v>
      </c>
      <c r="CH18" s="19">
        <v>0</v>
      </c>
      <c r="CI18" s="19">
        <v>0</v>
      </c>
      <c r="CJ18">
        <v>0</v>
      </c>
      <c r="CK18">
        <v>0</v>
      </c>
      <c r="CL18">
        <v>0</v>
      </c>
      <c r="CM18" s="19">
        <v>0</v>
      </c>
      <c r="CN18" s="19">
        <v>0</v>
      </c>
      <c r="CO18" s="19">
        <v>0</v>
      </c>
      <c r="CP18">
        <f t="shared" si="5"/>
        <v>0</v>
      </c>
      <c r="CQ18">
        <f t="shared" si="6"/>
        <v>0</v>
      </c>
      <c r="CR18">
        <f t="shared" si="7"/>
        <v>0</v>
      </c>
      <c r="CS18">
        <v>0</v>
      </c>
      <c r="CT18">
        <v>0</v>
      </c>
      <c r="CU18">
        <v>0</v>
      </c>
      <c r="CV18">
        <v>0</v>
      </c>
      <c r="CW18">
        <v>0</v>
      </c>
      <c r="CX18">
        <v>0</v>
      </c>
      <c r="CY18">
        <v>0.10185220882315059</v>
      </c>
      <c r="CZ18">
        <v>0.10185220882315059</v>
      </c>
      <c r="DA18">
        <v>0.10185220882315059</v>
      </c>
      <c r="DB18" s="17" t="str">
        <f>Sources!$A$141</f>
        <v>(ref:SameAs2020)</v>
      </c>
      <c r="DC18" s="17" t="str">
        <f>Sources!$A$141</f>
        <v>(ref:SameAs2020)</v>
      </c>
      <c r="DD18" s="17" t="str">
        <f>Sources!$A$141</f>
        <v>(ref:SameAs2020)</v>
      </c>
    </row>
    <row r="19" spans="1:108" x14ac:dyDescent="0.35">
      <c r="A19" s="107"/>
      <c r="B19" s="4" t="s">
        <v>162</v>
      </c>
      <c r="C19" s="5" t="s">
        <v>14</v>
      </c>
      <c r="D19" s="66" t="s">
        <v>84</v>
      </c>
      <c r="E19" s="11">
        <f t="shared" si="4"/>
        <v>11</v>
      </c>
      <c r="F19" s="16">
        <v>0</v>
      </c>
      <c r="G19" s="16">
        <v>0</v>
      </c>
      <c r="H19" s="16">
        <v>0</v>
      </c>
      <c r="I19" s="16">
        <v>0</v>
      </c>
      <c r="J19" s="16">
        <v>0</v>
      </c>
      <c r="K19" s="16">
        <v>0</v>
      </c>
      <c r="L19" s="16">
        <v>0</v>
      </c>
      <c r="M19" s="16">
        <v>0</v>
      </c>
      <c r="N19" s="16">
        <v>0</v>
      </c>
      <c r="O19" s="16">
        <v>0</v>
      </c>
      <c r="P19" s="16">
        <v>0</v>
      </c>
      <c r="Q19" s="16">
        <v>0</v>
      </c>
      <c r="R19" s="16">
        <v>0</v>
      </c>
      <c r="S19" t="str">
        <f>Sources!$A$45</f>
        <v>Belotti2017</v>
      </c>
      <c r="T19" t="str">
        <f>Sources!$A$45</f>
        <v>Belotti2017</v>
      </c>
      <c r="U19" t="str">
        <f>Sources!$A$45</f>
        <v>Belotti2017</v>
      </c>
      <c r="V19" s="52" t="str">
        <f>Sources!$A$141</f>
        <v>(ref:SameAs2020)</v>
      </c>
      <c r="W19" s="52" t="str">
        <f>Sources!$A$141</f>
        <v>(ref:SameAs2020)</v>
      </c>
      <c r="X19" s="52" t="str">
        <f>Sources!$A$141</f>
        <v>(ref:SameAs2020)</v>
      </c>
      <c r="Y19" s="52" t="str">
        <f>Sources!$A$63</f>
        <v>DEA2020d</v>
      </c>
      <c r="Z19" s="52" t="str">
        <f>Sources!$A$63</f>
        <v>DEA2020d</v>
      </c>
      <c r="AA19" s="52" t="str">
        <f>Sources!$A$63</f>
        <v>DEA2020d</v>
      </c>
      <c r="AB19" s="52" t="str">
        <f>Sources!$A$63</f>
        <v>DEA2020d</v>
      </c>
      <c r="AC19" s="52" t="str">
        <f>Sources!$A$63</f>
        <v>DEA2020d</v>
      </c>
      <c r="AD19" s="52" t="str">
        <f>Sources!$A$63</f>
        <v>DEA2020d</v>
      </c>
      <c r="AE19">
        <v>0</v>
      </c>
      <c r="AF19">
        <v>0</v>
      </c>
      <c r="AG19">
        <v>0</v>
      </c>
      <c r="AH19">
        <v>0</v>
      </c>
      <c r="AI19">
        <v>0</v>
      </c>
      <c r="AJ19">
        <v>0</v>
      </c>
      <c r="AK19" s="17" t="str">
        <f>Sources!$A$140</f>
        <v>(ref:AuthorAssumptions)</v>
      </c>
      <c r="AL19" s="17" t="str">
        <f>Sources!$A$140</f>
        <v>(ref:AuthorAssumptions)</v>
      </c>
      <c r="AM19" s="17" t="str">
        <f>Sources!$A$140</f>
        <v>(ref:AuthorAssumptions)</v>
      </c>
      <c r="AN19" s="17" t="str">
        <f>Sources!$A$140</f>
        <v>(ref:AuthorAssumptions)</v>
      </c>
      <c r="AO19" s="17" t="str">
        <f>Sources!$A$140</f>
        <v>(ref:AuthorAssumptions)</v>
      </c>
      <c r="AP19" s="17" t="str">
        <f>Sources!$A$140</f>
        <v>(ref:AuthorAssumptions)</v>
      </c>
      <c r="AQ19" s="17" t="str">
        <f>Sources!$A$140</f>
        <v>(ref:AuthorAssumptions)</v>
      </c>
      <c r="AR19" s="17" t="str">
        <f>Sources!$A$140</f>
        <v>(ref:AuthorAssumptions)</v>
      </c>
      <c r="AS19" s="17" t="str">
        <f>Sources!$A$140</f>
        <v>(ref:AuthorAssumptions)</v>
      </c>
      <c r="AT19" s="17" t="str">
        <f>Sources!$A$140</f>
        <v>(ref:AuthorAssumptions)</v>
      </c>
      <c r="AU19" s="17" t="str">
        <f>Sources!$A$140</f>
        <v>(ref:AuthorAssumptions)</v>
      </c>
      <c r="AV19" s="17" t="str">
        <f>Sources!$A$140</f>
        <v>(ref:AuthorAssumptions)</v>
      </c>
      <c r="AW19" s="35" t="str">
        <f>Sources!$A$50</f>
        <v>IEA2019</v>
      </c>
      <c r="AX19" t="str">
        <f>Sources!$A$137</f>
        <v>Campion2022</v>
      </c>
      <c r="AY19" t="str">
        <f>Sources!$A$50</f>
        <v>IEA2019</v>
      </c>
      <c r="AZ19" t="str">
        <f>Sources!$A$50</f>
        <v>IEA2019</v>
      </c>
      <c r="BA19" t="str">
        <f>Sources!$A$140</f>
        <v>(ref:AuthorAssumptions)</v>
      </c>
      <c r="BB19" t="str">
        <f>Sources!$A$100</f>
        <v>IRENA2020</v>
      </c>
      <c r="BC19" t="str">
        <f>Sources!$A$105</f>
        <v>Nami2021</v>
      </c>
      <c r="BD19" t="str">
        <f>Sources!$A$137</f>
        <v>Campion2022</v>
      </c>
      <c r="BE19" t="str">
        <f>Sources!$A$105</f>
        <v>Nami2021</v>
      </c>
      <c r="BF19" t="str">
        <f>Sources!$A$105</f>
        <v>Nami2021</v>
      </c>
      <c r="BG19" t="str">
        <f>Sources!$A$105</f>
        <v>Nami2021</v>
      </c>
      <c r="BH19" t="str">
        <f>Sources!$A$105</f>
        <v>Nami2021</v>
      </c>
      <c r="BI19" t="str">
        <f>Sources!$A$26</f>
        <v>Buttler2018</v>
      </c>
      <c r="BJ19" t="str">
        <f>Sources!$A$26</f>
        <v>Buttler2018</v>
      </c>
      <c r="BK19" t="str">
        <f>Sources!$A$26</f>
        <v>Buttler2018</v>
      </c>
      <c r="BL19" t="str">
        <f>Sources!$A$26</f>
        <v>Buttler2018</v>
      </c>
      <c r="BM19" t="str">
        <f>Sources!$A$26</f>
        <v>Buttler2018</v>
      </c>
      <c r="BN19" t="str">
        <f>Sources!$A$26</f>
        <v>Buttler2018</v>
      </c>
      <c r="BO19">
        <v>0</v>
      </c>
      <c r="BP19">
        <v>0</v>
      </c>
      <c r="BQ19">
        <v>0</v>
      </c>
      <c r="BR19">
        <v>0</v>
      </c>
      <c r="BS19">
        <v>0</v>
      </c>
      <c r="BT19">
        <v>0</v>
      </c>
      <c r="BU19">
        <v>0</v>
      </c>
      <c r="BV19">
        <v>0</v>
      </c>
      <c r="BW19">
        <v>0</v>
      </c>
      <c r="BX19">
        <v>0</v>
      </c>
      <c r="BY19">
        <v>0</v>
      </c>
      <c r="BZ19">
        <v>0</v>
      </c>
      <c r="CA19">
        <v>0</v>
      </c>
      <c r="CB19">
        <v>0</v>
      </c>
      <c r="CC19">
        <v>0</v>
      </c>
      <c r="CD19">
        <v>0</v>
      </c>
      <c r="CE19">
        <v>0</v>
      </c>
      <c r="CF19">
        <v>0</v>
      </c>
      <c r="CG19">
        <v>121.81376196100278</v>
      </c>
      <c r="CH19">
        <v>115.4145399442897</v>
      </c>
      <c r="CI19">
        <v>109.70094885793873</v>
      </c>
      <c r="CJ19">
        <v>0</v>
      </c>
      <c r="CK19">
        <v>0</v>
      </c>
      <c r="CL19">
        <v>0</v>
      </c>
      <c r="CM19">
        <v>0</v>
      </c>
      <c r="CN19">
        <v>0</v>
      </c>
      <c r="CO19">
        <v>0</v>
      </c>
      <c r="CP19">
        <f t="shared" si="5"/>
        <v>0</v>
      </c>
      <c r="CQ19">
        <f t="shared" si="6"/>
        <v>0</v>
      </c>
      <c r="CR19">
        <f t="shared" si="7"/>
        <v>0</v>
      </c>
      <c r="CS19" t="str">
        <f>Sources!$A$133</f>
        <v>DEA2022</v>
      </c>
      <c r="CT19" t="str">
        <f>Sources!$A$133</f>
        <v>DEA2022</v>
      </c>
      <c r="CU19" t="str">
        <f>Sources!$A$133</f>
        <v>DEA2022</v>
      </c>
      <c r="CV19" t="str">
        <f>Sources!$A$133</f>
        <v>DEA2022</v>
      </c>
      <c r="CW19" t="str">
        <f>Sources!$A$133</f>
        <v>DEA2022</v>
      </c>
      <c r="CX19" t="str">
        <f>Sources!$A$133</f>
        <v>DEA2022</v>
      </c>
      <c r="CY19">
        <v>9.3678779051968114E-2</v>
      </c>
      <c r="CZ19">
        <v>9.3678779051968114E-2</v>
      </c>
      <c r="DA19">
        <v>9.3678779051968114E-2</v>
      </c>
      <c r="DB19" s="17" t="str">
        <f>Sources!$A$141</f>
        <v>(ref:SameAs2020)</v>
      </c>
      <c r="DC19" s="17" t="str">
        <f>Sources!$A$141</f>
        <v>(ref:SameAs2020)</v>
      </c>
      <c r="DD19" s="17" t="str">
        <f>Sources!$A$141</f>
        <v>(ref:SameAs2020)</v>
      </c>
    </row>
    <row r="20" spans="1:108" x14ac:dyDescent="0.35">
      <c r="A20" s="107"/>
      <c r="B20" s="4" t="s">
        <v>162</v>
      </c>
      <c r="C20" s="5" t="s">
        <v>14</v>
      </c>
      <c r="D20" s="66" t="s">
        <v>104</v>
      </c>
      <c r="E20" s="11">
        <f t="shared" si="4"/>
        <v>12</v>
      </c>
      <c r="F20" s="16">
        <v>0</v>
      </c>
      <c r="G20" s="16">
        <v>0</v>
      </c>
      <c r="H20" s="16">
        <v>0</v>
      </c>
      <c r="I20" s="16">
        <v>0</v>
      </c>
      <c r="J20" s="16">
        <v>0</v>
      </c>
      <c r="K20" s="16">
        <v>0</v>
      </c>
      <c r="L20" s="16">
        <v>0</v>
      </c>
      <c r="M20" s="16">
        <v>0</v>
      </c>
      <c r="N20" s="16">
        <v>0</v>
      </c>
      <c r="O20" s="16">
        <v>0</v>
      </c>
      <c r="P20" s="16">
        <v>0</v>
      </c>
      <c r="Q20" s="16">
        <v>0</v>
      </c>
      <c r="R20" s="16">
        <v>0</v>
      </c>
      <c r="S20" t="str">
        <f>Sources!$A$45</f>
        <v>Belotti2017</v>
      </c>
      <c r="T20" t="str">
        <f>Sources!$A$45</f>
        <v>Belotti2017</v>
      </c>
      <c r="U20" t="str">
        <f>Sources!$A$45</f>
        <v>Belotti2017</v>
      </c>
      <c r="V20" s="52" t="str">
        <f>Sources!$A$141</f>
        <v>(ref:SameAs2020)</v>
      </c>
      <c r="W20" s="52" t="str">
        <f>Sources!$A$141</f>
        <v>(ref:SameAs2020)</v>
      </c>
      <c r="X20" s="52" t="str">
        <f>Sources!$A$141</f>
        <v>(ref:SameAs2020)</v>
      </c>
      <c r="Y20" s="52">
        <v>0</v>
      </c>
      <c r="Z20" s="52">
        <v>0</v>
      </c>
      <c r="AA20" s="52">
        <v>0</v>
      </c>
      <c r="AB20" s="52">
        <v>0</v>
      </c>
      <c r="AC20" s="52">
        <v>0</v>
      </c>
      <c r="AD20" s="52">
        <v>0</v>
      </c>
      <c r="AE20" s="52">
        <v>0</v>
      </c>
      <c r="AF20" s="52">
        <v>0</v>
      </c>
      <c r="AG20" s="52">
        <v>0</v>
      </c>
      <c r="AH20" s="52">
        <v>0</v>
      </c>
      <c r="AI20" s="52">
        <v>0</v>
      </c>
      <c r="AJ20" s="52">
        <v>0</v>
      </c>
      <c r="AK20" s="17" t="str">
        <f>Sources!$A$140</f>
        <v>(ref:AuthorAssumptions)</v>
      </c>
      <c r="AL20" s="17" t="str">
        <f>Sources!$A$140</f>
        <v>(ref:AuthorAssumptions)</v>
      </c>
      <c r="AM20" s="17" t="str">
        <f>Sources!$A$140</f>
        <v>(ref:AuthorAssumptions)</v>
      </c>
      <c r="AN20" s="17" t="str">
        <f>Sources!$A$140</f>
        <v>(ref:AuthorAssumptions)</v>
      </c>
      <c r="AO20" s="17" t="str">
        <f>Sources!$A$140</f>
        <v>(ref:AuthorAssumptions)</v>
      </c>
      <c r="AP20" s="17" t="str">
        <f>Sources!$A$140</f>
        <v>(ref:AuthorAssumptions)</v>
      </c>
      <c r="AQ20" s="17" t="str">
        <f>Sources!$A$140</f>
        <v>(ref:AuthorAssumptions)</v>
      </c>
      <c r="AR20" s="17" t="str">
        <f>Sources!$A$140</f>
        <v>(ref:AuthorAssumptions)</v>
      </c>
      <c r="AS20" s="17" t="str">
        <f>Sources!$A$140</f>
        <v>(ref:AuthorAssumptions)</v>
      </c>
      <c r="AT20" s="17" t="str">
        <f>Sources!$A$140</f>
        <v>(ref:AuthorAssumptions)</v>
      </c>
      <c r="AU20" s="17" t="str">
        <f>Sources!$A$140</f>
        <v>(ref:AuthorAssumptions)</v>
      </c>
      <c r="AV20" s="17" t="str">
        <f>Sources!$A$140</f>
        <v>(ref:AuthorAssumptions)</v>
      </c>
      <c r="AW20" t="str">
        <f>Sources!$A$63</f>
        <v>DEA2020d</v>
      </c>
      <c r="AX20" t="str">
        <f>Sources!$A$137</f>
        <v>Campion2022</v>
      </c>
      <c r="AY20" t="str">
        <f>Sources!$A$137</f>
        <v>Campion2022</v>
      </c>
      <c r="AZ20" t="str">
        <f>Sources!$A$137</f>
        <v>Campion2022</v>
      </c>
      <c r="BA20" t="str">
        <f>Sources!$A$137</f>
        <v>Campion2022</v>
      </c>
      <c r="BB20" t="str">
        <f>Sources!$A$137</f>
        <v>Campion2022</v>
      </c>
      <c r="BC20" t="str">
        <f>Sources!$A$105</f>
        <v>Nami2021</v>
      </c>
      <c r="BD20" t="str">
        <f>Sources!$A$137</f>
        <v>Campion2022</v>
      </c>
      <c r="BE20" t="str">
        <f>Sources!$A$105</f>
        <v>Nami2021</v>
      </c>
      <c r="BF20" t="str">
        <f>Sources!$A$105</f>
        <v>Nami2021</v>
      </c>
      <c r="BG20" t="str">
        <f>Sources!$A$105</f>
        <v>Nami2021</v>
      </c>
      <c r="BH20" t="str">
        <f>Sources!$A$105</f>
        <v>Nami2021</v>
      </c>
      <c r="BI20" t="str">
        <f>Sources!$A$26</f>
        <v>Buttler2018</v>
      </c>
      <c r="BJ20" t="str">
        <f>Sources!$A$26</f>
        <v>Buttler2018</v>
      </c>
      <c r="BK20" t="str">
        <f>Sources!$A$26</f>
        <v>Buttler2018</v>
      </c>
      <c r="BL20" t="str">
        <f>Sources!$A$26</f>
        <v>Buttler2018</v>
      </c>
      <c r="BM20" t="str">
        <f>Sources!$A$26</f>
        <v>Buttler2018</v>
      </c>
      <c r="BN20" t="str">
        <f>Sources!$A$26</f>
        <v>Buttler2018</v>
      </c>
      <c r="BO20">
        <v>0</v>
      </c>
      <c r="BP20">
        <v>0</v>
      </c>
      <c r="BQ20">
        <v>0</v>
      </c>
      <c r="BR20">
        <v>0</v>
      </c>
      <c r="BS20">
        <v>0</v>
      </c>
      <c r="BT20">
        <v>0</v>
      </c>
      <c r="BU20">
        <v>0</v>
      </c>
      <c r="BV20">
        <v>0</v>
      </c>
      <c r="BW20">
        <v>0</v>
      </c>
      <c r="BX20">
        <v>0</v>
      </c>
      <c r="BY20">
        <v>0</v>
      </c>
      <c r="BZ20">
        <v>0</v>
      </c>
      <c r="CA20">
        <v>0</v>
      </c>
      <c r="CB20">
        <v>0</v>
      </c>
      <c r="CC20">
        <v>0</v>
      </c>
      <c r="CD20">
        <v>0</v>
      </c>
      <c r="CE20">
        <v>0</v>
      </c>
      <c r="CF20">
        <v>0</v>
      </c>
      <c r="CG20" s="20">
        <v>127.29937324137931</v>
      </c>
      <c r="CH20" s="20">
        <v>120.74318234482759</v>
      </c>
      <c r="CI20" s="20">
        <v>114.73334068965517</v>
      </c>
      <c r="CJ20">
        <v>0</v>
      </c>
      <c r="CK20">
        <v>0</v>
      </c>
      <c r="CL20">
        <v>0</v>
      </c>
      <c r="CM20">
        <v>0</v>
      </c>
      <c r="CN20">
        <v>0</v>
      </c>
      <c r="CO20">
        <v>0</v>
      </c>
      <c r="CP20">
        <f t="shared" si="5"/>
        <v>0</v>
      </c>
      <c r="CQ20">
        <f t="shared" si="6"/>
        <v>0</v>
      </c>
      <c r="CR20">
        <f t="shared" si="7"/>
        <v>0</v>
      </c>
      <c r="CS20" t="str">
        <f>Sources!$A$133</f>
        <v>DEA2022</v>
      </c>
      <c r="CT20" t="str">
        <f>Sources!$A$133</f>
        <v>DEA2022</v>
      </c>
      <c r="CU20" t="str">
        <f>Sources!$A$133</f>
        <v>DEA2022</v>
      </c>
      <c r="CV20" t="str">
        <f>Sources!$A$133</f>
        <v>DEA2022</v>
      </c>
      <c r="CW20" t="str">
        <f>Sources!$A$133</f>
        <v>DEA2022</v>
      </c>
      <c r="CX20" t="str">
        <f>Sources!$A$133</f>
        <v>DEA2022</v>
      </c>
      <c r="CY20">
        <v>9.3678779051968114E-2</v>
      </c>
      <c r="CZ20">
        <v>9.3678779051968114E-2</v>
      </c>
      <c r="DA20">
        <v>9.3678779051968114E-2</v>
      </c>
      <c r="DB20" s="17" t="str">
        <f>Sources!$A$141</f>
        <v>(ref:SameAs2020)</v>
      </c>
      <c r="DC20" s="17" t="str">
        <f>Sources!$A$141</f>
        <v>(ref:SameAs2020)</v>
      </c>
      <c r="DD20" s="17" t="str">
        <f>Sources!$A$141</f>
        <v>(ref:SameAs2020)</v>
      </c>
    </row>
    <row r="21" spans="1:108" x14ac:dyDescent="0.35">
      <c r="A21" s="107"/>
      <c r="B21" s="36" t="s">
        <v>157</v>
      </c>
      <c r="C21" s="5" t="str">
        <f>IF(H19&lt;&gt;0,"Min_demand","-")</f>
        <v>-</v>
      </c>
      <c r="D21" s="66" t="s">
        <v>80</v>
      </c>
      <c r="E21" s="11">
        <f t="shared" si="4"/>
        <v>13</v>
      </c>
      <c r="F21" s="16">
        <v>0</v>
      </c>
      <c r="G21" s="16">
        <v>0</v>
      </c>
      <c r="H21" s="16">
        <v>0</v>
      </c>
      <c r="I21" s="16">
        <v>0</v>
      </c>
      <c r="J21" s="16">
        <v>0</v>
      </c>
      <c r="K21" s="16">
        <v>0</v>
      </c>
      <c r="L21" s="16">
        <v>0</v>
      </c>
      <c r="M21" s="16">
        <v>0</v>
      </c>
      <c r="N21" s="16">
        <v>0</v>
      </c>
      <c r="O21" s="16">
        <v>0</v>
      </c>
      <c r="P21" s="16">
        <v>0</v>
      </c>
      <c r="Q21" s="16">
        <v>0</v>
      </c>
      <c r="R21" s="16">
        <v>0</v>
      </c>
      <c r="S21" s="12">
        <v>0</v>
      </c>
      <c r="T21" s="12">
        <v>0</v>
      </c>
      <c r="U21" s="12">
        <v>0</v>
      </c>
      <c r="V21" s="12">
        <v>0</v>
      </c>
      <c r="W21" s="12">
        <v>0</v>
      </c>
      <c r="X21" s="12">
        <v>0</v>
      </c>
      <c r="Y21">
        <v>0</v>
      </c>
      <c r="Z21">
        <v>0</v>
      </c>
      <c r="AA21">
        <v>0</v>
      </c>
      <c r="AB21">
        <v>0</v>
      </c>
      <c r="AC21">
        <v>0</v>
      </c>
      <c r="AD21">
        <v>0</v>
      </c>
      <c r="AE21" s="52">
        <v>0</v>
      </c>
      <c r="AF21" s="52">
        <v>0</v>
      </c>
      <c r="AG21" s="52">
        <v>0</v>
      </c>
      <c r="AH21" s="52">
        <v>0</v>
      </c>
      <c r="AI21" s="52">
        <v>0</v>
      </c>
      <c r="AJ21" s="52">
        <v>0</v>
      </c>
      <c r="AK21" s="17" t="str">
        <f>Sources!$A$140</f>
        <v>(ref:AuthorAssumptions)</v>
      </c>
      <c r="AL21" s="17" t="str">
        <f>Sources!$A$140</f>
        <v>(ref:AuthorAssumptions)</v>
      </c>
      <c r="AM21" s="17" t="str">
        <f>Sources!$A$140</f>
        <v>(ref:AuthorAssumptions)</v>
      </c>
      <c r="AN21" s="17" t="str">
        <f>Sources!$A$140</f>
        <v>(ref:AuthorAssumptions)</v>
      </c>
      <c r="AO21" s="17" t="str">
        <f>Sources!$A$140</f>
        <v>(ref:AuthorAssumptions)</v>
      </c>
      <c r="AP21" s="17" t="str">
        <f>Sources!$A$140</f>
        <v>(ref:AuthorAssumptions)</v>
      </c>
      <c r="AQ21" s="17" t="str">
        <f>Sources!$A$140</f>
        <v>(ref:AuthorAssumptions)</v>
      </c>
      <c r="AR21" s="17" t="str">
        <f>Sources!$A$140</f>
        <v>(ref:AuthorAssumptions)</v>
      </c>
      <c r="AS21" s="17" t="str">
        <f>Sources!$A$140</f>
        <v>(ref:AuthorAssumptions)</v>
      </c>
      <c r="AT21" s="17" t="str">
        <f>Sources!$A$140</f>
        <v>(ref:AuthorAssumptions)</v>
      </c>
      <c r="AU21" s="17" t="str">
        <f>Sources!$A$140</f>
        <v>(ref:AuthorAssumptions)</v>
      </c>
      <c r="AV21" s="17" t="str">
        <f>Sources!$A$140</f>
        <v>(ref:AuthorAssumptions)</v>
      </c>
      <c r="AW21" s="12">
        <v>0</v>
      </c>
      <c r="AX21" s="12">
        <v>0</v>
      </c>
      <c r="AY21" s="12">
        <v>0</v>
      </c>
      <c r="AZ21" s="12">
        <v>0</v>
      </c>
      <c r="BA21" s="12">
        <v>0</v>
      </c>
      <c r="BB21" s="12">
        <v>0</v>
      </c>
      <c r="BC21" s="12">
        <v>0</v>
      </c>
      <c r="BD21" s="12">
        <v>0</v>
      </c>
      <c r="BE21" s="12">
        <v>0</v>
      </c>
      <c r="BF21" s="12">
        <v>0</v>
      </c>
      <c r="BG21" s="12">
        <v>0</v>
      </c>
      <c r="BH21" s="12">
        <v>0</v>
      </c>
      <c r="BI21" s="12">
        <v>0</v>
      </c>
      <c r="BJ21" s="12">
        <v>0</v>
      </c>
      <c r="BK21" s="12">
        <v>0</v>
      </c>
      <c r="BL21" s="12">
        <v>0</v>
      </c>
      <c r="BM21" s="12">
        <v>0</v>
      </c>
      <c r="BN21" s="12">
        <v>0</v>
      </c>
      <c r="BO21" s="12">
        <v>0</v>
      </c>
      <c r="BP21" s="12">
        <v>0</v>
      </c>
      <c r="BQ21" s="12">
        <v>0</v>
      </c>
      <c r="BR21" s="12">
        <v>0</v>
      </c>
      <c r="BS21" s="12">
        <v>0</v>
      </c>
      <c r="BT21" s="12">
        <v>0</v>
      </c>
      <c r="BU21" s="12">
        <v>0</v>
      </c>
      <c r="BV21" s="12">
        <v>0</v>
      </c>
      <c r="BW21" s="12">
        <v>0</v>
      </c>
      <c r="BX21" s="12">
        <v>0</v>
      </c>
      <c r="BY21" s="12">
        <v>0</v>
      </c>
      <c r="BZ21" s="12">
        <v>0</v>
      </c>
      <c r="CA21" s="12">
        <v>0</v>
      </c>
      <c r="CB21" s="12">
        <v>0</v>
      </c>
      <c r="CC21" s="12">
        <v>0</v>
      </c>
      <c r="CD21" s="12">
        <v>0</v>
      </c>
      <c r="CE21" s="12">
        <v>0</v>
      </c>
      <c r="CF21" s="12">
        <v>0</v>
      </c>
      <c r="CG21" s="12">
        <v>0</v>
      </c>
      <c r="CH21" s="12">
        <v>0</v>
      </c>
      <c r="CI21" s="12">
        <v>0</v>
      </c>
      <c r="CJ21">
        <v>0</v>
      </c>
      <c r="CK21">
        <v>0</v>
      </c>
      <c r="CL21">
        <v>0</v>
      </c>
      <c r="CM21" s="12">
        <v>0</v>
      </c>
      <c r="CN21" s="12">
        <v>0</v>
      </c>
      <c r="CO21" s="12">
        <v>0</v>
      </c>
      <c r="CP21">
        <f t="shared" si="5"/>
        <v>0</v>
      </c>
      <c r="CQ21">
        <f t="shared" si="6"/>
        <v>0</v>
      </c>
      <c r="CR21">
        <f t="shared" si="7"/>
        <v>0</v>
      </c>
      <c r="CS21">
        <v>0</v>
      </c>
      <c r="CT21">
        <v>0</v>
      </c>
      <c r="CU21">
        <v>0</v>
      </c>
      <c r="CV21">
        <v>0</v>
      </c>
      <c r="CW21">
        <v>0</v>
      </c>
      <c r="CX21">
        <v>0</v>
      </c>
      <c r="CY21" s="12">
        <v>0</v>
      </c>
      <c r="CZ21" s="12">
        <v>0</v>
      </c>
      <c r="DA21" s="12">
        <v>0</v>
      </c>
      <c r="DB21" s="12">
        <v>0</v>
      </c>
      <c r="DC21" s="12">
        <v>0</v>
      </c>
      <c r="DD21" s="12">
        <v>0</v>
      </c>
    </row>
    <row r="22" spans="1:108" x14ac:dyDescent="0.35">
      <c r="A22" s="107"/>
      <c r="B22" s="36" t="s">
        <v>158</v>
      </c>
      <c r="C22" s="5" t="str">
        <f>IF(H21&lt;&gt;0,"Min_demand","-")</f>
        <v>-</v>
      </c>
      <c r="D22" s="66" t="s">
        <v>81</v>
      </c>
      <c r="E22" s="11">
        <f t="shared" si="4"/>
        <v>14</v>
      </c>
      <c r="F22" s="16">
        <v>0</v>
      </c>
      <c r="G22" s="16">
        <v>0</v>
      </c>
      <c r="H22" s="16">
        <v>0</v>
      </c>
      <c r="I22" s="16">
        <v>0</v>
      </c>
      <c r="J22" s="16">
        <v>0</v>
      </c>
      <c r="K22" s="16">
        <v>0</v>
      </c>
      <c r="L22" s="16">
        <v>0</v>
      </c>
      <c r="M22" s="16">
        <v>0</v>
      </c>
      <c r="N22" s="16">
        <v>0</v>
      </c>
      <c r="O22" s="16">
        <v>0</v>
      </c>
      <c r="P22" s="16">
        <v>0</v>
      </c>
      <c r="Q22" s="16">
        <v>0</v>
      </c>
      <c r="R22" s="16">
        <v>0</v>
      </c>
      <c r="S22" s="12">
        <v>0</v>
      </c>
      <c r="T22" s="12">
        <v>0</v>
      </c>
      <c r="U22" s="12">
        <v>0</v>
      </c>
      <c r="V22" s="12">
        <v>0</v>
      </c>
      <c r="W22" s="12">
        <v>0</v>
      </c>
      <c r="X22" s="12">
        <v>0</v>
      </c>
      <c r="Y22">
        <v>0</v>
      </c>
      <c r="Z22">
        <v>0</v>
      </c>
      <c r="AA22">
        <v>0</v>
      </c>
      <c r="AB22">
        <v>0</v>
      </c>
      <c r="AC22">
        <v>0</v>
      </c>
      <c r="AD22">
        <v>0</v>
      </c>
      <c r="AE22" s="52">
        <v>0</v>
      </c>
      <c r="AF22" s="52">
        <v>0</v>
      </c>
      <c r="AG22" s="52">
        <v>0</v>
      </c>
      <c r="AH22" s="52">
        <v>0</v>
      </c>
      <c r="AI22" s="52">
        <v>0</v>
      </c>
      <c r="AJ22" s="52">
        <v>0</v>
      </c>
      <c r="AK22" s="17" t="str">
        <f>Sources!$A$140</f>
        <v>(ref:AuthorAssumptions)</v>
      </c>
      <c r="AL22" s="17" t="str">
        <f>Sources!$A$140</f>
        <v>(ref:AuthorAssumptions)</v>
      </c>
      <c r="AM22" s="17" t="str">
        <f>Sources!$A$140</f>
        <v>(ref:AuthorAssumptions)</v>
      </c>
      <c r="AN22" s="17" t="str">
        <f>Sources!$A$140</f>
        <v>(ref:AuthorAssumptions)</v>
      </c>
      <c r="AO22" s="17" t="str">
        <f>Sources!$A$140</f>
        <v>(ref:AuthorAssumptions)</v>
      </c>
      <c r="AP22" s="17" t="str">
        <f>Sources!$A$140</f>
        <v>(ref:AuthorAssumptions)</v>
      </c>
      <c r="AQ22" s="17" t="str">
        <f>Sources!$A$140</f>
        <v>(ref:AuthorAssumptions)</v>
      </c>
      <c r="AR22" s="17" t="str">
        <f>Sources!$A$140</f>
        <v>(ref:AuthorAssumptions)</v>
      </c>
      <c r="AS22" s="17" t="str">
        <f>Sources!$A$140</f>
        <v>(ref:AuthorAssumptions)</v>
      </c>
      <c r="AT22" s="17" t="str">
        <f>Sources!$A$140</f>
        <v>(ref:AuthorAssumptions)</v>
      </c>
      <c r="AU22" s="17" t="str">
        <f>Sources!$A$140</f>
        <v>(ref:AuthorAssumptions)</v>
      </c>
      <c r="AV22" s="17" t="str">
        <f>Sources!$A$140</f>
        <v>(ref:AuthorAssumptions)</v>
      </c>
      <c r="AW22" s="12">
        <v>0</v>
      </c>
      <c r="AX22" s="12">
        <v>0</v>
      </c>
      <c r="AY22" s="12">
        <v>0</v>
      </c>
      <c r="AZ22" s="12">
        <v>0</v>
      </c>
      <c r="BA22" s="12">
        <v>0</v>
      </c>
      <c r="BB22" s="12">
        <v>0</v>
      </c>
      <c r="BC22" s="12">
        <v>0</v>
      </c>
      <c r="BD22" s="12">
        <v>0</v>
      </c>
      <c r="BE22" s="12">
        <v>0</v>
      </c>
      <c r="BF22" s="12">
        <v>0</v>
      </c>
      <c r="BG22" s="12">
        <v>0</v>
      </c>
      <c r="BH22" s="12">
        <v>0</v>
      </c>
      <c r="BI22" s="12">
        <v>0</v>
      </c>
      <c r="BJ22" s="12">
        <v>0</v>
      </c>
      <c r="BK22" s="12">
        <v>0</v>
      </c>
      <c r="BL22" s="12">
        <v>0</v>
      </c>
      <c r="BM22" s="12">
        <v>0</v>
      </c>
      <c r="BN22" s="12">
        <v>0</v>
      </c>
      <c r="BO22" s="12">
        <v>0</v>
      </c>
      <c r="BP22" s="12">
        <v>0</v>
      </c>
      <c r="BQ22" s="12">
        <v>0</v>
      </c>
      <c r="BR22" s="12">
        <v>0</v>
      </c>
      <c r="BS22" s="12">
        <v>0</v>
      </c>
      <c r="BT22" s="12">
        <v>0</v>
      </c>
      <c r="BU22" s="12">
        <v>0</v>
      </c>
      <c r="BV22" s="12">
        <v>0</v>
      </c>
      <c r="BW22" s="12">
        <v>0</v>
      </c>
      <c r="BX22" s="12">
        <v>0</v>
      </c>
      <c r="BY22" s="12">
        <v>0</v>
      </c>
      <c r="BZ22" s="12">
        <v>0</v>
      </c>
      <c r="CA22" s="12">
        <v>0</v>
      </c>
      <c r="CB22" s="12">
        <v>0</v>
      </c>
      <c r="CC22" s="12">
        <v>0</v>
      </c>
      <c r="CD22" s="12">
        <v>0</v>
      </c>
      <c r="CE22" s="12">
        <v>0</v>
      </c>
      <c r="CF22" s="12">
        <v>0</v>
      </c>
      <c r="CG22" s="12">
        <v>0</v>
      </c>
      <c r="CH22" s="12">
        <v>0</v>
      </c>
      <c r="CI22" s="12">
        <v>0</v>
      </c>
      <c r="CJ22">
        <v>0</v>
      </c>
      <c r="CK22">
        <v>0</v>
      </c>
      <c r="CL22">
        <v>0</v>
      </c>
      <c r="CM22" s="12">
        <v>0</v>
      </c>
      <c r="CN22" s="12">
        <v>0</v>
      </c>
      <c r="CO22" s="12">
        <v>0</v>
      </c>
      <c r="CP22">
        <f t="shared" si="5"/>
        <v>0</v>
      </c>
      <c r="CQ22">
        <f t="shared" si="6"/>
        <v>0</v>
      </c>
      <c r="CR22">
        <f t="shared" si="7"/>
        <v>0</v>
      </c>
      <c r="CS22">
        <v>0</v>
      </c>
      <c r="CT22">
        <v>0</v>
      </c>
      <c r="CU22">
        <v>0</v>
      </c>
      <c r="CV22">
        <v>0</v>
      </c>
      <c r="CW22">
        <v>0</v>
      </c>
      <c r="CX22">
        <v>0</v>
      </c>
      <c r="CY22" s="12">
        <v>0</v>
      </c>
      <c r="CZ22" s="12">
        <v>0</v>
      </c>
      <c r="DA22" s="12">
        <v>0</v>
      </c>
      <c r="DB22" s="12">
        <v>0</v>
      </c>
      <c r="DC22" s="12">
        <v>0</v>
      </c>
      <c r="DD22" s="12">
        <v>0</v>
      </c>
    </row>
    <row r="23" spans="1:108" x14ac:dyDescent="0.35">
      <c r="A23" s="107"/>
      <c r="B23" s="36" t="s">
        <v>159</v>
      </c>
      <c r="C23" s="5" t="str">
        <f>IF(H23&lt;&gt;0,"Min_demand","-")</f>
        <v>-</v>
      </c>
      <c r="D23" s="66" t="s">
        <v>39</v>
      </c>
      <c r="E23" s="11">
        <f t="shared" si="4"/>
        <v>15</v>
      </c>
      <c r="F23" s="16">
        <v>0</v>
      </c>
      <c r="G23" s="16">
        <v>0</v>
      </c>
      <c r="H23" s="16">
        <v>0</v>
      </c>
      <c r="I23" s="16">
        <v>0</v>
      </c>
      <c r="J23" s="16">
        <v>0</v>
      </c>
      <c r="K23" s="16">
        <v>0</v>
      </c>
      <c r="L23" s="16">
        <v>0</v>
      </c>
      <c r="M23" s="16">
        <v>0</v>
      </c>
      <c r="N23" s="16">
        <v>0</v>
      </c>
      <c r="O23" s="16">
        <v>0</v>
      </c>
      <c r="P23" s="16">
        <v>0</v>
      </c>
      <c r="Q23" s="16">
        <v>0</v>
      </c>
      <c r="R23" s="16">
        <v>0</v>
      </c>
      <c r="S23" s="12">
        <v>0</v>
      </c>
      <c r="T23" s="12">
        <v>0</v>
      </c>
      <c r="U23" s="12">
        <v>0</v>
      </c>
      <c r="V23" s="12">
        <v>0</v>
      </c>
      <c r="W23" s="12">
        <v>0</v>
      </c>
      <c r="X23" s="12">
        <v>0</v>
      </c>
      <c r="Y23">
        <v>0</v>
      </c>
      <c r="Z23">
        <v>0</v>
      </c>
      <c r="AA23">
        <v>0</v>
      </c>
      <c r="AB23">
        <v>0</v>
      </c>
      <c r="AC23">
        <v>0</v>
      </c>
      <c r="AD23">
        <v>0</v>
      </c>
      <c r="AE23" s="52">
        <v>0</v>
      </c>
      <c r="AF23" s="52">
        <v>0</v>
      </c>
      <c r="AG23" s="52">
        <v>0</v>
      </c>
      <c r="AH23" s="52">
        <v>0</v>
      </c>
      <c r="AI23" s="52">
        <v>0</v>
      </c>
      <c r="AJ23" s="52">
        <v>0</v>
      </c>
      <c r="AK23" s="17" t="str">
        <f>Sources!$A$140</f>
        <v>(ref:AuthorAssumptions)</v>
      </c>
      <c r="AL23" s="17" t="str">
        <f>Sources!$A$140</f>
        <v>(ref:AuthorAssumptions)</v>
      </c>
      <c r="AM23" s="17" t="str">
        <f>Sources!$A$140</f>
        <v>(ref:AuthorAssumptions)</v>
      </c>
      <c r="AN23" s="17" t="str">
        <f>Sources!$A$140</f>
        <v>(ref:AuthorAssumptions)</v>
      </c>
      <c r="AO23" s="17" t="str">
        <f>Sources!$A$140</f>
        <v>(ref:AuthorAssumptions)</v>
      </c>
      <c r="AP23" s="17" t="str">
        <f>Sources!$A$140</f>
        <v>(ref:AuthorAssumptions)</v>
      </c>
      <c r="AQ23" s="17" t="str">
        <f>Sources!$A$140</f>
        <v>(ref:AuthorAssumptions)</v>
      </c>
      <c r="AR23" s="17" t="str">
        <f>Sources!$A$140</f>
        <v>(ref:AuthorAssumptions)</v>
      </c>
      <c r="AS23" s="17" t="str">
        <f>Sources!$A$140</f>
        <v>(ref:AuthorAssumptions)</v>
      </c>
      <c r="AT23" s="17" t="str">
        <f>Sources!$A$140</f>
        <v>(ref:AuthorAssumptions)</v>
      </c>
      <c r="AU23" s="17" t="str">
        <f>Sources!$A$140</f>
        <v>(ref:AuthorAssumptions)</v>
      </c>
      <c r="AV23" s="17" t="str">
        <f>Sources!$A$140</f>
        <v>(ref:AuthorAssumptions)</v>
      </c>
      <c r="AW23" s="12">
        <v>0</v>
      </c>
      <c r="AX23" s="12">
        <v>0</v>
      </c>
      <c r="AY23" s="12">
        <v>0</v>
      </c>
      <c r="AZ23" s="12">
        <v>0</v>
      </c>
      <c r="BA23" s="12">
        <v>0</v>
      </c>
      <c r="BB23" s="12">
        <v>0</v>
      </c>
      <c r="BC23" s="12">
        <v>0</v>
      </c>
      <c r="BD23" s="12">
        <v>0</v>
      </c>
      <c r="BE23" s="12">
        <v>0</v>
      </c>
      <c r="BF23" s="12">
        <v>0</v>
      </c>
      <c r="BG23" s="12">
        <v>0</v>
      </c>
      <c r="BH23" s="12">
        <v>0</v>
      </c>
      <c r="BI23" s="12">
        <v>0</v>
      </c>
      <c r="BJ23" s="12">
        <v>0</v>
      </c>
      <c r="BK23" s="12">
        <v>0</v>
      </c>
      <c r="BL23" s="12">
        <v>0</v>
      </c>
      <c r="BM23" s="12">
        <v>0</v>
      </c>
      <c r="BN23" s="12">
        <v>0</v>
      </c>
      <c r="BO23" s="12">
        <v>0</v>
      </c>
      <c r="BP23" s="12">
        <v>0</v>
      </c>
      <c r="BQ23" s="12">
        <v>0</v>
      </c>
      <c r="BR23" s="12">
        <v>0</v>
      </c>
      <c r="BS23" s="12">
        <v>0</v>
      </c>
      <c r="BT23" s="12">
        <v>0</v>
      </c>
      <c r="BU23" s="12">
        <v>0</v>
      </c>
      <c r="BV23" s="12">
        <v>0</v>
      </c>
      <c r="BW23" s="12">
        <v>0</v>
      </c>
      <c r="BX23" s="12">
        <v>0</v>
      </c>
      <c r="BY23" s="12">
        <v>0</v>
      </c>
      <c r="BZ23" s="12">
        <v>0</v>
      </c>
      <c r="CA23" s="12">
        <v>0</v>
      </c>
      <c r="CB23" s="12">
        <v>0</v>
      </c>
      <c r="CC23" s="12">
        <v>0</v>
      </c>
      <c r="CD23" s="12">
        <v>0</v>
      </c>
      <c r="CE23" s="12">
        <v>0</v>
      </c>
      <c r="CF23" s="12">
        <v>0</v>
      </c>
      <c r="CG23" s="12">
        <v>0</v>
      </c>
      <c r="CH23" s="12">
        <v>0</v>
      </c>
      <c r="CI23" s="12">
        <v>0</v>
      </c>
      <c r="CJ23">
        <v>0</v>
      </c>
      <c r="CK23">
        <v>0</v>
      </c>
      <c r="CL23">
        <v>0</v>
      </c>
      <c r="CM23" s="12">
        <v>0</v>
      </c>
      <c r="CN23" s="12">
        <v>0</v>
      </c>
      <c r="CO23" s="12">
        <v>0</v>
      </c>
      <c r="CP23">
        <f t="shared" si="5"/>
        <v>0</v>
      </c>
      <c r="CQ23">
        <f t="shared" si="6"/>
        <v>0</v>
      </c>
      <c r="CR23">
        <f t="shared" si="7"/>
        <v>0</v>
      </c>
      <c r="CS23">
        <v>0</v>
      </c>
      <c r="CT23">
        <v>0</v>
      </c>
      <c r="CU23">
        <v>0</v>
      </c>
      <c r="CV23">
        <v>0</v>
      </c>
      <c r="CW23">
        <v>0</v>
      </c>
      <c r="CX23">
        <v>0</v>
      </c>
      <c r="CY23" s="12">
        <v>0</v>
      </c>
      <c r="CZ23" s="12">
        <v>0</v>
      </c>
      <c r="DA23" s="12">
        <v>0</v>
      </c>
      <c r="DB23" s="12">
        <v>0</v>
      </c>
      <c r="DC23" s="12">
        <v>0</v>
      </c>
      <c r="DD23" s="12">
        <v>0</v>
      </c>
    </row>
    <row r="24" spans="1:108" x14ac:dyDescent="0.35">
      <c r="A24" s="107"/>
      <c r="B24" s="4" t="s">
        <v>32</v>
      </c>
      <c r="C24" s="5" t="s">
        <v>34</v>
      </c>
      <c r="D24" s="66" t="s">
        <v>40</v>
      </c>
      <c r="E24" s="11">
        <f t="shared" si="4"/>
        <v>16</v>
      </c>
      <c r="F24" s="16">
        <v>0</v>
      </c>
      <c r="G24" s="16">
        <v>0</v>
      </c>
      <c r="H24" s="16">
        <v>0</v>
      </c>
      <c r="I24" s="16">
        <v>0</v>
      </c>
      <c r="J24" s="16">
        <v>0</v>
      </c>
      <c r="K24" s="16">
        <v>0</v>
      </c>
      <c r="L24" s="16">
        <v>0</v>
      </c>
      <c r="M24" s="16">
        <v>0</v>
      </c>
      <c r="N24" s="16">
        <v>0</v>
      </c>
      <c r="O24" s="16">
        <v>0</v>
      </c>
      <c r="P24" s="16">
        <v>0</v>
      </c>
      <c r="Q24" s="16">
        <v>0</v>
      </c>
      <c r="R24" s="16">
        <v>0</v>
      </c>
      <c r="S24" s="12">
        <v>0</v>
      </c>
      <c r="T24" s="12">
        <v>0</v>
      </c>
      <c r="U24" s="12">
        <v>0</v>
      </c>
      <c r="V24" s="12">
        <v>0</v>
      </c>
      <c r="W24" s="12">
        <v>0</v>
      </c>
      <c r="X24" s="12">
        <v>0</v>
      </c>
      <c r="Y24">
        <v>0</v>
      </c>
      <c r="Z24">
        <v>0</v>
      </c>
      <c r="AA24">
        <v>0</v>
      </c>
      <c r="AB24">
        <v>0</v>
      </c>
      <c r="AC24">
        <v>0</v>
      </c>
      <c r="AD24">
        <v>0</v>
      </c>
      <c r="AE24" s="52">
        <v>0</v>
      </c>
      <c r="AF24" s="52">
        <v>0</v>
      </c>
      <c r="AG24" s="52">
        <v>0</v>
      </c>
      <c r="AH24" s="52">
        <v>0</v>
      </c>
      <c r="AI24" s="52">
        <v>0</v>
      </c>
      <c r="AJ24" s="52">
        <v>0</v>
      </c>
      <c r="AK24" s="17" t="str">
        <f>Sources!$A$140</f>
        <v>(ref:AuthorAssumptions)</v>
      </c>
      <c r="AL24" s="17" t="str">
        <f>Sources!$A$140</f>
        <v>(ref:AuthorAssumptions)</v>
      </c>
      <c r="AM24" s="17" t="str">
        <f>Sources!$A$140</f>
        <v>(ref:AuthorAssumptions)</v>
      </c>
      <c r="AN24" s="17" t="str">
        <f>Sources!$A$140</f>
        <v>(ref:AuthorAssumptions)</v>
      </c>
      <c r="AO24" s="17" t="str">
        <f>Sources!$A$140</f>
        <v>(ref:AuthorAssumptions)</v>
      </c>
      <c r="AP24" s="17" t="str">
        <f>Sources!$A$140</f>
        <v>(ref:AuthorAssumptions)</v>
      </c>
      <c r="AQ24" s="17" t="str">
        <f>Sources!$A$140</f>
        <v>(ref:AuthorAssumptions)</v>
      </c>
      <c r="AR24" s="17" t="str">
        <f>Sources!$A$140</f>
        <v>(ref:AuthorAssumptions)</v>
      </c>
      <c r="AS24" s="17" t="str">
        <f>Sources!$A$140</f>
        <v>(ref:AuthorAssumptions)</v>
      </c>
      <c r="AT24" s="17" t="str">
        <f>Sources!$A$140</f>
        <v>(ref:AuthorAssumptions)</v>
      </c>
      <c r="AU24" s="17" t="str">
        <f>Sources!$A$140</f>
        <v>(ref:AuthorAssumptions)</v>
      </c>
      <c r="AV24" s="17" t="str">
        <f>Sources!$A$140</f>
        <v>(ref:AuthorAssumptions)</v>
      </c>
      <c r="AW24" s="12">
        <v>0</v>
      </c>
      <c r="AX24" s="12">
        <v>0</v>
      </c>
      <c r="AY24" s="12">
        <v>0</v>
      </c>
      <c r="AZ24" s="12">
        <v>0</v>
      </c>
      <c r="BA24" s="12">
        <v>0</v>
      </c>
      <c r="BB24" s="12">
        <v>0</v>
      </c>
      <c r="BC24" s="12">
        <v>0</v>
      </c>
      <c r="BD24" s="12">
        <v>0</v>
      </c>
      <c r="BE24" s="12">
        <v>0</v>
      </c>
      <c r="BF24" s="12">
        <v>0</v>
      </c>
      <c r="BG24" s="12">
        <v>0</v>
      </c>
      <c r="BH24" s="12">
        <v>0</v>
      </c>
      <c r="BI24" s="12">
        <v>0</v>
      </c>
      <c r="BJ24" s="12">
        <v>0</v>
      </c>
      <c r="BK24" s="12">
        <v>0</v>
      </c>
      <c r="BL24" s="12">
        <v>0</v>
      </c>
      <c r="BM24" s="12">
        <v>0</v>
      </c>
      <c r="BN24" s="12">
        <v>0</v>
      </c>
      <c r="BO24" s="12">
        <v>0</v>
      </c>
      <c r="BP24" s="12">
        <v>0</v>
      </c>
      <c r="BQ24" s="12">
        <v>0</v>
      </c>
      <c r="BR24" s="12">
        <v>0</v>
      </c>
      <c r="BS24" s="12">
        <v>0</v>
      </c>
      <c r="BT24" s="12">
        <v>0</v>
      </c>
      <c r="BU24" s="12">
        <v>0</v>
      </c>
      <c r="BV24" s="12">
        <v>0</v>
      </c>
      <c r="BW24" s="12">
        <v>0</v>
      </c>
      <c r="BX24" s="12">
        <v>0</v>
      </c>
      <c r="BY24" s="12">
        <v>0</v>
      </c>
      <c r="BZ24" s="12">
        <v>0</v>
      </c>
      <c r="CA24" s="12">
        <v>0</v>
      </c>
      <c r="CB24" s="12">
        <v>0</v>
      </c>
      <c r="CC24" s="12">
        <v>0</v>
      </c>
      <c r="CD24" s="12">
        <v>0</v>
      </c>
      <c r="CE24" s="12">
        <v>0</v>
      </c>
      <c r="CF24" s="12">
        <v>0</v>
      </c>
      <c r="CG24" s="12">
        <v>0</v>
      </c>
      <c r="CH24" s="12">
        <v>0</v>
      </c>
      <c r="CI24" s="12">
        <v>0</v>
      </c>
      <c r="CJ24">
        <v>0</v>
      </c>
      <c r="CK24">
        <v>0</v>
      </c>
      <c r="CL24">
        <v>0</v>
      </c>
      <c r="CM24" s="12">
        <v>0</v>
      </c>
      <c r="CN24" s="12">
        <v>0</v>
      </c>
      <c r="CO24" s="12">
        <v>0</v>
      </c>
      <c r="CP24">
        <f t="shared" si="5"/>
        <v>0</v>
      </c>
      <c r="CQ24">
        <f t="shared" si="6"/>
        <v>0</v>
      </c>
      <c r="CR24">
        <f t="shared" si="7"/>
        <v>0</v>
      </c>
      <c r="CS24">
        <v>0</v>
      </c>
      <c r="CT24">
        <v>0</v>
      </c>
      <c r="CU24">
        <v>0</v>
      </c>
      <c r="CV24">
        <v>0</v>
      </c>
      <c r="CW24">
        <v>0</v>
      </c>
      <c r="CX24">
        <v>0</v>
      </c>
      <c r="CY24" s="12">
        <v>0</v>
      </c>
      <c r="CZ24" s="12">
        <v>0</v>
      </c>
      <c r="DA24" s="12">
        <v>0</v>
      </c>
      <c r="DB24" s="12">
        <v>0</v>
      </c>
      <c r="DC24" s="12">
        <v>0</v>
      </c>
      <c r="DD24" s="12">
        <v>0</v>
      </c>
    </row>
    <row r="25" spans="1:108" x14ac:dyDescent="0.35">
      <c r="A25" s="107"/>
      <c r="B25" s="4" t="s">
        <v>33</v>
      </c>
      <c r="C25" s="5" t="s">
        <v>35</v>
      </c>
      <c r="D25" s="66" t="s">
        <v>41</v>
      </c>
      <c r="E25" s="11">
        <f t="shared" si="4"/>
        <v>17</v>
      </c>
      <c r="F25" s="16">
        <v>0</v>
      </c>
      <c r="G25" s="16">
        <v>0</v>
      </c>
      <c r="H25" s="16">
        <v>0</v>
      </c>
      <c r="I25" s="16">
        <v>0</v>
      </c>
      <c r="J25" s="16">
        <v>0</v>
      </c>
      <c r="K25" s="16">
        <v>0</v>
      </c>
      <c r="L25" s="16">
        <v>0</v>
      </c>
      <c r="M25" s="16">
        <v>0</v>
      </c>
      <c r="N25" s="16">
        <v>0</v>
      </c>
      <c r="O25" s="16">
        <v>0</v>
      </c>
      <c r="P25" s="16">
        <v>0</v>
      </c>
      <c r="Q25" s="16">
        <v>0</v>
      </c>
      <c r="R25" s="16">
        <v>0</v>
      </c>
      <c r="S25" s="12">
        <v>0</v>
      </c>
      <c r="T25" s="12">
        <v>0</v>
      </c>
      <c r="U25" s="12">
        <v>0</v>
      </c>
      <c r="V25" s="12">
        <v>0</v>
      </c>
      <c r="W25" s="12">
        <v>0</v>
      </c>
      <c r="X25" s="12">
        <v>0</v>
      </c>
      <c r="Y25">
        <v>0</v>
      </c>
      <c r="Z25">
        <v>0</v>
      </c>
      <c r="AA25">
        <v>0</v>
      </c>
      <c r="AB25">
        <v>0</v>
      </c>
      <c r="AC25">
        <v>0</v>
      </c>
      <c r="AD25">
        <v>0</v>
      </c>
      <c r="AE25" s="52">
        <v>0</v>
      </c>
      <c r="AF25" s="52">
        <v>0</v>
      </c>
      <c r="AG25" s="52">
        <v>0</v>
      </c>
      <c r="AH25" s="52">
        <v>0</v>
      </c>
      <c r="AI25" s="52">
        <v>0</v>
      </c>
      <c r="AJ25" s="52">
        <v>0</v>
      </c>
      <c r="AK25" s="17" t="str">
        <f>Sources!$A$140</f>
        <v>(ref:AuthorAssumptions)</v>
      </c>
      <c r="AL25" s="17" t="str">
        <f>Sources!$A$140</f>
        <v>(ref:AuthorAssumptions)</v>
      </c>
      <c r="AM25" s="17" t="str">
        <f>Sources!$A$140</f>
        <v>(ref:AuthorAssumptions)</v>
      </c>
      <c r="AN25" s="17" t="str">
        <f>Sources!$A$140</f>
        <v>(ref:AuthorAssumptions)</v>
      </c>
      <c r="AO25" s="17" t="str">
        <f>Sources!$A$140</f>
        <v>(ref:AuthorAssumptions)</v>
      </c>
      <c r="AP25" s="17" t="str">
        <f>Sources!$A$140</f>
        <v>(ref:AuthorAssumptions)</v>
      </c>
      <c r="AQ25" s="17" t="str">
        <f>Sources!$A$140</f>
        <v>(ref:AuthorAssumptions)</v>
      </c>
      <c r="AR25" s="17" t="str">
        <f>Sources!$A$140</f>
        <v>(ref:AuthorAssumptions)</v>
      </c>
      <c r="AS25" s="17" t="str">
        <f>Sources!$A$140</f>
        <v>(ref:AuthorAssumptions)</v>
      </c>
      <c r="AT25" s="17" t="str">
        <f>Sources!$A$140</f>
        <v>(ref:AuthorAssumptions)</v>
      </c>
      <c r="AU25" s="17" t="str">
        <f>Sources!$A$140</f>
        <v>(ref:AuthorAssumptions)</v>
      </c>
      <c r="AV25" s="17" t="str">
        <f>Sources!$A$140</f>
        <v>(ref:AuthorAssumptions)</v>
      </c>
      <c r="AW25" s="12">
        <v>0</v>
      </c>
      <c r="AX25" s="12">
        <v>0</v>
      </c>
      <c r="AY25" s="12">
        <v>0</v>
      </c>
      <c r="AZ25" s="12">
        <v>0</v>
      </c>
      <c r="BA25" s="12">
        <v>0</v>
      </c>
      <c r="BB25" s="12">
        <v>0</v>
      </c>
      <c r="BC25" s="12">
        <v>0</v>
      </c>
      <c r="BD25" s="12">
        <v>0</v>
      </c>
      <c r="BE25" s="12">
        <v>0</v>
      </c>
      <c r="BF25" s="12">
        <v>0</v>
      </c>
      <c r="BG25" s="12">
        <v>0</v>
      </c>
      <c r="BH25" s="12">
        <v>0</v>
      </c>
      <c r="BI25" s="12">
        <v>0</v>
      </c>
      <c r="BJ25" s="12">
        <v>0</v>
      </c>
      <c r="BK25" s="12">
        <v>0</v>
      </c>
      <c r="BL25" s="12">
        <v>0</v>
      </c>
      <c r="BM25" s="12">
        <v>0</v>
      </c>
      <c r="BN25" s="12">
        <v>0</v>
      </c>
      <c r="BO25" s="12">
        <v>0</v>
      </c>
      <c r="BP25" s="12">
        <v>0</v>
      </c>
      <c r="BQ25" s="12">
        <v>0</v>
      </c>
      <c r="BR25" s="12">
        <v>0</v>
      </c>
      <c r="BS25" s="12">
        <v>0</v>
      </c>
      <c r="BT25" s="12">
        <v>0</v>
      </c>
      <c r="BU25" s="95" t="str">
        <f>Sources!$A$69</f>
        <v>Fu2010</v>
      </c>
      <c r="BV25" s="45" t="str">
        <f>Sources!A139</f>
        <v>DanskFjernvarme2021</v>
      </c>
      <c r="BW25" s="12" t="str">
        <f>Sources!$A$67</f>
        <v>Hannula2015</v>
      </c>
      <c r="BX25" s="12" t="str">
        <f>Sources!$A$140</f>
        <v>(ref:AuthorAssumptions)</v>
      </c>
      <c r="BY25" s="12" t="str">
        <f>Sources!$A$140</f>
        <v>(ref:AuthorAssumptions)</v>
      </c>
      <c r="BZ25" s="12" t="str">
        <f>Sources!$A$140</f>
        <v>(ref:AuthorAssumptions)</v>
      </c>
      <c r="CA25" s="12">
        <v>0</v>
      </c>
      <c r="CB25" s="12">
        <v>0</v>
      </c>
      <c r="CC25" s="12">
        <v>0</v>
      </c>
      <c r="CD25" s="12">
        <v>0</v>
      </c>
      <c r="CE25" s="12">
        <v>0</v>
      </c>
      <c r="CF25" s="12">
        <v>0</v>
      </c>
      <c r="CG25" s="12">
        <v>0</v>
      </c>
      <c r="CH25" s="12">
        <v>0</v>
      </c>
      <c r="CI25" s="12">
        <v>0</v>
      </c>
      <c r="CJ25">
        <v>0</v>
      </c>
      <c r="CK25">
        <v>0</v>
      </c>
      <c r="CL25">
        <v>0</v>
      </c>
      <c r="CM25" s="12">
        <v>0</v>
      </c>
      <c r="CN25" s="12">
        <v>0</v>
      </c>
      <c r="CO25" s="12">
        <v>0</v>
      </c>
      <c r="CP25">
        <f t="shared" si="5"/>
        <v>0</v>
      </c>
      <c r="CQ25">
        <f t="shared" si="6"/>
        <v>0</v>
      </c>
      <c r="CR25">
        <f t="shared" si="7"/>
        <v>0</v>
      </c>
      <c r="CS25">
        <v>0</v>
      </c>
      <c r="CT25">
        <v>0</v>
      </c>
      <c r="CU25">
        <v>0</v>
      </c>
      <c r="CV25">
        <v>0</v>
      </c>
      <c r="CW25">
        <v>0</v>
      </c>
      <c r="CX25">
        <v>0</v>
      </c>
      <c r="CY25" s="12">
        <v>0</v>
      </c>
      <c r="CZ25" s="12">
        <v>0</v>
      </c>
      <c r="DA25" s="12">
        <v>0</v>
      </c>
      <c r="DB25" s="12">
        <v>0</v>
      </c>
      <c r="DC25" s="12">
        <v>0</v>
      </c>
      <c r="DD25" s="12">
        <v>0</v>
      </c>
    </row>
    <row r="26" spans="1:108" x14ac:dyDescent="0.35">
      <c r="A26" s="107"/>
      <c r="B26" s="4" t="s">
        <v>154</v>
      </c>
      <c r="C26" s="5" t="s">
        <v>150</v>
      </c>
      <c r="D26" s="66" t="s">
        <v>42</v>
      </c>
      <c r="E26" s="11">
        <f t="shared" si="4"/>
        <v>18</v>
      </c>
      <c r="F26" s="16">
        <v>0</v>
      </c>
      <c r="G26" s="16">
        <v>0</v>
      </c>
      <c r="H26" s="16">
        <v>0</v>
      </c>
      <c r="I26" s="16">
        <v>0</v>
      </c>
      <c r="J26" s="16">
        <v>0</v>
      </c>
      <c r="K26" s="16">
        <v>0</v>
      </c>
      <c r="L26" s="16">
        <v>0</v>
      </c>
      <c r="M26" s="16">
        <v>0</v>
      </c>
      <c r="N26" s="16">
        <v>0</v>
      </c>
      <c r="O26" s="16">
        <v>0</v>
      </c>
      <c r="P26" s="16">
        <v>0</v>
      </c>
      <c r="Q26" s="16">
        <v>0</v>
      </c>
      <c r="R26" s="16">
        <v>0</v>
      </c>
      <c r="S26" t="str">
        <f>Sources!$A$140</f>
        <v>(ref:AuthorAssumptions)</v>
      </c>
      <c r="T26" t="str">
        <f>Sources!$A$140</f>
        <v>(ref:AuthorAssumptions)</v>
      </c>
      <c r="U26" t="str">
        <f>Sources!$A$140</f>
        <v>(ref:AuthorAssumptions)</v>
      </c>
      <c r="V26" t="str">
        <f>Sources!$A$140</f>
        <v>(ref:AuthorAssumptions)</v>
      </c>
      <c r="W26" t="str">
        <f>Sources!$A$140</f>
        <v>(ref:AuthorAssumptions)</v>
      </c>
      <c r="X26" t="str">
        <f>Sources!$A$140</f>
        <v>(ref:AuthorAssumptions)</v>
      </c>
      <c r="Y26">
        <v>0</v>
      </c>
      <c r="Z26">
        <v>0</v>
      </c>
      <c r="AA26">
        <v>0</v>
      </c>
      <c r="AB26">
        <v>0</v>
      </c>
      <c r="AC26">
        <v>0</v>
      </c>
      <c r="AD26">
        <v>0</v>
      </c>
      <c r="AE26" s="52">
        <v>0</v>
      </c>
      <c r="AF26" s="52">
        <v>0</v>
      </c>
      <c r="AG26" s="52">
        <v>0</v>
      </c>
      <c r="AH26" s="52">
        <v>0</v>
      </c>
      <c r="AI26" s="52">
        <v>0</v>
      </c>
      <c r="AJ26" s="52">
        <v>0</v>
      </c>
      <c r="AK26" s="17" t="str">
        <f>Sources!$A$140</f>
        <v>(ref:AuthorAssumptions)</v>
      </c>
      <c r="AL26" s="17" t="str">
        <f>Sources!$A$140</f>
        <v>(ref:AuthorAssumptions)</v>
      </c>
      <c r="AM26" s="17" t="str">
        <f>Sources!$A$140</f>
        <v>(ref:AuthorAssumptions)</v>
      </c>
      <c r="AN26" s="17" t="str">
        <f>Sources!$A$140</f>
        <v>(ref:AuthorAssumptions)</v>
      </c>
      <c r="AO26" s="17" t="str">
        <f>Sources!$A$140</f>
        <v>(ref:AuthorAssumptions)</v>
      </c>
      <c r="AP26" s="17" t="str">
        <f>Sources!$A$140</f>
        <v>(ref:AuthorAssumptions)</v>
      </c>
      <c r="AQ26" s="17" t="str">
        <f>Sources!$A$140</f>
        <v>(ref:AuthorAssumptions)</v>
      </c>
      <c r="AR26" s="17" t="str">
        <f>Sources!$A$140</f>
        <v>(ref:AuthorAssumptions)</v>
      </c>
      <c r="AS26" s="17" t="str">
        <f>Sources!$A$140</f>
        <v>(ref:AuthorAssumptions)</v>
      </c>
      <c r="AT26" s="17" t="str">
        <f>Sources!$A$140</f>
        <v>(ref:AuthorAssumptions)</v>
      </c>
      <c r="AU26" s="17" t="str">
        <f>Sources!$A$140</f>
        <v>(ref:AuthorAssumptions)</v>
      </c>
      <c r="AV26" s="17" t="str">
        <f>Sources!$A$140</f>
        <v>(ref:AuthorAssumptions)</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t="str">
        <f>Sources!$A$67</f>
        <v>Hannula2015</v>
      </c>
      <c r="BV26" t="str">
        <f>Sources!$A$55</f>
        <v>Hank2018</v>
      </c>
      <c r="BW26" t="str">
        <f>Sources!$A$20</f>
        <v>Zhang2020</v>
      </c>
      <c r="BX26" s="12" t="str">
        <f>Sources!$A$140</f>
        <v>(ref:AuthorAssumptions)</v>
      </c>
      <c r="BY26" s="12" t="str">
        <f>Sources!$A$140</f>
        <v>(ref:AuthorAssumptions)</v>
      </c>
      <c r="BZ26" s="12" t="str">
        <f>Sources!$A$140</f>
        <v>(ref:AuthorAssumptions)</v>
      </c>
      <c r="CA26">
        <v>0</v>
      </c>
      <c r="CB26">
        <v>0</v>
      </c>
      <c r="CC26">
        <v>0</v>
      </c>
      <c r="CD26">
        <v>0</v>
      </c>
      <c r="CE26">
        <v>0</v>
      </c>
      <c r="CF26">
        <v>0</v>
      </c>
      <c r="CG26" s="12">
        <v>0</v>
      </c>
      <c r="CH26" s="12">
        <v>0</v>
      </c>
      <c r="CI26" s="12">
        <v>0</v>
      </c>
      <c r="CJ26">
        <v>0</v>
      </c>
      <c r="CK26">
        <v>0</v>
      </c>
      <c r="CL26">
        <v>0</v>
      </c>
      <c r="CM26" s="12">
        <v>0</v>
      </c>
      <c r="CN26" s="12">
        <v>0</v>
      </c>
      <c r="CO26" s="12">
        <v>0</v>
      </c>
      <c r="CP26">
        <f t="shared" si="5"/>
        <v>0</v>
      </c>
      <c r="CQ26">
        <f t="shared" si="6"/>
        <v>0</v>
      </c>
      <c r="CR26">
        <f t="shared" si="7"/>
        <v>0</v>
      </c>
      <c r="CS26">
        <v>0</v>
      </c>
      <c r="CT26">
        <v>0</v>
      </c>
      <c r="CU26">
        <v>0</v>
      </c>
      <c r="CV26">
        <v>0</v>
      </c>
      <c r="CW26">
        <v>0</v>
      </c>
      <c r="CX26">
        <v>0</v>
      </c>
      <c r="CY26">
        <v>0</v>
      </c>
      <c r="CZ26">
        <v>0</v>
      </c>
      <c r="DA26">
        <v>0</v>
      </c>
      <c r="DB26">
        <v>0</v>
      </c>
      <c r="DC26">
        <v>0</v>
      </c>
      <c r="DD26">
        <v>0</v>
      </c>
    </row>
    <row r="27" spans="1:108" x14ac:dyDescent="0.35">
      <c r="A27" s="107"/>
      <c r="B27" s="4" t="s">
        <v>16</v>
      </c>
      <c r="C27" s="5" t="str">
        <f>IF(H27&lt;&gt;0,"Min_demand","-")</f>
        <v>-</v>
      </c>
      <c r="D27" s="66" t="s">
        <v>43</v>
      </c>
      <c r="E27" s="11">
        <f t="shared" si="4"/>
        <v>19</v>
      </c>
      <c r="F27" s="16">
        <v>0</v>
      </c>
      <c r="G27" s="16">
        <v>0</v>
      </c>
      <c r="H27" s="16">
        <v>0</v>
      </c>
      <c r="I27" s="16">
        <v>0</v>
      </c>
      <c r="J27" s="16">
        <v>0</v>
      </c>
      <c r="K27" s="16">
        <v>0</v>
      </c>
      <c r="L27" s="16">
        <v>0</v>
      </c>
      <c r="M27" s="16">
        <v>0</v>
      </c>
      <c r="N27" s="16">
        <v>0</v>
      </c>
      <c r="O27" s="16">
        <v>0</v>
      </c>
      <c r="P27" s="16">
        <v>0</v>
      </c>
      <c r="Q27" s="16">
        <v>0</v>
      </c>
      <c r="R27" s="16">
        <v>0</v>
      </c>
      <c r="S27">
        <v>0</v>
      </c>
      <c r="T27">
        <v>0</v>
      </c>
      <c r="U27">
        <v>0</v>
      </c>
      <c r="V27">
        <v>0</v>
      </c>
      <c r="W27">
        <v>0</v>
      </c>
      <c r="X27">
        <v>0</v>
      </c>
      <c r="Y27">
        <v>0</v>
      </c>
      <c r="Z27">
        <v>0</v>
      </c>
      <c r="AA27">
        <v>0</v>
      </c>
      <c r="AB27">
        <v>0</v>
      </c>
      <c r="AC27">
        <v>0</v>
      </c>
      <c r="AD27">
        <v>0</v>
      </c>
      <c r="AE27" s="52">
        <v>0</v>
      </c>
      <c r="AF27" s="52">
        <v>0</v>
      </c>
      <c r="AG27" s="52">
        <v>0</v>
      </c>
      <c r="AH27" s="52">
        <v>0</v>
      </c>
      <c r="AI27" s="52">
        <v>0</v>
      </c>
      <c r="AJ27" s="52">
        <v>0</v>
      </c>
      <c r="AK27" s="17" t="str">
        <f>Sources!$A$140</f>
        <v>(ref:AuthorAssumptions)</v>
      </c>
      <c r="AL27" s="17" t="str">
        <f>Sources!$A$140</f>
        <v>(ref:AuthorAssumptions)</v>
      </c>
      <c r="AM27" s="17" t="str">
        <f>Sources!$A$140</f>
        <v>(ref:AuthorAssumptions)</v>
      </c>
      <c r="AN27" s="17" t="str">
        <f>Sources!$A$140</f>
        <v>(ref:AuthorAssumptions)</v>
      </c>
      <c r="AO27" s="17" t="str">
        <f>Sources!$A$140</f>
        <v>(ref:AuthorAssumptions)</v>
      </c>
      <c r="AP27" s="17" t="str">
        <f>Sources!$A$140</f>
        <v>(ref:AuthorAssumptions)</v>
      </c>
      <c r="AQ27" s="17" t="str">
        <f>Sources!$A$140</f>
        <v>(ref:AuthorAssumptions)</v>
      </c>
      <c r="AR27" s="17" t="str">
        <f>Sources!$A$140</f>
        <v>(ref:AuthorAssumptions)</v>
      </c>
      <c r="AS27" s="17" t="str">
        <f>Sources!$A$140</f>
        <v>(ref:AuthorAssumptions)</v>
      </c>
      <c r="AT27" s="17" t="str">
        <f>Sources!$A$140</f>
        <v>(ref:AuthorAssumptions)</v>
      </c>
      <c r="AU27" s="17" t="str">
        <f>Sources!$A$140</f>
        <v>(ref:AuthorAssumptions)</v>
      </c>
      <c r="AV27" s="17" t="str">
        <f>Sources!$A$140</f>
        <v>(ref:AuthorAssumptions)</v>
      </c>
      <c r="AW27">
        <v>0</v>
      </c>
      <c r="AX27" t="str">
        <f>Sources!$A$7</f>
        <v>Ikaheimo2018</v>
      </c>
      <c r="AY27">
        <v>0</v>
      </c>
      <c r="AZ27" t="str">
        <f>Sources!$A$140</f>
        <v>(ref:AuthorAssumptions)</v>
      </c>
      <c r="BA27" t="str">
        <f>Sources!$A$140</f>
        <v>(ref:AuthorAssumptions)</v>
      </c>
      <c r="BB27" t="str">
        <f>Sources!$A$140</f>
        <v>(ref:AuthorAssumptions)</v>
      </c>
      <c r="BC27" t="str">
        <f>Sources!$A$7</f>
        <v>Ikaheimo2018</v>
      </c>
      <c r="BD27" t="str">
        <f>Sources!$A$54</f>
        <v>DEA2020c</v>
      </c>
      <c r="BE27" t="str">
        <f>Sources!$A$7</f>
        <v>Ikaheimo2018</v>
      </c>
      <c r="BF27" t="str">
        <f>Sources!$A$54</f>
        <v>DEA2020c</v>
      </c>
      <c r="BG27" t="str">
        <f>Sources!$A$54</f>
        <v>DEA2020c</v>
      </c>
      <c r="BH27" t="str">
        <f>Sources!$A$54</f>
        <v>DEA2020c</v>
      </c>
      <c r="BI27" t="str">
        <f>Sources!$A$7</f>
        <v>Ikaheimo2018</v>
      </c>
      <c r="BJ27" t="str">
        <f>Sources!$A$7</f>
        <v>Ikaheimo2018</v>
      </c>
      <c r="BK27" t="str">
        <f>Sources!$A$7</f>
        <v>Ikaheimo2018</v>
      </c>
      <c r="BL27" t="str">
        <f>Sources!$A$7</f>
        <v>Ikaheimo2018</v>
      </c>
      <c r="BM27" t="str">
        <f>Sources!$A$7</f>
        <v>Ikaheimo2018</v>
      </c>
      <c r="BN27" t="str">
        <f>Sources!$A$7</f>
        <v>Ikaheimo2018</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f t="shared" si="5"/>
        <v>0</v>
      </c>
      <c r="CQ27">
        <f t="shared" si="6"/>
        <v>0</v>
      </c>
      <c r="CR27">
        <f t="shared" si="7"/>
        <v>0</v>
      </c>
      <c r="CS27">
        <v>0</v>
      </c>
      <c r="CT27">
        <v>0</v>
      </c>
      <c r="CU27">
        <v>0</v>
      </c>
      <c r="CV27">
        <v>0</v>
      </c>
      <c r="CW27">
        <v>0</v>
      </c>
      <c r="CX27">
        <v>0</v>
      </c>
      <c r="CY27">
        <v>9.3678779051968114E-2</v>
      </c>
      <c r="CZ27">
        <v>9.3678779051968114E-2</v>
      </c>
      <c r="DA27">
        <v>9.3678779051968114E-2</v>
      </c>
      <c r="DB27" s="17" t="str">
        <f>Sources!$A$141</f>
        <v>(ref:SameAs2020)</v>
      </c>
      <c r="DC27" s="17" t="str">
        <f>Sources!$A$141</f>
        <v>(ref:SameAs2020)</v>
      </c>
      <c r="DD27" s="17" t="str">
        <f>Sources!$A$141</f>
        <v>(ref:SameAs2020)</v>
      </c>
    </row>
    <row r="28" spans="1:108" x14ac:dyDescent="0.35">
      <c r="A28" s="107"/>
      <c r="B28" s="4" t="s">
        <v>17</v>
      </c>
      <c r="C28" s="5" t="str">
        <f>IF(H28&lt;&gt;0,"Min_demand","-")</f>
        <v>-</v>
      </c>
      <c r="D28" s="66" t="s">
        <v>44</v>
      </c>
      <c r="E28" s="11">
        <f t="shared" si="4"/>
        <v>20</v>
      </c>
      <c r="F28" s="16">
        <v>0</v>
      </c>
      <c r="G28" s="16">
        <v>0</v>
      </c>
      <c r="H28" s="16">
        <v>0</v>
      </c>
      <c r="I28" s="16">
        <v>0</v>
      </c>
      <c r="J28" s="16">
        <v>0</v>
      </c>
      <c r="K28" s="16">
        <v>0</v>
      </c>
      <c r="L28" s="16">
        <v>0</v>
      </c>
      <c r="M28" s="16">
        <v>0</v>
      </c>
      <c r="N28" s="16">
        <v>0</v>
      </c>
      <c r="O28" s="16">
        <v>0</v>
      </c>
      <c r="P28" s="16">
        <v>0</v>
      </c>
      <c r="Q28" s="16">
        <v>0</v>
      </c>
      <c r="R28" s="16">
        <v>0</v>
      </c>
      <c r="S28" s="12">
        <v>0</v>
      </c>
      <c r="T28" s="12">
        <v>0</v>
      </c>
      <c r="U28" s="12">
        <v>0</v>
      </c>
      <c r="V28" s="12">
        <v>0</v>
      </c>
      <c r="W28" s="12">
        <v>0</v>
      </c>
      <c r="X28" s="12">
        <v>0</v>
      </c>
      <c r="Y28">
        <v>0</v>
      </c>
      <c r="Z28">
        <v>0</v>
      </c>
      <c r="AA28">
        <v>0</v>
      </c>
      <c r="AB28">
        <v>0</v>
      </c>
      <c r="AC28">
        <v>0</v>
      </c>
      <c r="AD28">
        <v>0</v>
      </c>
      <c r="AE28" s="52">
        <v>0</v>
      </c>
      <c r="AF28" s="52">
        <v>0</v>
      </c>
      <c r="AG28" s="52">
        <v>0</v>
      </c>
      <c r="AH28" s="52">
        <v>0</v>
      </c>
      <c r="AI28" s="52">
        <v>0</v>
      </c>
      <c r="AJ28" s="52">
        <v>0</v>
      </c>
      <c r="AK28" s="17" t="str">
        <f>Sources!$A$140</f>
        <v>(ref:AuthorAssumptions)</v>
      </c>
      <c r="AL28" s="17" t="str">
        <f>Sources!$A$140</f>
        <v>(ref:AuthorAssumptions)</v>
      </c>
      <c r="AM28" s="17" t="str">
        <f>Sources!$A$140</f>
        <v>(ref:AuthorAssumptions)</v>
      </c>
      <c r="AN28" s="17" t="str">
        <f>Sources!$A$140</f>
        <v>(ref:AuthorAssumptions)</v>
      </c>
      <c r="AO28" s="17" t="str">
        <f>Sources!$A$140</f>
        <v>(ref:AuthorAssumptions)</v>
      </c>
      <c r="AP28" s="17" t="str">
        <f>Sources!$A$140</f>
        <v>(ref:AuthorAssumptions)</v>
      </c>
      <c r="AQ28" s="17" t="str">
        <f>Sources!$A$140</f>
        <v>(ref:AuthorAssumptions)</v>
      </c>
      <c r="AR28" s="17" t="str">
        <f>Sources!$A$140</f>
        <v>(ref:AuthorAssumptions)</v>
      </c>
      <c r="AS28" s="17" t="str">
        <f>Sources!$A$140</f>
        <v>(ref:AuthorAssumptions)</v>
      </c>
      <c r="AT28" s="17" t="str">
        <f>Sources!$A$140</f>
        <v>(ref:AuthorAssumptions)</v>
      </c>
      <c r="AU28" s="17" t="str">
        <f>Sources!$A$140</f>
        <v>(ref:AuthorAssumptions)</v>
      </c>
      <c r="AV28" s="17" t="str">
        <f>Sources!$A$140</f>
        <v>(ref:AuthorAssumptions)</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f t="shared" si="5"/>
        <v>0</v>
      </c>
      <c r="CQ28">
        <f t="shared" si="6"/>
        <v>0</v>
      </c>
      <c r="CR28">
        <f t="shared" si="7"/>
        <v>0</v>
      </c>
      <c r="CS28">
        <v>0</v>
      </c>
      <c r="CT28">
        <v>0</v>
      </c>
      <c r="CU28">
        <v>0</v>
      </c>
      <c r="CV28">
        <v>0</v>
      </c>
      <c r="CW28">
        <v>0</v>
      </c>
      <c r="CX28">
        <v>0</v>
      </c>
      <c r="CY28">
        <v>0</v>
      </c>
      <c r="CZ28">
        <v>0</v>
      </c>
      <c r="DA28">
        <v>0</v>
      </c>
      <c r="DB28">
        <v>0</v>
      </c>
      <c r="DC28">
        <v>0</v>
      </c>
      <c r="DD28">
        <v>0</v>
      </c>
    </row>
    <row r="29" spans="1:108" x14ac:dyDescent="0.35">
      <c r="A29" s="107"/>
      <c r="B29" s="4" t="s">
        <v>18</v>
      </c>
      <c r="C29" s="5" t="str">
        <f>IF(H29&lt;&gt;0,"Min_demand","-")</f>
        <v>-</v>
      </c>
      <c r="D29" s="7" t="s">
        <v>45</v>
      </c>
      <c r="E29" s="11">
        <f t="shared" si="4"/>
        <v>21</v>
      </c>
      <c r="F29" s="16">
        <v>0</v>
      </c>
      <c r="G29" s="16">
        <v>0</v>
      </c>
      <c r="H29" s="16">
        <v>0</v>
      </c>
      <c r="I29" s="16">
        <v>0</v>
      </c>
      <c r="J29" s="16">
        <v>0</v>
      </c>
      <c r="K29" s="16">
        <v>0</v>
      </c>
      <c r="L29" s="16">
        <v>0</v>
      </c>
      <c r="M29" s="16">
        <v>0</v>
      </c>
      <c r="N29" s="16">
        <v>0</v>
      </c>
      <c r="O29" s="16">
        <v>0</v>
      </c>
      <c r="P29" s="16">
        <v>0</v>
      </c>
      <c r="Q29" s="16">
        <v>0</v>
      </c>
      <c r="R29" s="16">
        <v>0</v>
      </c>
      <c r="S29" s="12">
        <v>0</v>
      </c>
      <c r="T29" s="12">
        <v>0</v>
      </c>
      <c r="U29" s="12">
        <v>0</v>
      </c>
      <c r="V29" s="12">
        <v>0</v>
      </c>
      <c r="W29" s="12">
        <v>0</v>
      </c>
      <c r="X29" s="12">
        <v>0</v>
      </c>
      <c r="Y29">
        <v>0</v>
      </c>
      <c r="Z29">
        <v>0</v>
      </c>
      <c r="AA29">
        <v>0</v>
      </c>
      <c r="AB29">
        <v>0</v>
      </c>
      <c r="AC29">
        <v>0</v>
      </c>
      <c r="AD29">
        <v>0</v>
      </c>
      <c r="AE29" s="93" t="str">
        <f>Sources!$A$34</f>
        <v>Adams2019</v>
      </c>
      <c r="AF29" s="93" t="str">
        <f>Sources!$A$34</f>
        <v>Adams2019</v>
      </c>
      <c r="AG29" s="93" t="str">
        <f>Sources!$A$34</f>
        <v>Adams2019</v>
      </c>
      <c r="AH29" s="94" t="str">
        <f>AG29&amp;" "&amp;Sources!$A$141</f>
        <v>Adams2019 (ref:SameAs2020)</v>
      </c>
      <c r="AI29" s="12" t="str">
        <f>AG29&amp;" "&amp;Sources!$A$141</f>
        <v>Adams2019 (ref:SameAs2020)</v>
      </c>
      <c r="AJ29" s="12" t="str">
        <f>AG29&amp;" "&amp;Sources!$A$141</f>
        <v>Adams2019 (ref:SameAs2020)</v>
      </c>
      <c r="AK29" s="17" t="str">
        <f>Sources!$A$140</f>
        <v>(ref:AuthorAssumptions)</v>
      </c>
      <c r="AL29" s="17" t="str">
        <f>Sources!$A$140</f>
        <v>(ref:AuthorAssumptions)</v>
      </c>
      <c r="AM29" s="17" t="str">
        <f>Sources!$A$140</f>
        <v>(ref:AuthorAssumptions)</v>
      </c>
      <c r="AN29" s="17" t="str">
        <f>Sources!$A$140</f>
        <v>(ref:AuthorAssumptions)</v>
      </c>
      <c r="AO29" s="17" t="str">
        <f>Sources!$A$140</f>
        <v>(ref:AuthorAssumptions)</v>
      </c>
      <c r="AP29" s="17" t="str">
        <f>Sources!$A$140</f>
        <v>(ref:AuthorAssumptions)</v>
      </c>
      <c r="AQ29" s="17" t="str">
        <f>Sources!$A$140</f>
        <v>(ref:AuthorAssumptions)</v>
      </c>
      <c r="AR29" s="17" t="str">
        <f>Sources!$A$140</f>
        <v>(ref:AuthorAssumptions)</v>
      </c>
      <c r="AS29" s="17" t="str">
        <f>Sources!$A$140</f>
        <v>(ref:AuthorAssumptions)</v>
      </c>
      <c r="AT29" s="17" t="str">
        <f>Sources!$A$140</f>
        <v>(ref:AuthorAssumptions)</v>
      </c>
      <c r="AU29" s="17" t="str">
        <f>Sources!$A$140</f>
        <v>(ref:AuthorAssumptions)</v>
      </c>
      <c r="AV29" s="17" t="str">
        <f>Sources!$A$140</f>
        <v>(ref:AuthorAssumptions)</v>
      </c>
      <c r="AW29">
        <v>0</v>
      </c>
      <c r="AX29">
        <v>0</v>
      </c>
      <c r="AY29">
        <v>0</v>
      </c>
      <c r="AZ29">
        <v>0</v>
      </c>
      <c r="BA29">
        <v>0</v>
      </c>
      <c r="BB29">
        <v>0</v>
      </c>
      <c r="BC29" t="str">
        <f>Sources!$A$7</f>
        <v>Ikaheimo2018</v>
      </c>
      <c r="BD29" t="str">
        <f>Sources!$A$54</f>
        <v>DEA2020c</v>
      </c>
      <c r="BE29" t="str">
        <f>Sources!$A$54</f>
        <v>DEA2020c</v>
      </c>
      <c r="BF29" t="str">
        <f>Sources!$A$54</f>
        <v>DEA2020c</v>
      </c>
      <c r="BG29" t="str">
        <f>Sources!$A$54</f>
        <v>DEA2020c</v>
      </c>
      <c r="BH29" t="str">
        <f>Sources!$A$54</f>
        <v>DEA2020c</v>
      </c>
      <c r="BI29" t="str">
        <f>Sources!$A$55</f>
        <v>Hank2018</v>
      </c>
      <c r="BJ29" t="str">
        <f>Sources!$A$55</f>
        <v>Hank2018</v>
      </c>
      <c r="BK29" t="str">
        <f>Sources!$A$55</f>
        <v>Hank2018</v>
      </c>
      <c r="BL29" t="str">
        <f>Sources!$A$55</f>
        <v>Hank2018</v>
      </c>
      <c r="BM29" t="str">
        <f>Sources!$A$55</f>
        <v>Hank2018</v>
      </c>
      <c r="BN29" t="str">
        <f>Sources!$A$55</f>
        <v>Hank2018</v>
      </c>
      <c r="BO29">
        <v>0</v>
      </c>
      <c r="BP29">
        <v>0</v>
      </c>
      <c r="BQ29">
        <v>0</v>
      </c>
      <c r="BR29">
        <v>0</v>
      </c>
      <c r="BS29">
        <v>0</v>
      </c>
      <c r="BT29">
        <v>0</v>
      </c>
      <c r="BU29">
        <v>0</v>
      </c>
      <c r="BV29">
        <v>0</v>
      </c>
      <c r="BW29">
        <v>0</v>
      </c>
      <c r="BX29">
        <v>0</v>
      </c>
      <c r="BY29">
        <v>0</v>
      </c>
      <c r="BZ29">
        <v>0</v>
      </c>
      <c r="CA29">
        <v>0</v>
      </c>
      <c r="CB29">
        <v>0</v>
      </c>
      <c r="CC29">
        <v>0</v>
      </c>
      <c r="CD29">
        <v>0</v>
      </c>
      <c r="CE29">
        <v>0</v>
      </c>
      <c r="CF29">
        <v>0</v>
      </c>
      <c r="CG29">
        <v>0</v>
      </c>
      <c r="CH29">
        <v>6.2260740740740748E-3</v>
      </c>
      <c r="CI29">
        <v>0</v>
      </c>
      <c r="CJ29">
        <v>0</v>
      </c>
      <c r="CK29">
        <v>0</v>
      </c>
      <c r="CL29">
        <v>0</v>
      </c>
      <c r="CM29">
        <v>0</v>
      </c>
      <c r="CN29">
        <v>0</v>
      </c>
      <c r="CO29">
        <v>0</v>
      </c>
      <c r="CP29">
        <f t="shared" si="5"/>
        <v>0</v>
      </c>
      <c r="CQ29">
        <f t="shared" si="6"/>
        <v>0</v>
      </c>
      <c r="CR29">
        <f t="shared" si="7"/>
        <v>0</v>
      </c>
      <c r="CS29">
        <v>0</v>
      </c>
      <c r="CT29">
        <v>0</v>
      </c>
      <c r="CU29">
        <v>0</v>
      </c>
      <c r="CV29">
        <v>0</v>
      </c>
      <c r="CW29">
        <v>0</v>
      </c>
      <c r="CX29">
        <v>0</v>
      </c>
      <c r="CY29">
        <v>0.10185220882315059</v>
      </c>
      <c r="CZ29">
        <v>9.3678779051968114E-2</v>
      </c>
      <c r="DA29">
        <v>9.3678779051968114E-2</v>
      </c>
      <c r="DB29">
        <v>8.8827433387272267E-2</v>
      </c>
      <c r="DC29">
        <v>8.8827433387272267E-2</v>
      </c>
      <c r="DD29">
        <v>8.8827433387272267E-2</v>
      </c>
    </row>
    <row r="30" spans="1:108" x14ac:dyDescent="0.35">
      <c r="A30" s="107"/>
      <c r="B30" s="4" t="s">
        <v>16</v>
      </c>
      <c r="C30" s="5" t="str">
        <f t="shared" ref="C30:C31" si="8">IF(H30&lt;&gt;0,"Min_demand","-")</f>
        <v>-</v>
      </c>
      <c r="D30" s="7" t="s">
        <v>183</v>
      </c>
      <c r="E30" s="11">
        <f t="shared" si="4"/>
        <v>22</v>
      </c>
      <c r="F30" s="16">
        <v>0</v>
      </c>
      <c r="G30" s="16">
        <v>0</v>
      </c>
      <c r="H30" s="16">
        <v>0</v>
      </c>
      <c r="I30" s="16">
        <v>0</v>
      </c>
      <c r="J30" s="16">
        <v>0</v>
      </c>
      <c r="K30" s="16">
        <v>0</v>
      </c>
      <c r="L30" s="16">
        <v>0</v>
      </c>
      <c r="M30" s="16">
        <v>0</v>
      </c>
      <c r="N30" s="16">
        <v>0</v>
      </c>
      <c r="O30" s="16">
        <v>0</v>
      </c>
      <c r="P30" s="16">
        <v>0</v>
      </c>
      <c r="Q30" s="16">
        <v>0</v>
      </c>
      <c r="R30" s="16">
        <v>0</v>
      </c>
      <c r="S30" s="12">
        <v>0</v>
      </c>
      <c r="T30" s="12">
        <v>0</v>
      </c>
      <c r="U30" s="12">
        <v>0</v>
      </c>
      <c r="V30" s="12">
        <v>0</v>
      </c>
      <c r="W30" s="12">
        <v>0</v>
      </c>
      <c r="X30" s="12">
        <v>0</v>
      </c>
      <c r="Y30">
        <v>0</v>
      </c>
      <c r="Z30">
        <v>0</v>
      </c>
      <c r="AA30">
        <v>0</v>
      </c>
      <c r="AB30">
        <v>0</v>
      </c>
      <c r="AC30">
        <v>0</v>
      </c>
      <c r="AD30">
        <v>0</v>
      </c>
      <c r="AE30">
        <v>0</v>
      </c>
      <c r="AF30">
        <v>0</v>
      </c>
      <c r="AG30">
        <v>0</v>
      </c>
      <c r="AH30">
        <v>0</v>
      </c>
      <c r="AI30">
        <v>0</v>
      </c>
      <c r="AJ30">
        <v>0</v>
      </c>
      <c r="AK30" s="17" t="str">
        <f>Sources!$A$140</f>
        <v>(ref:AuthorAssumptions)</v>
      </c>
      <c r="AL30" s="17" t="str">
        <f>Sources!$A$140</f>
        <v>(ref:AuthorAssumptions)</v>
      </c>
      <c r="AM30" s="17" t="str">
        <f>Sources!$A$140</f>
        <v>(ref:AuthorAssumptions)</v>
      </c>
      <c r="AN30" s="17" t="str">
        <f>Sources!$A$140</f>
        <v>(ref:AuthorAssumptions)</v>
      </c>
      <c r="AO30" s="17" t="str">
        <f>Sources!$A$140</f>
        <v>(ref:AuthorAssumptions)</v>
      </c>
      <c r="AP30" s="17" t="str">
        <f>Sources!$A$140</f>
        <v>(ref:AuthorAssumptions)</v>
      </c>
      <c r="AQ30" s="17" t="str">
        <f>Sources!$A$140</f>
        <v>(ref:AuthorAssumptions)</v>
      </c>
      <c r="AR30" s="17" t="str">
        <f>Sources!$A$140</f>
        <v>(ref:AuthorAssumptions)</v>
      </c>
      <c r="AS30" s="17" t="str">
        <f>Sources!$A$140</f>
        <v>(ref:AuthorAssumptions)</v>
      </c>
      <c r="AT30" s="17" t="str">
        <f>Sources!$A$140</f>
        <v>(ref:AuthorAssumptions)</v>
      </c>
      <c r="AU30" s="17" t="str">
        <f>Sources!$A$140</f>
        <v>(ref:AuthorAssumptions)</v>
      </c>
      <c r="AV30" s="17" t="str">
        <f>Sources!$A$140</f>
        <v>(ref:AuthorAssumptions)</v>
      </c>
      <c r="AW30" t="str">
        <f>Sources!$A$140</f>
        <v>(ref:AuthorAssumptions)</v>
      </c>
      <c r="AX30" t="str">
        <f>Sources!$A$140</f>
        <v>(ref:AuthorAssumptions)</v>
      </c>
      <c r="AY30" t="str">
        <f>Sources!$A$140</f>
        <v>(ref:AuthorAssumptions)</v>
      </c>
      <c r="AZ30" t="str">
        <f>Sources!$A$141</f>
        <v>(ref:SameAs2020)</v>
      </c>
      <c r="BA30" t="str">
        <f>Sources!$A$141</f>
        <v>(ref:SameAs2020)</v>
      </c>
      <c r="BB30" t="str">
        <f>Sources!$A$141</f>
        <v>(ref:SameAs2020)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9.3678779051968114E-2</v>
      </c>
      <c r="CZ30">
        <v>9.3678779051968114E-2</v>
      </c>
      <c r="DA30">
        <v>9.3678779051968114E-2</v>
      </c>
      <c r="DB30">
        <v>9.3678779051968114E-2</v>
      </c>
      <c r="DC30">
        <v>9.3678779051968114E-2</v>
      </c>
      <c r="DD30">
        <v>9.3678779051968114E-2</v>
      </c>
    </row>
    <row r="31" spans="1:108" x14ac:dyDescent="0.35">
      <c r="A31" s="107"/>
      <c r="B31" s="4" t="s">
        <v>17</v>
      </c>
      <c r="C31" s="5" t="str">
        <f t="shared" si="8"/>
        <v>-</v>
      </c>
      <c r="D31" s="7" t="s">
        <v>185</v>
      </c>
      <c r="E31" s="11">
        <f t="shared" si="4"/>
        <v>23</v>
      </c>
      <c r="F31" s="16">
        <v>0</v>
      </c>
      <c r="G31" s="16">
        <v>0</v>
      </c>
      <c r="H31" s="16">
        <v>0</v>
      </c>
      <c r="I31" s="16">
        <v>0</v>
      </c>
      <c r="J31" s="16">
        <v>0</v>
      </c>
      <c r="K31" s="16">
        <v>0</v>
      </c>
      <c r="L31" s="16">
        <v>0</v>
      </c>
      <c r="M31" s="16">
        <v>0</v>
      </c>
      <c r="N31" s="16">
        <v>0</v>
      </c>
      <c r="O31" s="16">
        <v>0</v>
      </c>
      <c r="P31" s="16">
        <v>0</v>
      </c>
      <c r="Q31" s="16">
        <v>0</v>
      </c>
      <c r="R31" s="16">
        <v>0</v>
      </c>
      <c r="S31" s="12">
        <v>0</v>
      </c>
      <c r="T31" s="12">
        <v>0</v>
      </c>
      <c r="U31" s="12">
        <v>0</v>
      </c>
      <c r="V31" s="12">
        <v>0</v>
      </c>
      <c r="W31" s="12">
        <v>0</v>
      </c>
      <c r="X31" s="12">
        <v>0</v>
      </c>
      <c r="Y31">
        <v>0</v>
      </c>
      <c r="Z31">
        <v>0</v>
      </c>
      <c r="AA31">
        <v>0</v>
      </c>
      <c r="AB31">
        <v>0</v>
      </c>
      <c r="AC31">
        <v>0</v>
      </c>
      <c r="AD31">
        <v>0</v>
      </c>
      <c r="AE31">
        <v>0</v>
      </c>
      <c r="AF31">
        <v>0</v>
      </c>
      <c r="AG31">
        <v>0</v>
      </c>
      <c r="AH31">
        <v>0</v>
      </c>
      <c r="AI31">
        <v>0</v>
      </c>
      <c r="AJ31">
        <v>0</v>
      </c>
      <c r="AK31" s="17" t="str">
        <f>Sources!$A$140</f>
        <v>(ref:AuthorAssumptions)</v>
      </c>
      <c r="AL31" s="17" t="str">
        <f>Sources!$A$140</f>
        <v>(ref:AuthorAssumptions)</v>
      </c>
      <c r="AM31" s="17" t="str">
        <f>Sources!$A$140</f>
        <v>(ref:AuthorAssumptions)</v>
      </c>
      <c r="AN31" s="17" t="str">
        <f>Sources!$A$140</f>
        <v>(ref:AuthorAssumptions)</v>
      </c>
      <c r="AO31" s="17" t="str">
        <f>Sources!$A$140</f>
        <v>(ref:AuthorAssumptions)</v>
      </c>
      <c r="AP31" s="17" t="str">
        <f>Sources!$A$140</f>
        <v>(ref:AuthorAssumptions)</v>
      </c>
      <c r="AQ31" s="17" t="str">
        <f>Sources!$A$140</f>
        <v>(ref:AuthorAssumptions)</v>
      </c>
      <c r="AR31" s="17" t="str">
        <f>Sources!$A$140</f>
        <v>(ref:AuthorAssumptions)</v>
      </c>
      <c r="AS31" s="17" t="str">
        <f>Sources!$A$140</f>
        <v>(ref:AuthorAssumptions)</v>
      </c>
      <c r="AT31" s="17" t="str">
        <f>Sources!$A$140</f>
        <v>(ref:AuthorAssumptions)</v>
      </c>
      <c r="AU31" s="17" t="str">
        <f>Sources!$A$140</f>
        <v>(ref:AuthorAssumptions)</v>
      </c>
      <c r="AV31" s="17" t="str">
        <f>Sources!$A$140</f>
        <v>(ref:AuthorAssumptions)</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row>
    <row r="32" spans="1:108" x14ac:dyDescent="0.35">
      <c r="A32" s="107"/>
      <c r="B32" s="4" t="s">
        <v>18</v>
      </c>
      <c r="C32" s="5" t="s">
        <v>12</v>
      </c>
      <c r="D32" s="7" t="s">
        <v>187</v>
      </c>
      <c r="E32" s="11">
        <f t="shared" si="4"/>
        <v>24</v>
      </c>
      <c r="F32" s="16">
        <v>0</v>
      </c>
      <c r="G32" s="16">
        <v>0</v>
      </c>
      <c r="H32" s="16">
        <v>0</v>
      </c>
      <c r="I32" s="16">
        <v>0</v>
      </c>
      <c r="J32" s="16">
        <v>0</v>
      </c>
      <c r="K32" s="16">
        <v>0</v>
      </c>
      <c r="L32" s="16">
        <v>0</v>
      </c>
      <c r="M32" s="16">
        <v>0</v>
      </c>
      <c r="N32" s="16">
        <v>0</v>
      </c>
      <c r="O32" s="16">
        <v>0</v>
      </c>
      <c r="P32" s="16">
        <v>0</v>
      </c>
      <c r="Q32" s="16">
        <v>0</v>
      </c>
      <c r="R32" s="16">
        <v>0</v>
      </c>
      <c r="S32">
        <v>0</v>
      </c>
      <c r="T32">
        <v>0</v>
      </c>
      <c r="U32">
        <v>0</v>
      </c>
      <c r="V32">
        <v>0</v>
      </c>
      <c r="W32">
        <v>0</v>
      </c>
      <c r="X32">
        <v>0</v>
      </c>
      <c r="Y32">
        <v>0</v>
      </c>
      <c r="Z32">
        <v>0</v>
      </c>
      <c r="AA32">
        <v>0</v>
      </c>
      <c r="AB32">
        <v>0</v>
      </c>
      <c r="AC32">
        <v>0</v>
      </c>
      <c r="AD32">
        <v>0</v>
      </c>
      <c r="AE32" s="93" t="str">
        <f>Sources!$A$131</f>
        <v>Papadias2021</v>
      </c>
      <c r="AF32" s="93" t="str">
        <f>Sources!$A$131</f>
        <v>Papadias2021</v>
      </c>
      <c r="AG32" s="93" t="str">
        <f>Sources!$A$131</f>
        <v>Papadias2021</v>
      </c>
      <c r="AH32" s="94" t="str">
        <f>AG32&amp;" "&amp;Sources!$A$141</f>
        <v>Papadias2021 (ref:SameAs2020)</v>
      </c>
      <c r="AI32" s="94" t="str">
        <f>AG32&amp;" "&amp;Sources!$A$141</f>
        <v>Papadias2021 (ref:SameAs2020)</v>
      </c>
      <c r="AJ32" s="94" t="str">
        <f>AG32&amp;" "&amp;Sources!$A$141</f>
        <v>Papadias2021 (ref:SameAs2020)</v>
      </c>
      <c r="AK32" s="17" t="str">
        <f>Sources!$A$140</f>
        <v>(ref:AuthorAssumptions)</v>
      </c>
      <c r="AL32" s="17" t="str">
        <f>Sources!$A$140</f>
        <v>(ref:AuthorAssumptions)</v>
      </c>
      <c r="AM32" s="17" t="str">
        <f>Sources!$A$140</f>
        <v>(ref:AuthorAssumptions)</v>
      </c>
      <c r="AN32" s="17" t="str">
        <f>Sources!$A$140</f>
        <v>(ref:AuthorAssumptions)</v>
      </c>
      <c r="AO32" s="17" t="str">
        <f>Sources!$A$140</f>
        <v>(ref:AuthorAssumptions)</v>
      </c>
      <c r="AP32" s="17" t="str">
        <f>Sources!$A$140</f>
        <v>(ref:AuthorAssumptions)</v>
      </c>
      <c r="AQ32" s="17" t="str">
        <f>Sources!$A$140</f>
        <v>(ref:AuthorAssumptions)</v>
      </c>
      <c r="AR32" s="17" t="str">
        <f>Sources!$A$140</f>
        <v>(ref:AuthorAssumptions)</v>
      </c>
      <c r="AS32" s="17" t="str">
        <f>Sources!$A$140</f>
        <v>(ref:AuthorAssumptions)</v>
      </c>
      <c r="AT32" s="17" t="str">
        <f>Sources!$A$140</f>
        <v>(ref:AuthorAssumptions)</v>
      </c>
      <c r="AU32" s="17" t="str">
        <f>Sources!$A$140</f>
        <v>(ref:AuthorAssumptions)</v>
      </c>
      <c r="AV32" s="17" t="str">
        <f>Sources!$A$140</f>
        <v>(ref:AuthorAssumptions)</v>
      </c>
      <c r="AW32">
        <v>0</v>
      </c>
      <c r="AX32">
        <v>0</v>
      </c>
      <c r="AY32">
        <v>0</v>
      </c>
      <c r="AZ32">
        <v>0</v>
      </c>
      <c r="BA32">
        <v>0</v>
      </c>
      <c r="BB32">
        <v>0</v>
      </c>
      <c r="BC32">
        <v>0</v>
      </c>
      <c r="BD32" t="str">
        <f>Sources!$A$131</f>
        <v>Papadias2021</v>
      </c>
      <c r="BE32">
        <v>0</v>
      </c>
      <c r="BF32" t="str">
        <f>Sources!$A$141</f>
        <v>(ref:SameAs2020)</v>
      </c>
      <c r="BG32" t="str">
        <f>Sources!$A$141</f>
        <v>(ref:SameAs2020)</v>
      </c>
      <c r="BH32" t="str">
        <f>Sources!$A$141</f>
        <v>(ref:SameAs2020)</v>
      </c>
      <c r="BI32">
        <v>0</v>
      </c>
      <c r="BJ32" t="str">
        <f>Sources!$A$131</f>
        <v>Papadias2021</v>
      </c>
      <c r="BK32">
        <v>0</v>
      </c>
      <c r="BL32" t="str">
        <f>Sources!$A$141</f>
        <v>(ref:SameAs2020)</v>
      </c>
      <c r="BM32" t="str">
        <f>Sources!$A$141</f>
        <v>(ref:SameAs2020)</v>
      </c>
      <c r="BN32" t="str">
        <f>Sources!$A$141</f>
        <v>(ref:SameAs2020)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6.2260740740740748E-3</v>
      </c>
      <c r="CI32">
        <v>0</v>
      </c>
      <c r="CJ32">
        <v>0</v>
      </c>
      <c r="CK32">
        <v>0</v>
      </c>
      <c r="CL32">
        <v>0</v>
      </c>
      <c r="CM32">
        <v>0</v>
      </c>
      <c r="CN32">
        <v>0</v>
      </c>
      <c r="CO32">
        <v>0</v>
      </c>
      <c r="CP32">
        <v>0</v>
      </c>
      <c r="CQ32">
        <v>0</v>
      </c>
      <c r="CR32">
        <v>0</v>
      </c>
      <c r="CS32">
        <v>0</v>
      </c>
      <c r="CT32" t="str">
        <f>Sources!$A$131</f>
        <v>Papadias2021</v>
      </c>
      <c r="CU32">
        <v>0</v>
      </c>
      <c r="CV32" t="str">
        <f>Sources!$A$141&amp;" based on "&amp;$CT$32</f>
        <v>(ref:SameAs2020) based on Papadias2021</v>
      </c>
      <c r="CW32" t="str">
        <f>Sources!$A$141&amp;" based on "&amp;$CT$32</f>
        <v>(ref:SameAs2020) based on Papadias2021</v>
      </c>
      <c r="CX32" t="str">
        <f>Sources!$A$141&amp;" based on "&amp;$CT$32</f>
        <v>(ref:SameAs2020) based on Papadias2021</v>
      </c>
      <c r="CY32">
        <v>8.174285816161557E-2</v>
      </c>
      <c r="CZ32">
        <v>8.174285816161557E-2</v>
      </c>
      <c r="DA32">
        <v>8.174285816161557E-2</v>
      </c>
      <c r="DB32" s="17" t="str">
        <f>Sources!$A$141</f>
        <v>(ref:SameAs2020)</v>
      </c>
      <c r="DC32" s="17" t="str">
        <f>Sources!$A$141</f>
        <v>(ref:SameAs2020)</v>
      </c>
      <c r="DD32" s="17" t="str">
        <f>Sources!$A$141</f>
        <v>(ref:SameAs2020)</v>
      </c>
    </row>
    <row r="33" spans="1:108" ht="14.5" customHeight="1" x14ac:dyDescent="0.35">
      <c r="A33" s="107" t="s">
        <v>19</v>
      </c>
      <c r="B33" s="14" t="s">
        <v>56</v>
      </c>
      <c r="C33" s="5" t="str">
        <f>IF(H33&lt;&gt;0,"Min_demand","-")</f>
        <v>-</v>
      </c>
      <c r="D33" s="7" t="s">
        <v>51</v>
      </c>
      <c r="E33" s="11">
        <f t="shared" si="4"/>
        <v>25</v>
      </c>
      <c r="F33" s="16">
        <v>0</v>
      </c>
      <c r="G33" s="16">
        <v>0</v>
      </c>
      <c r="H33" s="16">
        <v>0</v>
      </c>
      <c r="I33" s="16">
        <v>0</v>
      </c>
      <c r="J33" s="16">
        <v>0</v>
      </c>
      <c r="K33" s="16">
        <v>0</v>
      </c>
      <c r="L33" s="16">
        <v>0</v>
      </c>
      <c r="M33" s="16">
        <v>0</v>
      </c>
      <c r="N33" s="16">
        <v>0</v>
      </c>
      <c r="O33" s="16">
        <v>0</v>
      </c>
      <c r="P33" s="16">
        <v>0</v>
      </c>
      <c r="Q33" s="16">
        <v>0</v>
      </c>
      <c r="R33" s="16">
        <v>0</v>
      </c>
      <c r="S33" s="12">
        <v>0</v>
      </c>
      <c r="T33" s="12">
        <v>0</v>
      </c>
      <c r="U33" s="12">
        <v>0</v>
      </c>
      <c r="V33" s="12">
        <v>0</v>
      </c>
      <c r="W33" s="12">
        <v>0</v>
      </c>
      <c r="X33" s="12">
        <v>0</v>
      </c>
      <c r="Y33">
        <v>0</v>
      </c>
      <c r="Z33">
        <v>0</v>
      </c>
      <c r="AA33">
        <v>0</v>
      </c>
      <c r="AB33">
        <v>0</v>
      </c>
      <c r="AC33">
        <v>0</v>
      </c>
      <c r="AD33">
        <v>0</v>
      </c>
      <c r="AE33">
        <v>0</v>
      </c>
      <c r="AF33">
        <v>0</v>
      </c>
      <c r="AG33">
        <v>0</v>
      </c>
      <c r="AH33">
        <v>0</v>
      </c>
      <c r="AI33">
        <v>0</v>
      </c>
      <c r="AJ33">
        <v>0</v>
      </c>
      <c r="AK33" s="17" t="str">
        <f>Sources!$A$140</f>
        <v>(ref:AuthorAssumptions)</v>
      </c>
      <c r="AL33" s="17" t="str">
        <f>Sources!$A$140</f>
        <v>(ref:AuthorAssumptions)</v>
      </c>
      <c r="AM33" s="17" t="str">
        <f>Sources!$A$140</f>
        <v>(ref:AuthorAssumptions)</v>
      </c>
      <c r="AN33" s="17" t="str">
        <f>Sources!$A$140</f>
        <v>(ref:AuthorAssumptions)</v>
      </c>
      <c r="AO33" s="17" t="str">
        <f>Sources!$A$140</f>
        <v>(ref:AuthorAssumptions)</v>
      </c>
      <c r="AP33" s="17" t="str">
        <f>Sources!$A$140</f>
        <v>(ref:AuthorAssumptions)</v>
      </c>
      <c r="AQ33" s="17" t="str">
        <f>Sources!$A$140</f>
        <v>(ref:AuthorAssumptions)</v>
      </c>
      <c r="AR33" s="17" t="str">
        <f>Sources!$A$140</f>
        <v>(ref:AuthorAssumptions)</v>
      </c>
      <c r="AS33" s="17" t="str">
        <f>Sources!$A$140</f>
        <v>(ref:AuthorAssumptions)</v>
      </c>
      <c r="AT33" s="17" t="str">
        <f>Sources!$A$140</f>
        <v>(ref:AuthorAssumptions)</v>
      </c>
      <c r="AU33" s="17" t="str">
        <f>Sources!$A$140</f>
        <v>(ref:AuthorAssumptions)</v>
      </c>
      <c r="AV33" s="17" t="str">
        <f>Sources!$A$140</f>
        <v>(ref:AuthorAssumptions)</v>
      </c>
      <c r="AW33">
        <v>0</v>
      </c>
      <c r="AX33">
        <v>0</v>
      </c>
      <c r="AY33">
        <v>0</v>
      </c>
      <c r="AZ33">
        <v>0</v>
      </c>
      <c r="BA33">
        <v>0</v>
      </c>
      <c r="BB33">
        <v>0</v>
      </c>
      <c r="BC33">
        <v>0</v>
      </c>
      <c r="BD33" t="str">
        <f>Sources!$A$53</f>
        <v>DEA2020b</v>
      </c>
      <c r="BE33">
        <v>0</v>
      </c>
      <c r="BF33" t="str">
        <f>Sources!$A$53</f>
        <v>DEA2020b</v>
      </c>
      <c r="BG33" t="str">
        <f>Sources!$A$53</f>
        <v>DEA2020b</v>
      </c>
      <c r="BH33" t="str">
        <f>Sources!$A$53</f>
        <v>DEA2020b</v>
      </c>
      <c r="BI33">
        <v>0</v>
      </c>
      <c r="BJ33" t="str">
        <f>Sources!$A$53</f>
        <v>DEA2020b</v>
      </c>
      <c r="BK33">
        <v>0</v>
      </c>
      <c r="BL33" t="str">
        <f>Sources!$A$53</f>
        <v>DEA2020b</v>
      </c>
      <c r="BM33" t="str">
        <f>Sources!$A$53</f>
        <v>DEA2020b</v>
      </c>
      <c r="BN33" t="str">
        <f>Sources!$A$53</f>
        <v>DEA2020b</v>
      </c>
      <c r="BO33">
        <v>0</v>
      </c>
      <c r="BP33">
        <v>0</v>
      </c>
      <c r="BQ33">
        <v>0</v>
      </c>
      <c r="BR33">
        <v>0</v>
      </c>
      <c r="BS33">
        <v>0</v>
      </c>
      <c r="BT33">
        <v>0</v>
      </c>
      <c r="BU33">
        <v>0</v>
      </c>
      <c r="BV33">
        <v>0</v>
      </c>
      <c r="BW33">
        <v>0</v>
      </c>
      <c r="BX33">
        <v>0</v>
      </c>
      <c r="BY33">
        <v>0</v>
      </c>
      <c r="BZ33">
        <v>0</v>
      </c>
      <c r="CA33">
        <v>0</v>
      </c>
      <c r="CB33">
        <v>0</v>
      </c>
      <c r="CC33">
        <v>0</v>
      </c>
      <c r="CD33">
        <v>0</v>
      </c>
      <c r="CE33">
        <v>0</v>
      </c>
      <c r="CF33">
        <v>0</v>
      </c>
      <c r="CG33">
        <v>0</v>
      </c>
      <c r="CH33">
        <v>90.584795321637415</v>
      </c>
      <c r="CI33">
        <v>0</v>
      </c>
      <c r="CJ33">
        <v>0</v>
      </c>
      <c r="CK33">
        <v>0</v>
      </c>
      <c r="CL33">
        <v>0</v>
      </c>
      <c r="CM33">
        <v>0</v>
      </c>
      <c r="CN33">
        <v>0</v>
      </c>
      <c r="CO33">
        <v>0</v>
      </c>
      <c r="CP33">
        <f t="shared" ref="CP33:CR34" si="9">$CN33*B$3</f>
        <v>0</v>
      </c>
      <c r="CQ33">
        <f t="shared" si="9"/>
        <v>0</v>
      </c>
      <c r="CR33">
        <f t="shared" si="9"/>
        <v>0</v>
      </c>
      <c r="CS33" t="str">
        <f>Sources!$A$132</f>
        <v>DEA2022b</v>
      </c>
      <c r="CT33" t="str">
        <f>Sources!$A$132</f>
        <v>DEA2022b</v>
      </c>
      <c r="CU33" t="str">
        <f>Sources!$A$132</f>
        <v>DEA2022b</v>
      </c>
      <c r="CV33" t="str">
        <f>Sources!$A$132</f>
        <v>DEA2022b</v>
      </c>
      <c r="CW33" t="str">
        <f>Sources!$A$132</f>
        <v>DEA2022b</v>
      </c>
      <c r="CX33" t="str">
        <f>Sources!$A$132</f>
        <v>DEA2022b</v>
      </c>
      <c r="CY33">
        <v>8.5803264560679798E-2</v>
      </c>
      <c r="CZ33">
        <v>8.5803264560679798E-2</v>
      </c>
      <c r="DA33">
        <v>8.5803264560679798E-2</v>
      </c>
      <c r="DB33" s="17" t="str">
        <f>Sources!$A$141</f>
        <v>(ref:SameAs2020)</v>
      </c>
      <c r="DC33" s="17" t="str">
        <f>Sources!$A$141</f>
        <v>(ref:SameAs2020)</v>
      </c>
      <c r="DD33" s="17" t="str">
        <f>Sources!$A$141</f>
        <v>(ref:SameAs2020)</v>
      </c>
    </row>
    <row r="34" spans="1:108" ht="14.5" customHeight="1" x14ac:dyDescent="0.35">
      <c r="A34" s="107"/>
      <c r="B34" s="14" t="s">
        <v>55</v>
      </c>
      <c r="C34" s="5" t="s">
        <v>12</v>
      </c>
      <c r="D34" s="7" t="s">
        <v>53</v>
      </c>
      <c r="E34" s="11">
        <f t="shared" si="4"/>
        <v>26</v>
      </c>
      <c r="F34" s="16">
        <v>0</v>
      </c>
      <c r="G34" s="16">
        <v>0</v>
      </c>
      <c r="H34" s="16">
        <v>0</v>
      </c>
      <c r="I34" s="16">
        <v>0</v>
      </c>
      <c r="J34" s="16">
        <v>0</v>
      </c>
      <c r="K34" s="16">
        <v>0</v>
      </c>
      <c r="L34" s="16">
        <v>0</v>
      </c>
      <c r="M34" s="16">
        <v>0</v>
      </c>
      <c r="N34" s="16">
        <v>0</v>
      </c>
      <c r="O34" s="16">
        <v>0</v>
      </c>
      <c r="P34" s="16">
        <v>0</v>
      </c>
      <c r="Q34" s="16">
        <v>0</v>
      </c>
      <c r="R34" s="16">
        <v>0</v>
      </c>
      <c r="S34" s="12">
        <v>0</v>
      </c>
      <c r="T34" s="12">
        <v>0</v>
      </c>
      <c r="U34" s="12">
        <v>0</v>
      </c>
      <c r="V34" s="12">
        <v>0</v>
      </c>
      <c r="W34" s="12">
        <v>0</v>
      </c>
      <c r="X34" s="12">
        <v>0</v>
      </c>
      <c r="Y34">
        <v>0</v>
      </c>
      <c r="Z34">
        <v>0</v>
      </c>
      <c r="AA34">
        <v>0</v>
      </c>
      <c r="AB34">
        <v>0</v>
      </c>
      <c r="AC34">
        <v>0</v>
      </c>
      <c r="AD34">
        <v>0</v>
      </c>
      <c r="AE34">
        <v>0</v>
      </c>
      <c r="AF34">
        <v>0</v>
      </c>
      <c r="AG34">
        <v>0</v>
      </c>
      <c r="AH34">
        <v>0</v>
      </c>
      <c r="AI34">
        <v>0</v>
      </c>
      <c r="AJ34">
        <v>0</v>
      </c>
      <c r="AK34" s="17" t="str">
        <f>Sources!$A$140</f>
        <v>(ref:AuthorAssumptions)</v>
      </c>
      <c r="AL34" s="17" t="str">
        <f>Sources!$A$140</f>
        <v>(ref:AuthorAssumptions)</v>
      </c>
      <c r="AM34" s="17" t="str">
        <f>Sources!$A$140</f>
        <v>(ref:AuthorAssumptions)</v>
      </c>
      <c r="AN34" s="17" t="str">
        <f>Sources!$A$140</f>
        <v>(ref:AuthorAssumptions)</v>
      </c>
      <c r="AO34" s="17" t="str">
        <f>Sources!$A$140</f>
        <v>(ref:AuthorAssumptions)</v>
      </c>
      <c r="AP34" s="17" t="str">
        <f>Sources!$A$140</f>
        <v>(ref:AuthorAssumptions)</v>
      </c>
      <c r="AQ34" s="17" t="str">
        <f>Sources!$A$140</f>
        <v>(ref:AuthorAssumptions)</v>
      </c>
      <c r="AR34" s="17" t="str">
        <f>Sources!$A$140</f>
        <v>(ref:AuthorAssumptions)</v>
      </c>
      <c r="AS34" s="17" t="str">
        <f>Sources!$A$140</f>
        <v>(ref:AuthorAssumptions)</v>
      </c>
      <c r="AT34" s="17" t="str">
        <f>Sources!$A$140</f>
        <v>(ref:AuthorAssumptions)</v>
      </c>
      <c r="AU34" s="17" t="str">
        <f>Sources!$A$140</f>
        <v>(ref:AuthorAssumptions)</v>
      </c>
      <c r="AV34" s="17" t="str">
        <f>Sources!$A$140</f>
        <v>(ref:AuthorAssumptions)</v>
      </c>
      <c r="AW34">
        <v>0</v>
      </c>
      <c r="AX34">
        <v>0</v>
      </c>
      <c r="AY34">
        <v>0</v>
      </c>
      <c r="AZ34">
        <v>0</v>
      </c>
      <c r="BA34">
        <v>0</v>
      </c>
      <c r="BB34">
        <v>0</v>
      </c>
      <c r="BC34" t="str">
        <f>Sources!$A$53</f>
        <v>DEA2020b</v>
      </c>
      <c r="BD34" t="str">
        <f>Sources!$A$53</f>
        <v>DEA2020b</v>
      </c>
      <c r="BE34" t="str">
        <f>Sources!$A$53</f>
        <v>DEA2020b</v>
      </c>
      <c r="BF34" t="str">
        <f>Sources!$A$53</f>
        <v>DEA2020b</v>
      </c>
      <c r="BG34" t="str">
        <f>Sources!$A$53</f>
        <v>DEA2020b</v>
      </c>
      <c r="BH34" t="str">
        <f>Sources!$A$53</f>
        <v>DEA2020b</v>
      </c>
      <c r="BI34" t="str">
        <f>Sources!$A$53</f>
        <v>DEA2020b</v>
      </c>
      <c r="BJ34" t="str">
        <f>Sources!$A$53</f>
        <v>DEA2020b</v>
      </c>
      <c r="BK34" t="str">
        <f>Sources!$A$53</f>
        <v>DEA2020b</v>
      </c>
      <c r="BL34" t="str">
        <f>Sources!$A$53</f>
        <v>DEA2020b</v>
      </c>
      <c r="BM34" t="str">
        <f>Sources!$A$53</f>
        <v>DEA2020b</v>
      </c>
      <c r="BN34" t="str">
        <f>Sources!$A$53</f>
        <v>DEA2020b</v>
      </c>
      <c r="BO34">
        <v>0</v>
      </c>
      <c r="BP34">
        <v>0</v>
      </c>
      <c r="BQ34">
        <v>0</v>
      </c>
      <c r="BR34">
        <v>0</v>
      </c>
      <c r="BS34">
        <v>0</v>
      </c>
      <c r="BT34">
        <v>0</v>
      </c>
      <c r="BU34">
        <v>0</v>
      </c>
      <c r="BV34">
        <v>0</v>
      </c>
      <c r="BW34">
        <v>0</v>
      </c>
      <c r="BX34">
        <v>0</v>
      </c>
      <c r="BY34">
        <v>0</v>
      </c>
      <c r="BZ34">
        <v>0</v>
      </c>
      <c r="CA34">
        <v>0</v>
      </c>
      <c r="CB34">
        <v>0</v>
      </c>
      <c r="CC34">
        <v>0</v>
      </c>
      <c r="CD34">
        <v>0</v>
      </c>
      <c r="CE34">
        <v>0</v>
      </c>
      <c r="CF34">
        <v>0</v>
      </c>
      <c r="CG34">
        <v>0</v>
      </c>
      <c r="CH34">
        <v>90.584795321637415</v>
      </c>
      <c r="CI34">
        <v>0</v>
      </c>
      <c r="CJ34">
        <v>0</v>
      </c>
      <c r="CK34">
        <v>0</v>
      </c>
      <c r="CL34">
        <v>0</v>
      </c>
      <c r="CM34">
        <v>0</v>
      </c>
      <c r="CN34">
        <v>0</v>
      </c>
      <c r="CO34">
        <v>0</v>
      </c>
      <c r="CP34">
        <f t="shared" si="9"/>
        <v>0</v>
      </c>
      <c r="CQ34">
        <f t="shared" si="9"/>
        <v>0</v>
      </c>
      <c r="CR34">
        <f t="shared" si="9"/>
        <v>0</v>
      </c>
      <c r="CS34" t="str">
        <f>Sources!$A$132</f>
        <v>DEA2022b</v>
      </c>
      <c r="CT34" t="str">
        <f>Sources!$A$132</f>
        <v>DEA2022b</v>
      </c>
      <c r="CU34" t="str">
        <f>Sources!$A$132</f>
        <v>DEA2022b</v>
      </c>
      <c r="CV34" t="str">
        <f>Sources!$A$132</f>
        <v>DEA2022b</v>
      </c>
      <c r="CW34" t="str">
        <f>Sources!$A$132</f>
        <v>DEA2022b</v>
      </c>
      <c r="CX34" t="str">
        <f>Sources!$A$132</f>
        <v>DEA2022b</v>
      </c>
      <c r="CY34">
        <v>8.5803264560679798E-2</v>
      </c>
      <c r="CZ34">
        <v>8.5803264560679798E-2</v>
      </c>
      <c r="DA34">
        <v>8.5803264560679798E-2</v>
      </c>
      <c r="DB34" s="17" t="str">
        <f>Sources!$A$141</f>
        <v>(ref:SameAs2020)</v>
      </c>
      <c r="DC34" s="17" t="str">
        <f>Sources!$A$141</f>
        <v>(ref:SameAs2020)</v>
      </c>
      <c r="DD34" s="17" t="str">
        <f>Sources!$A$141</f>
        <v>(ref:SameAs2020)</v>
      </c>
    </row>
    <row r="35" spans="1:108" ht="14.5" customHeight="1" x14ac:dyDescent="0.35">
      <c r="A35" s="107"/>
      <c r="B35" s="36" t="s">
        <v>221</v>
      </c>
      <c r="C35" s="5" t="s">
        <v>12</v>
      </c>
      <c r="D35" s="7" t="s">
        <v>628</v>
      </c>
      <c r="E35" s="11">
        <f t="shared" si="4"/>
        <v>27</v>
      </c>
      <c r="F35" s="16">
        <v>0</v>
      </c>
      <c r="G35" s="16">
        <v>0</v>
      </c>
      <c r="H35" s="16">
        <v>0</v>
      </c>
      <c r="I35" s="16">
        <v>0</v>
      </c>
      <c r="J35" s="16">
        <v>0</v>
      </c>
      <c r="K35" s="16">
        <v>0</v>
      </c>
      <c r="L35" s="16">
        <v>0</v>
      </c>
      <c r="M35" s="16">
        <v>0</v>
      </c>
      <c r="N35" s="16">
        <v>0</v>
      </c>
      <c r="O35" s="16">
        <v>0</v>
      </c>
      <c r="P35" s="16">
        <v>0</v>
      </c>
      <c r="Q35" s="16">
        <v>0</v>
      </c>
      <c r="R35" s="16">
        <v>0</v>
      </c>
      <c r="S35" s="12">
        <v>0</v>
      </c>
      <c r="T35" s="12">
        <v>0</v>
      </c>
      <c r="U35" s="12">
        <v>0</v>
      </c>
      <c r="V35" s="12">
        <v>0</v>
      </c>
      <c r="W35" s="12">
        <v>0</v>
      </c>
      <c r="X35" s="12">
        <v>0</v>
      </c>
      <c r="Y35">
        <v>0</v>
      </c>
      <c r="Z35">
        <v>0</v>
      </c>
      <c r="AA35">
        <v>0</v>
      </c>
      <c r="AB35">
        <v>0</v>
      </c>
      <c r="AC35">
        <v>0</v>
      </c>
      <c r="AD35">
        <v>0</v>
      </c>
      <c r="AE35">
        <v>0</v>
      </c>
      <c r="AF35">
        <v>0</v>
      </c>
      <c r="AG35">
        <v>0</v>
      </c>
      <c r="AH35">
        <v>0</v>
      </c>
      <c r="AI35">
        <v>0</v>
      </c>
      <c r="AJ35">
        <v>0</v>
      </c>
      <c r="AK35" s="17" t="str">
        <f>Sources!$A$140</f>
        <v>(ref:AuthorAssumptions)</v>
      </c>
      <c r="AL35" s="17" t="str">
        <f>Sources!$A$140</f>
        <v>(ref:AuthorAssumptions)</v>
      </c>
      <c r="AM35" s="17" t="str">
        <f>Sources!$A$140</f>
        <v>(ref:AuthorAssumptions)</v>
      </c>
      <c r="AN35" s="17" t="str">
        <f>Sources!$A$140</f>
        <v>(ref:AuthorAssumptions)</v>
      </c>
      <c r="AO35" s="17" t="str">
        <f>Sources!$A$140</f>
        <v>(ref:AuthorAssumptions)</v>
      </c>
      <c r="AP35" s="17" t="str">
        <f>Sources!$A$140</f>
        <v>(ref:AuthorAssumptions)</v>
      </c>
      <c r="AQ35" s="17" t="str">
        <f>Sources!$A$140</f>
        <v>(ref:AuthorAssumptions)</v>
      </c>
      <c r="AR35" s="17" t="str">
        <f>Sources!$A$140</f>
        <v>(ref:AuthorAssumptions)</v>
      </c>
      <c r="AS35" s="17" t="str">
        <f>Sources!$A$140</f>
        <v>(ref:AuthorAssumptions)</v>
      </c>
      <c r="AT35" s="17" t="str">
        <f>Sources!$A$140</f>
        <v>(ref:AuthorAssumptions)</v>
      </c>
      <c r="AU35" s="17" t="str">
        <f>Sources!$A$140</f>
        <v>(ref:AuthorAssumptions)</v>
      </c>
      <c r="AV35" s="17" t="str">
        <f>Sources!$A$140</f>
        <v>(ref:AuthorAssumptions)</v>
      </c>
      <c r="AW35">
        <v>0</v>
      </c>
      <c r="AX35">
        <v>0</v>
      </c>
      <c r="AY35">
        <v>0</v>
      </c>
      <c r="AZ35">
        <v>0</v>
      </c>
      <c r="BA35">
        <v>0</v>
      </c>
      <c r="BB35">
        <v>0</v>
      </c>
      <c r="BC35">
        <v>0</v>
      </c>
      <c r="BD35" t="str">
        <f>Sources!$A$137</f>
        <v>Campion2022</v>
      </c>
      <c r="BE35">
        <v>0</v>
      </c>
      <c r="BF35" t="str">
        <f>Sources!$A$138</f>
        <v>Campion2021</v>
      </c>
      <c r="BG35" t="str">
        <f>Sources!$A$138</f>
        <v>Campion2021</v>
      </c>
      <c r="BH35" t="str">
        <f>Sources!$A$138</f>
        <v>Campion2021</v>
      </c>
      <c r="BI35" t="str">
        <f>Sources!$A$138</f>
        <v>Campion2021</v>
      </c>
      <c r="BJ35" t="str">
        <f>Sources!$A$138</f>
        <v>Campion2021</v>
      </c>
      <c r="BK35" t="str">
        <f>Sources!$A$138</f>
        <v>Campion2021</v>
      </c>
      <c r="BL35" t="str">
        <f>Sources!$A$138</f>
        <v>Campion2021</v>
      </c>
      <c r="BM35" t="str">
        <f>Sources!$A$138</f>
        <v>Campion2021</v>
      </c>
      <c r="BN35" t="str">
        <f>Sources!$A$138</f>
        <v>Campion2021</v>
      </c>
      <c r="BO35" t="str">
        <f>Sources!$A$138</f>
        <v>Campion2021</v>
      </c>
      <c r="BP35" t="str">
        <f>Sources!$A$138</f>
        <v>Campion2021</v>
      </c>
      <c r="BQ35" t="str">
        <f>Sources!$A$138</f>
        <v>Campion2021</v>
      </c>
      <c r="BR35" t="str">
        <f>Sources!$A$138</f>
        <v>Campion2021</v>
      </c>
      <c r="BS35" t="str">
        <f>Sources!$A$138</f>
        <v>Campion2021</v>
      </c>
      <c r="BT35" t="str">
        <f>Sources!$A$138</f>
        <v>Campion2021</v>
      </c>
      <c r="BU35">
        <v>0</v>
      </c>
      <c r="BV35">
        <v>0</v>
      </c>
      <c r="BW35">
        <v>0</v>
      </c>
      <c r="BX35">
        <v>0</v>
      </c>
      <c r="BY35">
        <v>0</v>
      </c>
      <c r="BZ35">
        <v>0</v>
      </c>
      <c r="CA35">
        <v>0</v>
      </c>
      <c r="CB35">
        <v>0</v>
      </c>
      <c r="CC35">
        <v>0</v>
      </c>
      <c r="CD35">
        <v>0</v>
      </c>
      <c r="CE35">
        <v>0</v>
      </c>
      <c r="CF35">
        <v>0</v>
      </c>
      <c r="CG35">
        <v>0</v>
      </c>
      <c r="CH35" s="20">
        <v>55.12222222222222</v>
      </c>
      <c r="CI35">
        <v>0</v>
      </c>
      <c r="CJ35">
        <v>0</v>
      </c>
      <c r="CK35">
        <v>0</v>
      </c>
      <c r="CL35">
        <v>0</v>
      </c>
      <c r="CM35">
        <v>0</v>
      </c>
      <c r="CN35">
        <v>0</v>
      </c>
      <c r="CO35">
        <v>0</v>
      </c>
      <c r="CP35">
        <v>0</v>
      </c>
      <c r="CQ35">
        <v>0</v>
      </c>
      <c r="CR35">
        <v>0</v>
      </c>
      <c r="CS35" t="str">
        <f>Sources!$A$144&amp;" taken from "&amp;Sources!$A$132</f>
        <v>(ref:SameAsoffshore) taken from DEA2022b</v>
      </c>
      <c r="CT35" t="str">
        <f>Sources!$A$144&amp;" taken from "&amp;Sources!$A$132</f>
        <v>(ref:SameAsoffshore) taken from DEA2022b</v>
      </c>
      <c r="CU35" t="str">
        <f>Sources!$A$144&amp;" taken from "&amp;Sources!$A$132</f>
        <v>(ref:SameAsoffshore) taken from DEA2022b</v>
      </c>
      <c r="CV35" t="str">
        <f>Sources!$A$144&amp;" taken from "&amp;Sources!$A$132</f>
        <v>(ref:SameAsoffshore) taken from DEA2022b</v>
      </c>
      <c r="CW35" t="str">
        <f>Sources!$A$144&amp;" taken from "&amp;Sources!$A$132</f>
        <v>(ref:SameAsoffshore) taken from DEA2022b</v>
      </c>
      <c r="CX35" t="str">
        <f>Sources!$A$144&amp;" taken from "&amp;Sources!$A$132</f>
        <v>(ref:SameAsoffshore) taken from DEA2022b</v>
      </c>
      <c r="CY35">
        <v>9.1448096207564403E-2</v>
      </c>
      <c r="CZ35">
        <v>9.1448096207564403E-2</v>
      </c>
      <c r="DA35">
        <v>9.1448096207564403E-2</v>
      </c>
      <c r="DB35">
        <v>8.8827433387272267E-2</v>
      </c>
      <c r="DC35">
        <v>8.8827433387272267E-2</v>
      </c>
      <c r="DD35">
        <v>8.8827433387272267E-2</v>
      </c>
    </row>
    <row r="36" spans="1:108" x14ac:dyDescent="0.35">
      <c r="A36" s="107"/>
      <c r="B36" s="14" t="str">
        <f>CONCATENATE("RPU_"&amp;D36)</f>
        <v>RPU_ON_SP198-HH100</v>
      </c>
      <c r="C36" s="5" t="str">
        <f t="shared" ref="C36:C48" si="10">IF(H36&lt;&gt;0,"Min_demand","-")</f>
        <v>-</v>
      </c>
      <c r="D36" s="66" t="s">
        <v>189</v>
      </c>
      <c r="E36" s="11">
        <f t="shared" si="4"/>
        <v>28</v>
      </c>
      <c r="F36" s="16">
        <v>0</v>
      </c>
      <c r="G36" s="16">
        <v>0</v>
      </c>
      <c r="H36" s="16">
        <v>0</v>
      </c>
      <c r="I36" s="16">
        <v>0</v>
      </c>
      <c r="J36" s="16">
        <v>0</v>
      </c>
      <c r="K36" s="16">
        <v>0</v>
      </c>
      <c r="L36" s="16">
        <v>0</v>
      </c>
      <c r="M36" s="16">
        <v>0</v>
      </c>
      <c r="N36" s="16">
        <v>0</v>
      </c>
      <c r="O36" s="16">
        <v>0</v>
      </c>
      <c r="P36" s="16">
        <v>0</v>
      </c>
      <c r="Q36" s="16">
        <v>0</v>
      </c>
      <c r="R36" s="16">
        <v>0</v>
      </c>
      <c r="S36" s="12">
        <v>0</v>
      </c>
      <c r="T36" s="12">
        <v>0</v>
      </c>
      <c r="U36" s="12">
        <v>0</v>
      </c>
      <c r="V36" s="12">
        <v>0</v>
      </c>
      <c r="W36" s="12">
        <v>0</v>
      </c>
      <c r="X36" s="12">
        <v>0</v>
      </c>
      <c r="Y36">
        <v>0</v>
      </c>
      <c r="Z36">
        <v>0</v>
      </c>
      <c r="AA36">
        <v>0</v>
      </c>
      <c r="AB36">
        <v>0</v>
      </c>
      <c r="AC36">
        <v>0</v>
      </c>
      <c r="AD36">
        <v>0</v>
      </c>
      <c r="AE36">
        <v>0</v>
      </c>
      <c r="AF36">
        <v>0</v>
      </c>
      <c r="AG36">
        <v>0</v>
      </c>
      <c r="AH36">
        <v>0</v>
      </c>
      <c r="AI36">
        <v>0</v>
      </c>
      <c r="AJ36">
        <v>0</v>
      </c>
      <c r="AK36" s="17" t="str">
        <f>Sources!$A$140</f>
        <v>(ref:AuthorAssumptions)</v>
      </c>
      <c r="AL36" s="17" t="str">
        <f>Sources!$A$140</f>
        <v>(ref:AuthorAssumptions)</v>
      </c>
      <c r="AM36" s="17" t="str">
        <f>Sources!$A$140</f>
        <v>(ref:AuthorAssumptions)</v>
      </c>
      <c r="AN36" s="17" t="str">
        <f>Sources!$A$140</f>
        <v>(ref:AuthorAssumptions)</v>
      </c>
      <c r="AO36" s="17" t="str">
        <f>Sources!$A$140</f>
        <v>(ref:AuthorAssumptions)</v>
      </c>
      <c r="AP36" s="17" t="str">
        <f>Sources!$A$140</f>
        <v>(ref:AuthorAssumptions)</v>
      </c>
      <c r="AQ36" s="17" t="str">
        <f>Sources!$A$140</f>
        <v>(ref:AuthorAssumptions)</v>
      </c>
      <c r="AR36" s="17" t="str">
        <f>Sources!$A$140</f>
        <v>(ref:AuthorAssumptions)</v>
      </c>
      <c r="AS36" s="17" t="str">
        <f>Sources!$A$140</f>
        <v>(ref:AuthorAssumptions)</v>
      </c>
      <c r="AT36" s="17" t="str">
        <f>Sources!$A$140</f>
        <v>(ref:AuthorAssumptions)</v>
      </c>
      <c r="AU36" s="17" t="str">
        <f>Sources!$A$140</f>
        <v>(ref:AuthorAssumptions)</v>
      </c>
      <c r="AV36" s="17" t="str">
        <f>Sources!$A$140</f>
        <v>(ref:AuthorAssumptions)</v>
      </c>
      <c r="AW36">
        <v>0</v>
      </c>
      <c r="AX36">
        <v>0</v>
      </c>
      <c r="AY36">
        <v>0</v>
      </c>
      <c r="AZ36">
        <v>0</v>
      </c>
      <c r="BA36">
        <v>0</v>
      </c>
      <c r="BB36">
        <v>0</v>
      </c>
      <c r="BC36">
        <v>0</v>
      </c>
      <c r="BD36" t="str">
        <f>Sources!$A$137</f>
        <v>Campion2022</v>
      </c>
      <c r="BE36">
        <v>0</v>
      </c>
      <c r="BF36" t="str">
        <f>Sources!$A$138</f>
        <v>Campion2021</v>
      </c>
      <c r="BG36" t="str">
        <f>Sources!$A$138</f>
        <v>Campion2021</v>
      </c>
      <c r="BH36" t="str">
        <f>Sources!$A$138</f>
        <v>Campion2021</v>
      </c>
      <c r="BI36" t="str">
        <f>Sources!$A$138</f>
        <v>Campion2021</v>
      </c>
      <c r="BJ36" t="str">
        <f>Sources!$A$138</f>
        <v>Campion2021</v>
      </c>
      <c r="BK36" t="str">
        <f>Sources!$A$138</f>
        <v>Campion2021</v>
      </c>
      <c r="BL36" t="str">
        <f>Sources!$A$138</f>
        <v>Campion2021</v>
      </c>
      <c r="BM36" t="str">
        <f>Sources!$A$138</f>
        <v>Campion2021</v>
      </c>
      <c r="BN36" t="str">
        <f>Sources!$A$138</f>
        <v>Campion2021</v>
      </c>
      <c r="BO36" t="str">
        <f>Sources!$A$138</f>
        <v>Campion2021</v>
      </c>
      <c r="BP36" t="str">
        <f>Sources!$A$138</f>
        <v>Campion2021</v>
      </c>
      <c r="BQ36" t="str">
        <f>Sources!$A$138</f>
        <v>Campion2021</v>
      </c>
      <c r="BR36" t="str">
        <f>Sources!$A$138</f>
        <v>Campion2021</v>
      </c>
      <c r="BS36" t="str">
        <f>Sources!$A$138</f>
        <v>Campion2021</v>
      </c>
      <c r="BT36" t="str">
        <f>Sources!$A$138</f>
        <v>Campion2021</v>
      </c>
      <c r="BU36">
        <v>0</v>
      </c>
      <c r="BV36">
        <v>0</v>
      </c>
      <c r="BW36">
        <v>0</v>
      </c>
      <c r="BX36">
        <v>0</v>
      </c>
      <c r="BY36">
        <v>0</v>
      </c>
      <c r="BZ36">
        <v>0</v>
      </c>
      <c r="CA36">
        <v>0</v>
      </c>
      <c r="CB36">
        <v>0</v>
      </c>
      <c r="CC36">
        <v>0</v>
      </c>
      <c r="CD36">
        <v>0</v>
      </c>
      <c r="CE36">
        <v>0</v>
      </c>
      <c r="CF36">
        <v>0</v>
      </c>
      <c r="CG36">
        <v>0</v>
      </c>
      <c r="CH36" s="20">
        <v>55.12222222222222</v>
      </c>
      <c r="CI36">
        <v>0</v>
      </c>
      <c r="CJ36">
        <v>0</v>
      </c>
      <c r="CK36">
        <v>0</v>
      </c>
      <c r="CL36">
        <v>0</v>
      </c>
      <c r="CM36">
        <v>0</v>
      </c>
      <c r="CN36">
        <v>0</v>
      </c>
      <c r="CO36">
        <v>0</v>
      </c>
      <c r="CP36">
        <f t="shared" ref="CP36:CR43" si="11">$CN36*B$3</f>
        <v>0</v>
      </c>
      <c r="CQ36">
        <f t="shared" si="11"/>
        <v>0</v>
      </c>
      <c r="CR36">
        <f t="shared" si="11"/>
        <v>0</v>
      </c>
      <c r="CS36" t="str">
        <f>Sources!$A$144&amp;" taken from "&amp;Sources!$A$132</f>
        <v>(ref:SameAsoffshore) taken from DEA2022b</v>
      </c>
      <c r="CT36" t="str">
        <f>Sources!$A$144&amp;" taken from "&amp;Sources!$A$132</f>
        <v>(ref:SameAsoffshore) taken from DEA2022b</v>
      </c>
      <c r="CU36" t="str">
        <f>Sources!$A$144&amp;" taken from "&amp;Sources!$A$132</f>
        <v>(ref:SameAsoffshore) taken from DEA2022b</v>
      </c>
      <c r="CV36" t="str">
        <f>Sources!$A$144&amp;" taken from "&amp;Sources!$A$132</f>
        <v>(ref:SameAsoffshore) taken from DEA2022b</v>
      </c>
      <c r="CW36" t="str">
        <f>Sources!$A$144&amp;" taken from "&amp;Sources!$A$132</f>
        <v>(ref:SameAsoffshore) taken from DEA2022b</v>
      </c>
      <c r="CX36" t="str">
        <f>Sources!$A$144&amp;" taken from "&amp;Sources!$A$132</f>
        <v>(ref:SameAsoffshore) taken from DEA2022b</v>
      </c>
      <c r="CY36">
        <v>9.1448096207564403E-2</v>
      </c>
      <c r="CZ36">
        <v>9.1448096207564403E-2</v>
      </c>
      <c r="DA36">
        <v>9.1448096207564403E-2</v>
      </c>
      <c r="DB36">
        <v>8.8827433387272267E-2</v>
      </c>
      <c r="DC36">
        <v>8.8827433387272267E-2</v>
      </c>
      <c r="DD36">
        <v>8.8827433387272267E-2</v>
      </c>
    </row>
    <row r="37" spans="1:108" x14ac:dyDescent="0.35">
      <c r="A37" s="107"/>
      <c r="B37" s="14" t="str">
        <f t="shared" ref="B37:B48" si="12">CONCATENATE("RPU_"&amp;D37)</f>
        <v>RPU_ON_SP198-HH150</v>
      </c>
      <c r="C37" s="5" t="str">
        <f t="shared" si="10"/>
        <v>-</v>
      </c>
      <c r="D37" s="66" t="s">
        <v>58</v>
      </c>
      <c r="E37" s="11">
        <f t="shared" si="4"/>
        <v>29</v>
      </c>
      <c r="F37" s="16">
        <v>0</v>
      </c>
      <c r="G37" s="16">
        <v>0</v>
      </c>
      <c r="H37" s="16">
        <v>0</v>
      </c>
      <c r="I37" s="16">
        <v>0</v>
      </c>
      <c r="J37" s="16">
        <v>0</v>
      </c>
      <c r="K37" s="16">
        <v>0</v>
      </c>
      <c r="L37" s="16">
        <v>0</v>
      </c>
      <c r="M37" s="16">
        <v>0</v>
      </c>
      <c r="N37" s="16">
        <v>0</v>
      </c>
      <c r="O37" s="16">
        <v>0</v>
      </c>
      <c r="P37" s="16">
        <v>0</v>
      </c>
      <c r="Q37" s="16">
        <v>0</v>
      </c>
      <c r="R37" s="16">
        <v>0</v>
      </c>
      <c r="S37" s="12">
        <v>0</v>
      </c>
      <c r="T37" s="12">
        <v>0</v>
      </c>
      <c r="U37" s="12">
        <v>0</v>
      </c>
      <c r="V37" s="12">
        <v>0</v>
      </c>
      <c r="W37" s="12">
        <v>0</v>
      </c>
      <c r="X37" s="12">
        <v>0</v>
      </c>
      <c r="Y37">
        <v>0</v>
      </c>
      <c r="Z37">
        <v>0</v>
      </c>
      <c r="AA37">
        <v>0</v>
      </c>
      <c r="AB37">
        <v>0</v>
      </c>
      <c r="AC37">
        <v>0</v>
      </c>
      <c r="AD37">
        <v>0</v>
      </c>
      <c r="AE37">
        <v>0</v>
      </c>
      <c r="AF37">
        <v>0</v>
      </c>
      <c r="AG37">
        <v>0</v>
      </c>
      <c r="AH37">
        <v>0</v>
      </c>
      <c r="AI37">
        <v>0</v>
      </c>
      <c r="AJ37">
        <v>0</v>
      </c>
      <c r="AK37" s="17" t="str">
        <f>Sources!$A$140</f>
        <v>(ref:AuthorAssumptions)</v>
      </c>
      <c r="AL37" s="17" t="str">
        <f>Sources!$A$140</f>
        <v>(ref:AuthorAssumptions)</v>
      </c>
      <c r="AM37" s="17" t="str">
        <f>Sources!$A$140</f>
        <v>(ref:AuthorAssumptions)</v>
      </c>
      <c r="AN37" s="17" t="str">
        <f>Sources!$A$140</f>
        <v>(ref:AuthorAssumptions)</v>
      </c>
      <c r="AO37" s="17" t="str">
        <f>Sources!$A$140</f>
        <v>(ref:AuthorAssumptions)</v>
      </c>
      <c r="AP37" s="17" t="str">
        <f>Sources!$A$140</f>
        <v>(ref:AuthorAssumptions)</v>
      </c>
      <c r="AQ37" s="17" t="str">
        <f>Sources!$A$140</f>
        <v>(ref:AuthorAssumptions)</v>
      </c>
      <c r="AR37" s="17" t="str">
        <f>Sources!$A$140</f>
        <v>(ref:AuthorAssumptions)</v>
      </c>
      <c r="AS37" s="17" t="str">
        <f>Sources!$A$140</f>
        <v>(ref:AuthorAssumptions)</v>
      </c>
      <c r="AT37" s="17" t="str">
        <f>Sources!$A$140</f>
        <v>(ref:AuthorAssumptions)</v>
      </c>
      <c r="AU37" s="17" t="str">
        <f>Sources!$A$140</f>
        <v>(ref:AuthorAssumptions)</v>
      </c>
      <c r="AV37" s="17" t="str">
        <f>Sources!$A$140</f>
        <v>(ref:AuthorAssumptions)</v>
      </c>
      <c r="AW37">
        <v>0</v>
      </c>
      <c r="AX37">
        <v>0</v>
      </c>
      <c r="AY37">
        <v>0</v>
      </c>
      <c r="AZ37">
        <v>0</v>
      </c>
      <c r="BA37">
        <v>0</v>
      </c>
      <c r="BB37">
        <v>0</v>
      </c>
      <c r="BC37">
        <v>0</v>
      </c>
      <c r="BD37" t="str">
        <f>Sources!$A$137</f>
        <v>Campion2022</v>
      </c>
      <c r="BE37">
        <v>0</v>
      </c>
      <c r="BF37" t="str">
        <f>Sources!$A$138</f>
        <v>Campion2021</v>
      </c>
      <c r="BG37" t="str">
        <f>Sources!$A$138</f>
        <v>Campion2021</v>
      </c>
      <c r="BH37" t="str">
        <f>Sources!$A$138</f>
        <v>Campion2021</v>
      </c>
      <c r="BI37" t="str">
        <f>Sources!$A$138</f>
        <v>Campion2021</v>
      </c>
      <c r="BJ37" t="str">
        <f>Sources!$A$138</f>
        <v>Campion2021</v>
      </c>
      <c r="BK37" t="str">
        <f>Sources!$A$138</f>
        <v>Campion2021</v>
      </c>
      <c r="BL37" t="str">
        <f>Sources!$A$138</f>
        <v>Campion2021</v>
      </c>
      <c r="BM37" t="str">
        <f>Sources!$A$138</f>
        <v>Campion2021</v>
      </c>
      <c r="BN37" t="str">
        <f>Sources!$A$138</f>
        <v>Campion2021</v>
      </c>
      <c r="BO37" t="str">
        <f>Sources!$A$138</f>
        <v>Campion2021</v>
      </c>
      <c r="BP37" t="str">
        <f>Sources!$A$138</f>
        <v>Campion2021</v>
      </c>
      <c r="BQ37" t="str">
        <f>Sources!$A$138</f>
        <v>Campion2021</v>
      </c>
      <c r="BR37" t="str">
        <f>Sources!$A$138</f>
        <v>Campion2021</v>
      </c>
      <c r="BS37" t="str">
        <f>Sources!$A$138</f>
        <v>Campion2021</v>
      </c>
      <c r="BT37" t="str">
        <f>Sources!$A$138</f>
        <v>Campion2021</v>
      </c>
      <c r="BU37">
        <v>0</v>
      </c>
      <c r="BV37">
        <v>0</v>
      </c>
      <c r="BW37">
        <v>0</v>
      </c>
      <c r="BX37">
        <v>0</v>
      </c>
      <c r="BY37">
        <v>0</v>
      </c>
      <c r="BZ37">
        <v>0</v>
      </c>
      <c r="CA37">
        <v>0</v>
      </c>
      <c r="CB37">
        <v>0</v>
      </c>
      <c r="CC37">
        <v>0</v>
      </c>
      <c r="CD37">
        <v>0</v>
      </c>
      <c r="CE37">
        <v>0</v>
      </c>
      <c r="CF37">
        <v>0</v>
      </c>
      <c r="CG37">
        <v>0</v>
      </c>
      <c r="CH37" s="20">
        <v>55.12222222222222</v>
      </c>
      <c r="CI37">
        <v>0</v>
      </c>
      <c r="CJ37">
        <v>0</v>
      </c>
      <c r="CK37">
        <v>0</v>
      </c>
      <c r="CL37">
        <v>0</v>
      </c>
      <c r="CM37">
        <v>0</v>
      </c>
      <c r="CN37">
        <v>0</v>
      </c>
      <c r="CO37">
        <v>0</v>
      </c>
      <c r="CP37">
        <f t="shared" si="11"/>
        <v>0</v>
      </c>
      <c r="CQ37">
        <f t="shared" si="11"/>
        <v>0</v>
      </c>
      <c r="CR37">
        <f t="shared" si="11"/>
        <v>0</v>
      </c>
      <c r="CS37" t="str">
        <f>Sources!$A$144&amp;" taken from "&amp;Sources!$A$132</f>
        <v>(ref:SameAsoffshore) taken from DEA2022b</v>
      </c>
      <c r="CT37" t="str">
        <f>Sources!$A$144&amp;" taken from "&amp;Sources!$A$132</f>
        <v>(ref:SameAsoffshore) taken from DEA2022b</v>
      </c>
      <c r="CU37" t="str">
        <f>Sources!$A$144&amp;" taken from "&amp;Sources!$A$132</f>
        <v>(ref:SameAsoffshore) taken from DEA2022b</v>
      </c>
      <c r="CV37" t="str">
        <f>Sources!$A$144&amp;" taken from "&amp;Sources!$A$132</f>
        <v>(ref:SameAsoffshore) taken from DEA2022b</v>
      </c>
      <c r="CW37" t="str">
        <f>Sources!$A$144&amp;" taken from "&amp;Sources!$A$132</f>
        <v>(ref:SameAsoffshore) taken from DEA2022b</v>
      </c>
      <c r="CX37" t="str">
        <f>Sources!$A$144&amp;" taken from "&amp;Sources!$A$132</f>
        <v>(ref:SameAsoffshore) taken from DEA2022b</v>
      </c>
      <c r="CY37">
        <v>9.1448096207564403E-2</v>
      </c>
      <c r="CZ37">
        <v>9.1448096207564403E-2</v>
      </c>
      <c r="DA37">
        <v>9.1448096207564403E-2</v>
      </c>
      <c r="DB37">
        <v>8.8827433387272267E-2</v>
      </c>
      <c r="DC37">
        <v>8.8827433387272267E-2</v>
      </c>
      <c r="DD37">
        <v>8.8827433387272267E-2</v>
      </c>
    </row>
    <row r="38" spans="1:108" x14ac:dyDescent="0.35">
      <c r="A38" s="107"/>
      <c r="B38" s="14" t="str">
        <f t="shared" si="12"/>
        <v>RPU_ON_SP237-HH100</v>
      </c>
      <c r="C38" s="5" t="str">
        <f t="shared" si="10"/>
        <v>-</v>
      </c>
      <c r="D38" s="66" t="s">
        <v>60</v>
      </c>
      <c r="E38" s="11">
        <f t="shared" si="4"/>
        <v>30</v>
      </c>
      <c r="F38" s="16">
        <v>0</v>
      </c>
      <c r="G38" s="16">
        <v>0</v>
      </c>
      <c r="H38" s="16">
        <v>0</v>
      </c>
      <c r="I38" s="16">
        <v>0</v>
      </c>
      <c r="J38" s="16">
        <v>0</v>
      </c>
      <c r="K38" s="16">
        <v>0</v>
      </c>
      <c r="L38" s="16">
        <v>0</v>
      </c>
      <c r="M38" s="16">
        <v>0</v>
      </c>
      <c r="N38" s="16">
        <v>0</v>
      </c>
      <c r="O38" s="16">
        <v>0</v>
      </c>
      <c r="P38" s="16">
        <v>0</v>
      </c>
      <c r="Q38" s="16">
        <v>0</v>
      </c>
      <c r="R38" s="16">
        <v>0</v>
      </c>
      <c r="S38" s="12">
        <v>0</v>
      </c>
      <c r="T38" s="12">
        <v>0</v>
      </c>
      <c r="U38" s="12">
        <v>0</v>
      </c>
      <c r="V38" s="12">
        <v>0</v>
      </c>
      <c r="W38" s="12">
        <v>0</v>
      </c>
      <c r="X38" s="12">
        <v>0</v>
      </c>
      <c r="Y38">
        <v>0</v>
      </c>
      <c r="Z38">
        <v>0</v>
      </c>
      <c r="AA38">
        <v>0</v>
      </c>
      <c r="AB38">
        <v>0</v>
      </c>
      <c r="AC38">
        <v>0</v>
      </c>
      <c r="AD38">
        <v>0</v>
      </c>
      <c r="AE38">
        <v>0</v>
      </c>
      <c r="AF38">
        <v>0</v>
      </c>
      <c r="AG38">
        <v>0</v>
      </c>
      <c r="AH38">
        <v>0</v>
      </c>
      <c r="AI38">
        <v>0</v>
      </c>
      <c r="AJ38">
        <v>0</v>
      </c>
      <c r="AK38" s="17" t="str">
        <f>Sources!$A$140</f>
        <v>(ref:AuthorAssumptions)</v>
      </c>
      <c r="AL38" s="17" t="str">
        <f>Sources!$A$140</f>
        <v>(ref:AuthorAssumptions)</v>
      </c>
      <c r="AM38" s="17" t="str">
        <f>Sources!$A$140</f>
        <v>(ref:AuthorAssumptions)</v>
      </c>
      <c r="AN38" s="17" t="str">
        <f>Sources!$A$140</f>
        <v>(ref:AuthorAssumptions)</v>
      </c>
      <c r="AO38" s="17" t="str">
        <f>Sources!$A$140</f>
        <v>(ref:AuthorAssumptions)</v>
      </c>
      <c r="AP38" s="17" t="str">
        <f>Sources!$A$140</f>
        <v>(ref:AuthorAssumptions)</v>
      </c>
      <c r="AQ38" s="17" t="str">
        <f>Sources!$A$140</f>
        <v>(ref:AuthorAssumptions)</v>
      </c>
      <c r="AR38" s="17" t="str">
        <f>Sources!$A$140</f>
        <v>(ref:AuthorAssumptions)</v>
      </c>
      <c r="AS38" s="17" t="str">
        <f>Sources!$A$140</f>
        <v>(ref:AuthorAssumptions)</v>
      </c>
      <c r="AT38" s="17" t="str">
        <f>Sources!$A$140</f>
        <v>(ref:AuthorAssumptions)</v>
      </c>
      <c r="AU38" s="17" t="str">
        <f>Sources!$A$140</f>
        <v>(ref:AuthorAssumptions)</v>
      </c>
      <c r="AV38" s="17" t="str">
        <f>Sources!$A$140</f>
        <v>(ref:AuthorAssumptions)</v>
      </c>
      <c r="AW38">
        <v>0</v>
      </c>
      <c r="AX38">
        <v>0</v>
      </c>
      <c r="AY38">
        <v>0</v>
      </c>
      <c r="AZ38">
        <v>0</v>
      </c>
      <c r="BA38">
        <v>0</v>
      </c>
      <c r="BB38">
        <v>0</v>
      </c>
      <c r="BC38">
        <v>0</v>
      </c>
      <c r="BD38" t="str">
        <f>Sources!$A$137</f>
        <v>Campion2022</v>
      </c>
      <c r="BE38">
        <v>0</v>
      </c>
      <c r="BF38" t="str">
        <f>Sources!$A$138</f>
        <v>Campion2021</v>
      </c>
      <c r="BG38" t="str">
        <f>Sources!$A$138</f>
        <v>Campion2021</v>
      </c>
      <c r="BH38" t="str">
        <f>Sources!$A$138</f>
        <v>Campion2021</v>
      </c>
      <c r="BI38" t="str">
        <f>Sources!$A$138</f>
        <v>Campion2021</v>
      </c>
      <c r="BJ38" t="str">
        <f>Sources!$A$138</f>
        <v>Campion2021</v>
      </c>
      <c r="BK38" t="str">
        <f>Sources!$A$138</f>
        <v>Campion2021</v>
      </c>
      <c r="BL38" t="str">
        <f>Sources!$A$138</f>
        <v>Campion2021</v>
      </c>
      <c r="BM38" t="str">
        <f>Sources!$A$138</f>
        <v>Campion2021</v>
      </c>
      <c r="BN38" t="str">
        <f>Sources!$A$138</f>
        <v>Campion2021</v>
      </c>
      <c r="BO38" t="str">
        <f>Sources!$A$138</f>
        <v>Campion2021</v>
      </c>
      <c r="BP38" t="str">
        <f>Sources!$A$138</f>
        <v>Campion2021</v>
      </c>
      <c r="BQ38" t="str">
        <f>Sources!$A$138</f>
        <v>Campion2021</v>
      </c>
      <c r="BR38" t="str">
        <f>Sources!$A$138</f>
        <v>Campion2021</v>
      </c>
      <c r="BS38" t="str">
        <f>Sources!$A$138</f>
        <v>Campion2021</v>
      </c>
      <c r="BT38" t="str">
        <f>Sources!$A$138</f>
        <v>Campion2021</v>
      </c>
      <c r="BU38">
        <v>0</v>
      </c>
      <c r="BV38">
        <v>0</v>
      </c>
      <c r="BW38">
        <v>0</v>
      </c>
      <c r="BX38">
        <v>0</v>
      </c>
      <c r="BY38">
        <v>0</v>
      </c>
      <c r="BZ38">
        <v>0</v>
      </c>
      <c r="CA38">
        <v>0</v>
      </c>
      <c r="CB38">
        <v>0</v>
      </c>
      <c r="CC38">
        <v>0</v>
      </c>
      <c r="CD38">
        <v>0</v>
      </c>
      <c r="CE38">
        <v>0</v>
      </c>
      <c r="CF38">
        <v>0</v>
      </c>
      <c r="CG38">
        <v>0</v>
      </c>
      <c r="CH38" s="20">
        <v>55.12222222222222</v>
      </c>
      <c r="CI38">
        <v>0</v>
      </c>
      <c r="CJ38">
        <v>0</v>
      </c>
      <c r="CK38">
        <v>0</v>
      </c>
      <c r="CL38">
        <v>0</v>
      </c>
      <c r="CM38">
        <v>0</v>
      </c>
      <c r="CN38">
        <v>0</v>
      </c>
      <c r="CO38">
        <v>0</v>
      </c>
      <c r="CP38">
        <f t="shared" si="11"/>
        <v>0</v>
      </c>
      <c r="CQ38">
        <f t="shared" si="11"/>
        <v>0</v>
      </c>
      <c r="CR38">
        <f t="shared" si="11"/>
        <v>0</v>
      </c>
      <c r="CS38" t="str">
        <f>Sources!$A$144&amp;" taken from "&amp;Sources!$A$132</f>
        <v>(ref:SameAsoffshore) taken from DEA2022b</v>
      </c>
      <c r="CT38" t="str">
        <f>Sources!$A$144&amp;" taken from "&amp;Sources!$A$132</f>
        <v>(ref:SameAsoffshore) taken from DEA2022b</v>
      </c>
      <c r="CU38" t="str">
        <f>Sources!$A$144&amp;" taken from "&amp;Sources!$A$132</f>
        <v>(ref:SameAsoffshore) taken from DEA2022b</v>
      </c>
      <c r="CV38" t="str">
        <f>Sources!$A$144&amp;" taken from "&amp;Sources!$A$132</f>
        <v>(ref:SameAsoffshore) taken from DEA2022b</v>
      </c>
      <c r="CW38" t="str">
        <f>Sources!$A$144&amp;" taken from "&amp;Sources!$A$132</f>
        <v>(ref:SameAsoffshore) taken from DEA2022b</v>
      </c>
      <c r="CX38" t="str">
        <f>Sources!$A$144&amp;" taken from "&amp;Sources!$A$132</f>
        <v>(ref:SameAsoffshore) taken from DEA2022b</v>
      </c>
      <c r="CY38">
        <v>9.1448096207564403E-2</v>
      </c>
      <c r="CZ38">
        <v>9.1448096207564403E-2</v>
      </c>
      <c r="DA38">
        <v>9.1448096207564403E-2</v>
      </c>
      <c r="DB38">
        <v>8.8827433387272267E-2</v>
      </c>
      <c r="DC38">
        <v>8.8827433387272267E-2</v>
      </c>
      <c r="DD38">
        <v>8.8827433387272267E-2</v>
      </c>
    </row>
    <row r="39" spans="1:108" x14ac:dyDescent="0.35">
      <c r="A39" s="107"/>
      <c r="B39" s="14" t="str">
        <f t="shared" si="12"/>
        <v>RPU_ON_SP237-HH150</v>
      </c>
      <c r="C39" s="5" t="str">
        <f t="shared" si="10"/>
        <v>-</v>
      </c>
      <c r="D39" s="66" t="s">
        <v>62</v>
      </c>
      <c r="E39" s="11">
        <f t="shared" si="4"/>
        <v>31</v>
      </c>
      <c r="F39" s="16">
        <v>0</v>
      </c>
      <c r="G39" s="16">
        <v>0</v>
      </c>
      <c r="H39" s="16">
        <v>0</v>
      </c>
      <c r="I39" s="16">
        <v>0</v>
      </c>
      <c r="J39" s="16">
        <v>0</v>
      </c>
      <c r="K39" s="16">
        <v>0</v>
      </c>
      <c r="L39" s="16">
        <v>0</v>
      </c>
      <c r="M39" s="16">
        <v>0</v>
      </c>
      <c r="N39" s="16">
        <v>0</v>
      </c>
      <c r="O39" s="16">
        <v>0</v>
      </c>
      <c r="P39" s="16">
        <v>0</v>
      </c>
      <c r="Q39" s="16">
        <v>0</v>
      </c>
      <c r="R39" s="16">
        <v>0</v>
      </c>
      <c r="S39" s="12">
        <v>0</v>
      </c>
      <c r="T39" s="12">
        <v>0</v>
      </c>
      <c r="U39" s="12">
        <v>0</v>
      </c>
      <c r="V39" s="12">
        <v>0</v>
      </c>
      <c r="W39" s="12">
        <v>0</v>
      </c>
      <c r="X39" s="12">
        <v>0</v>
      </c>
      <c r="Y39">
        <v>0</v>
      </c>
      <c r="Z39">
        <v>0</v>
      </c>
      <c r="AA39">
        <v>0</v>
      </c>
      <c r="AB39">
        <v>0</v>
      </c>
      <c r="AC39">
        <v>0</v>
      </c>
      <c r="AD39">
        <v>0</v>
      </c>
      <c r="AE39">
        <v>0</v>
      </c>
      <c r="AF39">
        <v>0</v>
      </c>
      <c r="AG39">
        <v>0</v>
      </c>
      <c r="AH39">
        <v>0</v>
      </c>
      <c r="AI39">
        <v>0</v>
      </c>
      <c r="AJ39">
        <v>0</v>
      </c>
      <c r="AK39" s="17" t="str">
        <f>Sources!$A$140</f>
        <v>(ref:AuthorAssumptions)</v>
      </c>
      <c r="AL39" s="17" t="str">
        <f>Sources!$A$140</f>
        <v>(ref:AuthorAssumptions)</v>
      </c>
      <c r="AM39" s="17" t="str">
        <f>Sources!$A$140</f>
        <v>(ref:AuthorAssumptions)</v>
      </c>
      <c r="AN39" s="17" t="str">
        <f>Sources!$A$140</f>
        <v>(ref:AuthorAssumptions)</v>
      </c>
      <c r="AO39" s="17" t="str">
        <f>Sources!$A$140</f>
        <v>(ref:AuthorAssumptions)</v>
      </c>
      <c r="AP39" s="17" t="str">
        <f>Sources!$A$140</f>
        <v>(ref:AuthorAssumptions)</v>
      </c>
      <c r="AQ39" s="17" t="str">
        <f>Sources!$A$140</f>
        <v>(ref:AuthorAssumptions)</v>
      </c>
      <c r="AR39" s="17" t="str">
        <f>Sources!$A$140</f>
        <v>(ref:AuthorAssumptions)</v>
      </c>
      <c r="AS39" s="17" t="str">
        <f>Sources!$A$140</f>
        <v>(ref:AuthorAssumptions)</v>
      </c>
      <c r="AT39" s="17" t="str">
        <f>Sources!$A$140</f>
        <v>(ref:AuthorAssumptions)</v>
      </c>
      <c r="AU39" s="17" t="str">
        <f>Sources!$A$140</f>
        <v>(ref:AuthorAssumptions)</v>
      </c>
      <c r="AV39" s="17" t="str">
        <f>Sources!$A$140</f>
        <v>(ref:AuthorAssumptions)</v>
      </c>
      <c r="AW39">
        <v>0</v>
      </c>
      <c r="AX39">
        <v>0</v>
      </c>
      <c r="AY39">
        <v>0</v>
      </c>
      <c r="AZ39">
        <v>0</v>
      </c>
      <c r="BA39">
        <v>0</v>
      </c>
      <c r="BB39">
        <v>0</v>
      </c>
      <c r="BC39">
        <v>0</v>
      </c>
      <c r="BD39" t="str">
        <f>Sources!$A$137</f>
        <v>Campion2022</v>
      </c>
      <c r="BE39">
        <v>0</v>
      </c>
      <c r="BF39" t="str">
        <f>Sources!$A$138</f>
        <v>Campion2021</v>
      </c>
      <c r="BG39" t="str">
        <f>Sources!$A$138</f>
        <v>Campion2021</v>
      </c>
      <c r="BH39" t="str">
        <f>Sources!$A$138</f>
        <v>Campion2021</v>
      </c>
      <c r="BI39" t="str">
        <f>Sources!$A$138</f>
        <v>Campion2021</v>
      </c>
      <c r="BJ39" t="str">
        <f>Sources!$A$138</f>
        <v>Campion2021</v>
      </c>
      <c r="BK39" t="str">
        <f>Sources!$A$138</f>
        <v>Campion2021</v>
      </c>
      <c r="BL39" t="str">
        <f>Sources!$A$138</f>
        <v>Campion2021</v>
      </c>
      <c r="BM39" t="str">
        <f>Sources!$A$138</f>
        <v>Campion2021</v>
      </c>
      <c r="BN39" t="str">
        <f>Sources!$A$138</f>
        <v>Campion2021</v>
      </c>
      <c r="BO39" t="str">
        <f>Sources!$A$138</f>
        <v>Campion2021</v>
      </c>
      <c r="BP39" t="str">
        <f>Sources!$A$138</f>
        <v>Campion2021</v>
      </c>
      <c r="BQ39" t="str">
        <f>Sources!$A$138</f>
        <v>Campion2021</v>
      </c>
      <c r="BR39" t="str">
        <f>Sources!$A$138</f>
        <v>Campion2021</v>
      </c>
      <c r="BS39" t="str">
        <f>Sources!$A$138</f>
        <v>Campion2021</v>
      </c>
      <c r="BT39" t="str">
        <f>Sources!$A$138</f>
        <v>Campion2021</v>
      </c>
      <c r="BU39">
        <v>0</v>
      </c>
      <c r="BV39">
        <v>0</v>
      </c>
      <c r="BW39">
        <v>0</v>
      </c>
      <c r="BX39">
        <v>0</v>
      </c>
      <c r="BY39">
        <v>0</v>
      </c>
      <c r="BZ39">
        <v>0</v>
      </c>
      <c r="CA39">
        <v>0</v>
      </c>
      <c r="CB39">
        <v>0</v>
      </c>
      <c r="CC39">
        <v>0</v>
      </c>
      <c r="CD39">
        <v>0</v>
      </c>
      <c r="CE39">
        <v>0</v>
      </c>
      <c r="CF39">
        <v>0</v>
      </c>
      <c r="CG39">
        <v>0</v>
      </c>
      <c r="CH39" s="20">
        <v>55.12222222222222</v>
      </c>
      <c r="CI39">
        <v>0</v>
      </c>
      <c r="CJ39">
        <v>0</v>
      </c>
      <c r="CK39">
        <v>0</v>
      </c>
      <c r="CL39">
        <v>0</v>
      </c>
      <c r="CM39">
        <v>0</v>
      </c>
      <c r="CN39">
        <v>0</v>
      </c>
      <c r="CO39">
        <v>0</v>
      </c>
      <c r="CP39">
        <f t="shared" si="11"/>
        <v>0</v>
      </c>
      <c r="CQ39">
        <f t="shared" si="11"/>
        <v>0</v>
      </c>
      <c r="CR39">
        <f t="shared" si="11"/>
        <v>0</v>
      </c>
      <c r="CS39" t="str">
        <f>Sources!$A$144&amp;" taken from "&amp;Sources!$A$132</f>
        <v>(ref:SameAsoffshore) taken from DEA2022b</v>
      </c>
      <c r="CT39" t="str">
        <f>Sources!$A$144&amp;" taken from "&amp;Sources!$A$132</f>
        <v>(ref:SameAsoffshore) taken from DEA2022b</v>
      </c>
      <c r="CU39" t="str">
        <f>Sources!$A$144&amp;" taken from "&amp;Sources!$A$132</f>
        <v>(ref:SameAsoffshore) taken from DEA2022b</v>
      </c>
      <c r="CV39" t="str">
        <f>Sources!$A$144&amp;" taken from "&amp;Sources!$A$132</f>
        <v>(ref:SameAsoffshore) taken from DEA2022b</v>
      </c>
      <c r="CW39" t="str">
        <f>Sources!$A$144&amp;" taken from "&amp;Sources!$A$132</f>
        <v>(ref:SameAsoffshore) taken from DEA2022b</v>
      </c>
      <c r="CX39" t="str">
        <f>Sources!$A$144&amp;" taken from "&amp;Sources!$A$132</f>
        <v>(ref:SameAsoffshore) taken from DEA2022b</v>
      </c>
      <c r="CY39">
        <v>9.1448096207564403E-2</v>
      </c>
      <c r="CZ39">
        <v>9.1448096207564403E-2</v>
      </c>
      <c r="DA39">
        <v>9.1448096207564403E-2</v>
      </c>
      <c r="DB39">
        <v>8.8827433387272267E-2</v>
      </c>
      <c r="DC39">
        <v>8.8827433387272267E-2</v>
      </c>
      <c r="DD39">
        <v>8.8827433387272267E-2</v>
      </c>
    </row>
    <row r="40" spans="1:108" x14ac:dyDescent="0.35">
      <c r="A40" s="107"/>
      <c r="B40" s="14" t="str">
        <f t="shared" si="12"/>
        <v>RPU_ON_SP277-HH100</v>
      </c>
      <c r="C40" s="5" t="str">
        <f t="shared" si="10"/>
        <v>-</v>
      </c>
      <c r="D40" s="66" t="s">
        <v>64</v>
      </c>
      <c r="E40" s="11">
        <f t="shared" si="4"/>
        <v>32</v>
      </c>
      <c r="F40" s="16">
        <v>0</v>
      </c>
      <c r="G40" s="16">
        <v>0</v>
      </c>
      <c r="H40" s="16">
        <v>0</v>
      </c>
      <c r="I40" s="16">
        <v>0</v>
      </c>
      <c r="J40" s="16">
        <v>0</v>
      </c>
      <c r="K40" s="16">
        <v>0</v>
      </c>
      <c r="L40" s="16">
        <v>0</v>
      </c>
      <c r="M40" s="16">
        <v>0</v>
      </c>
      <c r="N40" s="16">
        <v>0</v>
      </c>
      <c r="O40" s="16">
        <v>0</v>
      </c>
      <c r="P40" s="16">
        <v>0</v>
      </c>
      <c r="Q40" s="16">
        <v>0</v>
      </c>
      <c r="R40" s="16">
        <v>0</v>
      </c>
      <c r="S40" s="12">
        <v>0</v>
      </c>
      <c r="T40" s="12">
        <v>0</v>
      </c>
      <c r="U40" s="12">
        <v>0</v>
      </c>
      <c r="V40" s="12">
        <v>0</v>
      </c>
      <c r="W40" s="12">
        <v>0</v>
      </c>
      <c r="X40" s="12">
        <v>0</v>
      </c>
      <c r="Y40">
        <v>0</v>
      </c>
      <c r="Z40">
        <v>0</v>
      </c>
      <c r="AA40">
        <v>0</v>
      </c>
      <c r="AB40">
        <v>0</v>
      </c>
      <c r="AC40">
        <v>0</v>
      </c>
      <c r="AD40">
        <v>0</v>
      </c>
      <c r="AE40">
        <v>0</v>
      </c>
      <c r="AF40">
        <v>0</v>
      </c>
      <c r="AG40">
        <v>0</v>
      </c>
      <c r="AH40">
        <v>0</v>
      </c>
      <c r="AI40">
        <v>0</v>
      </c>
      <c r="AJ40">
        <v>0</v>
      </c>
      <c r="AK40" s="17" t="str">
        <f>Sources!$A$140</f>
        <v>(ref:AuthorAssumptions)</v>
      </c>
      <c r="AL40" s="17" t="str">
        <f>Sources!$A$140</f>
        <v>(ref:AuthorAssumptions)</v>
      </c>
      <c r="AM40" s="17" t="str">
        <f>Sources!$A$140</f>
        <v>(ref:AuthorAssumptions)</v>
      </c>
      <c r="AN40" s="17" t="str">
        <f>Sources!$A$140</f>
        <v>(ref:AuthorAssumptions)</v>
      </c>
      <c r="AO40" s="17" t="str">
        <f>Sources!$A$140</f>
        <v>(ref:AuthorAssumptions)</v>
      </c>
      <c r="AP40" s="17" t="str">
        <f>Sources!$A$140</f>
        <v>(ref:AuthorAssumptions)</v>
      </c>
      <c r="AQ40" s="17" t="str">
        <f>Sources!$A$140</f>
        <v>(ref:AuthorAssumptions)</v>
      </c>
      <c r="AR40" s="17" t="str">
        <f>Sources!$A$140</f>
        <v>(ref:AuthorAssumptions)</v>
      </c>
      <c r="AS40" s="17" t="str">
        <f>Sources!$A$140</f>
        <v>(ref:AuthorAssumptions)</v>
      </c>
      <c r="AT40" s="17" t="str">
        <f>Sources!$A$140</f>
        <v>(ref:AuthorAssumptions)</v>
      </c>
      <c r="AU40" s="17" t="str">
        <f>Sources!$A$140</f>
        <v>(ref:AuthorAssumptions)</v>
      </c>
      <c r="AV40" s="17" t="str">
        <f>Sources!$A$140</f>
        <v>(ref:AuthorAssumptions)</v>
      </c>
      <c r="AW40">
        <v>0</v>
      </c>
      <c r="AX40">
        <v>0</v>
      </c>
      <c r="AY40">
        <v>0</v>
      </c>
      <c r="AZ40">
        <v>0</v>
      </c>
      <c r="BA40">
        <v>0</v>
      </c>
      <c r="BB40">
        <v>0</v>
      </c>
      <c r="BC40">
        <v>0</v>
      </c>
      <c r="BD40" t="str">
        <f>Sources!$A$137</f>
        <v>Campion2022</v>
      </c>
      <c r="BE40">
        <v>0</v>
      </c>
      <c r="BF40" t="str">
        <f>Sources!$A$138</f>
        <v>Campion2021</v>
      </c>
      <c r="BG40" t="str">
        <f>Sources!$A$138</f>
        <v>Campion2021</v>
      </c>
      <c r="BH40" t="str">
        <f>Sources!$A$138</f>
        <v>Campion2021</v>
      </c>
      <c r="BI40" t="str">
        <f>Sources!$A$138</f>
        <v>Campion2021</v>
      </c>
      <c r="BJ40" t="str">
        <f>Sources!$A$138</f>
        <v>Campion2021</v>
      </c>
      <c r="BK40" t="str">
        <f>Sources!$A$138</f>
        <v>Campion2021</v>
      </c>
      <c r="BL40" t="str">
        <f>Sources!$A$138</f>
        <v>Campion2021</v>
      </c>
      <c r="BM40" t="str">
        <f>Sources!$A$138</f>
        <v>Campion2021</v>
      </c>
      <c r="BN40" t="str">
        <f>Sources!$A$138</f>
        <v>Campion2021</v>
      </c>
      <c r="BO40" t="str">
        <f>Sources!$A$138</f>
        <v>Campion2021</v>
      </c>
      <c r="BP40" t="str">
        <f>Sources!$A$138</f>
        <v>Campion2021</v>
      </c>
      <c r="BQ40" t="str">
        <f>Sources!$A$138</f>
        <v>Campion2021</v>
      </c>
      <c r="BR40" t="str">
        <f>Sources!$A$138</f>
        <v>Campion2021</v>
      </c>
      <c r="BS40" t="str">
        <f>Sources!$A$138</f>
        <v>Campion2021</v>
      </c>
      <c r="BT40" t="str">
        <f>Sources!$A$138</f>
        <v>Campion2021</v>
      </c>
      <c r="BU40">
        <v>0</v>
      </c>
      <c r="BV40">
        <v>0</v>
      </c>
      <c r="BW40">
        <v>0</v>
      </c>
      <c r="BX40">
        <v>0</v>
      </c>
      <c r="BY40">
        <v>0</v>
      </c>
      <c r="BZ40">
        <v>0</v>
      </c>
      <c r="CA40">
        <v>0</v>
      </c>
      <c r="CB40">
        <v>0</v>
      </c>
      <c r="CC40">
        <v>0</v>
      </c>
      <c r="CD40">
        <v>0</v>
      </c>
      <c r="CE40">
        <v>0</v>
      </c>
      <c r="CF40">
        <v>0</v>
      </c>
      <c r="CG40">
        <v>0</v>
      </c>
      <c r="CH40" s="20">
        <v>55.12222222222222</v>
      </c>
      <c r="CI40">
        <v>0</v>
      </c>
      <c r="CJ40">
        <v>0</v>
      </c>
      <c r="CK40">
        <v>0</v>
      </c>
      <c r="CL40">
        <v>0</v>
      </c>
      <c r="CM40">
        <v>0</v>
      </c>
      <c r="CN40">
        <v>0</v>
      </c>
      <c r="CO40">
        <v>0</v>
      </c>
      <c r="CP40">
        <f t="shared" si="11"/>
        <v>0</v>
      </c>
      <c r="CQ40">
        <f t="shared" si="11"/>
        <v>0</v>
      </c>
      <c r="CR40">
        <f t="shared" si="11"/>
        <v>0</v>
      </c>
      <c r="CS40" t="str">
        <f>Sources!$A$144&amp;" taken from "&amp;Sources!$A$132</f>
        <v>(ref:SameAsoffshore) taken from DEA2022b</v>
      </c>
      <c r="CT40" t="str">
        <f>Sources!$A$144&amp;" taken from "&amp;Sources!$A$132</f>
        <v>(ref:SameAsoffshore) taken from DEA2022b</v>
      </c>
      <c r="CU40" t="str">
        <f>Sources!$A$144&amp;" taken from "&amp;Sources!$A$132</f>
        <v>(ref:SameAsoffshore) taken from DEA2022b</v>
      </c>
      <c r="CV40" t="str">
        <f>Sources!$A$144&amp;" taken from "&amp;Sources!$A$132</f>
        <v>(ref:SameAsoffshore) taken from DEA2022b</v>
      </c>
      <c r="CW40" t="str">
        <f>Sources!$A$144&amp;" taken from "&amp;Sources!$A$132</f>
        <v>(ref:SameAsoffshore) taken from DEA2022b</v>
      </c>
      <c r="CX40" t="str">
        <f>Sources!$A$144&amp;" taken from "&amp;Sources!$A$132</f>
        <v>(ref:SameAsoffshore) taken from DEA2022b</v>
      </c>
      <c r="CY40">
        <v>9.1448096207564403E-2</v>
      </c>
      <c r="CZ40">
        <v>9.1448096207564403E-2</v>
      </c>
      <c r="DA40">
        <v>9.1448096207564403E-2</v>
      </c>
      <c r="DB40">
        <v>8.8827433387272267E-2</v>
      </c>
      <c r="DC40">
        <v>8.8827433387272267E-2</v>
      </c>
      <c r="DD40">
        <v>8.8827433387272267E-2</v>
      </c>
    </row>
    <row r="41" spans="1:108" x14ac:dyDescent="0.35">
      <c r="A41" s="107"/>
      <c r="B41" s="14" t="str">
        <f t="shared" si="12"/>
        <v>RPU_ON_SP277-HH150</v>
      </c>
      <c r="C41" s="5" t="str">
        <f t="shared" si="10"/>
        <v>-</v>
      </c>
      <c r="D41" s="66" t="s">
        <v>66</v>
      </c>
      <c r="E41" s="11">
        <f t="shared" si="4"/>
        <v>33</v>
      </c>
      <c r="F41" s="16">
        <v>0</v>
      </c>
      <c r="G41" s="16">
        <v>0</v>
      </c>
      <c r="H41" s="16">
        <v>0</v>
      </c>
      <c r="I41" s="16">
        <v>0</v>
      </c>
      <c r="J41" s="16">
        <v>0</v>
      </c>
      <c r="K41" s="16">
        <v>0</v>
      </c>
      <c r="L41" s="16">
        <v>0</v>
      </c>
      <c r="M41" s="16">
        <v>0</v>
      </c>
      <c r="N41" s="16">
        <v>0</v>
      </c>
      <c r="O41" s="16">
        <v>0</v>
      </c>
      <c r="P41" s="16">
        <v>0</v>
      </c>
      <c r="Q41" s="16">
        <v>0</v>
      </c>
      <c r="R41" s="16">
        <v>0</v>
      </c>
      <c r="S41" s="12">
        <v>0</v>
      </c>
      <c r="T41" s="12">
        <v>0</v>
      </c>
      <c r="U41" s="12">
        <v>0</v>
      </c>
      <c r="V41" s="12">
        <v>0</v>
      </c>
      <c r="W41" s="12">
        <v>0</v>
      </c>
      <c r="X41" s="12">
        <v>0</v>
      </c>
      <c r="Y41">
        <v>0</v>
      </c>
      <c r="Z41">
        <v>0</v>
      </c>
      <c r="AA41">
        <v>0</v>
      </c>
      <c r="AB41">
        <v>0</v>
      </c>
      <c r="AC41">
        <v>0</v>
      </c>
      <c r="AD41">
        <v>0</v>
      </c>
      <c r="AE41">
        <v>0</v>
      </c>
      <c r="AF41">
        <v>0</v>
      </c>
      <c r="AG41">
        <v>0</v>
      </c>
      <c r="AH41">
        <v>0</v>
      </c>
      <c r="AI41">
        <v>0</v>
      </c>
      <c r="AJ41">
        <v>0</v>
      </c>
      <c r="AK41" s="17" t="str">
        <f>Sources!$A$140</f>
        <v>(ref:AuthorAssumptions)</v>
      </c>
      <c r="AL41" s="17" t="str">
        <f>Sources!$A$140</f>
        <v>(ref:AuthorAssumptions)</v>
      </c>
      <c r="AM41" s="17" t="str">
        <f>Sources!$A$140</f>
        <v>(ref:AuthorAssumptions)</v>
      </c>
      <c r="AN41" s="17" t="str">
        <f>Sources!$A$140</f>
        <v>(ref:AuthorAssumptions)</v>
      </c>
      <c r="AO41" s="17" t="str">
        <f>Sources!$A$140</f>
        <v>(ref:AuthorAssumptions)</v>
      </c>
      <c r="AP41" s="17" t="str">
        <f>Sources!$A$140</f>
        <v>(ref:AuthorAssumptions)</v>
      </c>
      <c r="AQ41" s="17" t="str">
        <f>Sources!$A$140</f>
        <v>(ref:AuthorAssumptions)</v>
      </c>
      <c r="AR41" s="17" t="str">
        <f>Sources!$A$140</f>
        <v>(ref:AuthorAssumptions)</v>
      </c>
      <c r="AS41" s="17" t="str">
        <f>Sources!$A$140</f>
        <v>(ref:AuthorAssumptions)</v>
      </c>
      <c r="AT41" s="17" t="str">
        <f>Sources!$A$140</f>
        <v>(ref:AuthorAssumptions)</v>
      </c>
      <c r="AU41" s="17" t="str">
        <f>Sources!$A$140</f>
        <v>(ref:AuthorAssumptions)</v>
      </c>
      <c r="AV41" s="17" t="str">
        <f>Sources!$A$140</f>
        <v>(ref:AuthorAssumptions)</v>
      </c>
      <c r="AW41">
        <v>0</v>
      </c>
      <c r="AX41">
        <v>0</v>
      </c>
      <c r="AY41">
        <v>0</v>
      </c>
      <c r="AZ41">
        <v>0</v>
      </c>
      <c r="BA41">
        <v>0</v>
      </c>
      <c r="BB41">
        <v>0</v>
      </c>
      <c r="BC41">
        <v>0</v>
      </c>
      <c r="BD41" t="str">
        <f>Sources!$A$137</f>
        <v>Campion2022</v>
      </c>
      <c r="BE41">
        <v>0</v>
      </c>
      <c r="BF41" t="str">
        <f>Sources!$A$138</f>
        <v>Campion2021</v>
      </c>
      <c r="BG41" t="str">
        <f>Sources!$A$138</f>
        <v>Campion2021</v>
      </c>
      <c r="BH41" t="str">
        <f>Sources!$A$138</f>
        <v>Campion2021</v>
      </c>
      <c r="BI41" t="str">
        <f>Sources!$A$138</f>
        <v>Campion2021</v>
      </c>
      <c r="BJ41" t="str">
        <f>Sources!$A$138</f>
        <v>Campion2021</v>
      </c>
      <c r="BK41" t="str">
        <f>Sources!$A$138</f>
        <v>Campion2021</v>
      </c>
      <c r="BL41" t="str">
        <f>Sources!$A$138</f>
        <v>Campion2021</v>
      </c>
      <c r="BM41" t="str">
        <f>Sources!$A$138</f>
        <v>Campion2021</v>
      </c>
      <c r="BN41" t="str">
        <f>Sources!$A$138</f>
        <v>Campion2021</v>
      </c>
      <c r="BO41" t="str">
        <f>Sources!$A$138</f>
        <v>Campion2021</v>
      </c>
      <c r="BP41" t="str">
        <f>Sources!$A$138</f>
        <v>Campion2021</v>
      </c>
      <c r="BQ41" t="str">
        <f>Sources!$A$138</f>
        <v>Campion2021</v>
      </c>
      <c r="BR41" t="str">
        <f>Sources!$A$138</f>
        <v>Campion2021</v>
      </c>
      <c r="BS41" t="str">
        <f>Sources!$A$138</f>
        <v>Campion2021</v>
      </c>
      <c r="BT41" t="str">
        <f>Sources!$A$138</f>
        <v>Campion2021</v>
      </c>
      <c r="BU41">
        <v>0</v>
      </c>
      <c r="BV41">
        <v>0</v>
      </c>
      <c r="BW41">
        <v>0</v>
      </c>
      <c r="BX41">
        <v>0</v>
      </c>
      <c r="BY41">
        <v>0</v>
      </c>
      <c r="BZ41">
        <v>0</v>
      </c>
      <c r="CA41">
        <v>0</v>
      </c>
      <c r="CB41">
        <v>0</v>
      </c>
      <c r="CC41">
        <v>0</v>
      </c>
      <c r="CD41">
        <v>0</v>
      </c>
      <c r="CE41">
        <v>0</v>
      </c>
      <c r="CF41">
        <v>0</v>
      </c>
      <c r="CG41">
        <v>0</v>
      </c>
      <c r="CH41" s="20">
        <v>55.12222222222222</v>
      </c>
      <c r="CI41">
        <v>0</v>
      </c>
      <c r="CJ41">
        <v>0</v>
      </c>
      <c r="CK41">
        <v>0</v>
      </c>
      <c r="CL41">
        <v>0</v>
      </c>
      <c r="CM41">
        <v>0</v>
      </c>
      <c r="CN41">
        <v>0</v>
      </c>
      <c r="CO41">
        <v>0</v>
      </c>
      <c r="CP41">
        <f t="shared" si="11"/>
        <v>0</v>
      </c>
      <c r="CQ41">
        <f t="shared" si="11"/>
        <v>0</v>
      </c>
      <c r="CR41">
        <f t="shared" si="11"/>
        <v>0</v>
      </c>
      <c r="CS41" t="str">
        <f>Sources!$A$144&amp;" taken from "&amp;Sources!$A$132</f>
        <v>(ref:SameAsoffshore) taken from DEA2022b</v>
      </c>
      <c r="CT41" t="str">
        <f>Sources!$A$144&amp;" taken from "&amp;Sources!$A$132</f>
        <v>(ref:SameAsoffshore) taken from DEA2022b</v>
      </c>
      <c r="CU41" t="str">
        <f>Sources!$A$144&amp;" taken from "&amp;Sources!$A$132</f>
        <v>(ref:SameAsoffshore) taken from DEA2022b</v>
      </c>
      <c r="CV41" t="str">
        <f>Sources!$A$144&amp;" taken from "&amp;Sources!$A$132</f>
        <v>(ref:SameAsoffshore) taken from DEA2022b</v>
      </c>
      <c r="CW41" t="str">
        <f>Sources!$A$144&amp;" taken from "&amp;Sources!$A$132</f>
        <v>(ref:SameAsoffshore) taken from DEA2022b</v>
      </c>
      <c r="CX41" t="str">
        <f>Sources!$A$144&amp;" taken from "&amp;Sources!$A$132</f>
        <v>(ref:SameAsoffshore) taken from DEA2022b</v>
      </c>
      <c r="CY41">
        <v>9.1448096207564403E-2</v>
      </c>
      <c r="CZ41">
        <v>9.1448096207564403E-2</v>
      </c>
      <c r="DA41">
        <v>9.1448096207564403E-2</v>
      </c>
      <c r="DB41">
        <v>8.8827433387272267E-2</v>
      </c>
      <c r="DC41">
        <v>8.8827433387272267E-2</v>
      </c>
      <c r="DD41">
        <v>8.8827433387272267E-2</v>
      </c>
    </row>
    <row r="42" spans="1:108" x14ac:dyDescent="0.35">
      <c r="A42" s="107"/>
      <c r="B42" s="14" t="str">
        <f t="shared" si="12"/>
        <v>RPU_ON_SP321-HH100</v>
      </c>
      <c r="C42" s="5" t="str">
        <f t="shared" si="10"/>
        <v>-</v>
      </c>
      <c r="D42" s="66" t="s">
        <v>68</v>
      </c>
      <c r="E42" s="11">
        <f t="shared" si="4"/>
        <v>34</v>
      </c>
      <c r="F42" s="16">
        <v>0</v>
      </c>
      <c r="G42" s="16">
        <v>0</v>
      </c>
      <c r="H42" s="16">
        <v>0</v>
      </c>
      <c r="I42" s="16">
        <v>0</v>
      </c>
      <c r="J42" s="16">
        <v>0</v>
      </c>
      <c r="K42" s="16">
        <v>0</v>
      </c>
      <c r="L42" s="16">
        <v>0</v>
      </c>
      <c r="M42" s="16">
        <v>0</v>
      </c>
      <c r="N42" s="16">
        <v>0</v>
      </c>
      <c r="O42" s="16">
        <v>0</v>
      </c>
      <c r="P42" s="16">
        <v>0</v>
      </c>
      <c r="Q42" s="16">
        <v>0</v>
      </c>
      <c r="R42" s="16">
        <v>0</v>
      </c>
      <c r="S42" s="12">
        <v>0</v>
      </c>
      <c r="T42" s="12">
        <v>0</v>
      </c>
      <c r="U42" s="12">
        <v>0</v>
      </c>
      <c r="V42" s="12">
        <v>0</v>
      </c>
      <c r="W42" s="12">
        <v>0</v>
      </c>
      <c r="X42" s="12">
        <v>0</v>
      </c>
      <c r="Y42">
        <v>0</v>
      </c>
      <c r="Z42">
        <v>0</v>
      </c>
      <c r="AA42">
        <v>0</v>
      </c>
      <c r="AB42">
        <v>0</v>
      </c>
      <c r="AC42">
        <v>0</v>
      </c>
      <c r="AD42">
        <v>0</v>
      </c>
      <c r="AE42">
        <v>0</v>
      </c>
      <c r="AF42">
        <v>0</v>
      </c>
      <c r="AG42">
        <v>0</v>
      </c>
      <c r="AH42">
        <v>0</v>
      </c>
      <c r="AI42">
        <v>0</v>
      </c>
      <c r="AJ42">
        <v>0</v>
      </c>
      <c r="AK42" s="17" t="str">
        <f>Sources!$A$140</f>
        <v>(ref:AuthorAssumptions)</v>
      </c>
      <c r="AL42" s="17" t="str">
        <f>Sources!$A$140</f>
        <v>(ref:AuthorAssumptions)</v>
      </c>
      <c r="AM42" s="17" t="str">
        <f>Sources!$A$140</f>
        <v>(ref:AuthorAssumptions)</v>
      </c>
      <c r="AN42" s="17" t="str">
        <f>Sources!$A$140</f>
        <v>(ref:AuthorAssumptions)</v>
      </c>
      <c r="AO42" s="17" t="str">
        <f>Sources!$A$140</f>
        <v>(ref:AuthorAssumptions)</v>
      </c>
      <c r="AP42" s="17" t="str">
        <f>Sources!$A$140</f>
        <v>(ref:AuthorAssumptions)</v>
      </c>
      <c r="AQ42" s="17" t="str">
        <f>Sources!$A$140</f>
        <v>(ref:AuthorAssumptions)</v>
      </c>
      <c r="AR42" s="17" t="str">
        <f>Sources!$A$140</f>
        <v>(ref:AuthorAssumptions)</v>
      </c>
      <c r="AS42" s="17" t="str">
        <f>Sources!$A$140</f>
        <v>(ref:AuthorAssumptions)</v>
      </c>
      <c r="AT42" s="17" t="str">
        <f>Sources!$A$140</f>
        <v>(ref:AuthorAssumptions)</v>
      </c>
      <c r="AU42" s="17" t="str">
        <f>Sources!$A$140</f>
        <v>(ref:AuthorAssumptions)</v>
      </c>
      <c r="AV42" s="17" t="str">
        <f>Sources!$A$140</f>
        <v>(ref:AuthorAssumptions)</v>
      </c>
      <c r="AW42">
        <v>0</v>
      </c>
      <c r="AX42">
        <v>0</v>
      </c>
      <c r="AY42">
        <v>0</v>
      </c>
      <c r="AZ42">
        <v>0</v>
      </c>
      <c r="BA42">
        <v>0</v>
      </c>
      <c r="BB42">
        <v>0</v>
      </c>
      <c r="BC42">
        <v>0</v>
      </c>
      <c r="BD42" t="str">
        <f>Sources!$A$137</f>
        <v>Campion2022</v>
      </c>
      <c r="BE42">
        <v>0</v>
      </c>
      <c r="BF42" t="str">
        <f>Sources!$A$138</f>
        <v>Campion2021</v>
      </c>
      <c r="BG42" t="str">
        <f>Sources!$A$138</f>
        <v>Campion2021</v>
      </c>
      <c r="BH42" t="str">
        <f>Sources!$A$138</f>
        <v>Campion2021</v>
      </c>
      <c r="BI42" t="str">
        <f>Sources!$A$138</f>
        <v>Campion2021</v>
      </c>
      <c r="BJ42" t="str">
        <f>Sources!$A$138</f>
        <v>Campion2021</v>
      </c>
      <c r="BK42" t="str">
        <f>Sources!$A$138</f>
        <v>Campion2021</v>
      </c>
      <c r="BL42" t="str">
        <f>Sources!$A$138</f>
        <v>Campion2021</v>
      </c>
      <c r="BM42" t="str">
        <f>Sources!$A$138</f>
        <v>Campion2021</v>
      </c>
      <c r="BN42" t="str">
        <f>Sources!$A$138</f>
        <v>Campion2021</v>
      </c>
      <c r="BO42" t="str">
        <f>Sources!$A$138</f>
        <v>Campion2021</v>
      </c>
      <c r="BP42" t="str">
        <f>Sources!$A$138</f>
        <v>Campion2021</v>
      </c>
      <c r="BQ42" t="str">
        <f>Sources!$A$138</f>
        <v>Campion2021</v>
      </c>
      <c r="BR42" t="str">
        <f>Sources!$A$138</f>
        <v>Campion2021</v>
      </c>
      <c r="BS42" t="str">
        <f>Sources!$A$138</f>
        <v>Campion2021</v>
      </c>
      <c r="BT42" t="str">
        <f>Sources!$A$138</f>
        <v>Campion2021</v>
      </c>
      <c r="BU42">
        <v>0</v>
      </c>
      <c r="BV42">
        <v>0</v>
      </c>
      <c r="BW42">
        <v>0</v>
      </c>
      <c r="BX42">
        <v>0</v>
      </c>
      <c r="BY42">
        <v>0</v>
      </c>
      <c r="BZ42">
        <v>0</v>
      </c>
      <c r="CA42">
        <v>0</v>
      </c>
      <c r="CB42">
        <v>0</v>
      </c>
      <c r="CC42">
        <v>0</v>
      </c>
      <c r="CD42">
        <v>0</v>
      </c>
      <c r="CE42">
        <v>0</v>
      </c>
      <c r="CF42">
        <v>0</v>
      </c>
      <c r="CG42">
        <v>0</v>
      </c>
      <c r="CH42" s="20">
        <v>55.12222222222222</v>
      </c>
      <c r="CI42">
        <v>0</v>
      </c>
      <c r="CJ42">
        <v>0</v>
      </c>
      <c r="CK42">
        <v>0</v>
      </c>
      <c r="CL42">
        <v>0</v>
      </c>
      <c r="CM42">
        <v>0</v>
      </c>
      <c r="CN42">
        <v>0</v>
      </c>
      <c r="CO42">
        <v>0</v>
      </c>
      <c r="CP42">
        <f t="shared" si="11"/>
        <v>0</v>
      </c>
      <c r="CQ42">
        <f t="shared" si="11"/>
        <v>0</v>
      </c>
      <c r="CR42">
        <f t="shared" si="11"/>
        <v>0</v>
      </c>
      <c r="CS42" t="str">
        <f>Sources!$A$144&amp;" taken from "&amp;Sources!$A$132</f>
        <v>(ref:SameAsoffshore) taken from DEA2022b</v>
      </c>
      <c r="CT42" t="str">
        <f>Sources!$A$144&amp;" taken from "&amp;Sources!$A$132</f>
        <v>(ref:SameAsoffshore) taken from DEA2022b</v>
      </c>
      <c r="CU42" t="str">
        <f>Sources!$A$144&amp;" taken from "&amp;Sources!$A$132</f>
        <v>(ref:SameAsoffshore) taken from DEA2022b</v>
      </c>
      <c r="CV42" t="str">
        <f>Sources!$A$144&amp;" taken from "&amp;Sources!$A$132</f>
        <v>(ref:SameAsoffshore) taken from DEA2022b</v>
      </c>
      <c r="CW42" t="str">
        <f>Sources!$A$144&amp;" taken from "&amp;Sources!$A$132</f>
        <v>(ref:SameAsoffshore) taken from DEA2022b</v>
      </c>
      <c r="CX42" t="str">
        <f>Sources!$A$144&amp;" taken from "&amp;Sources!$A$132</f>
        <v>(ref:SameAsoffshore) taken from DEA2022b</v>
      </c>
      <c r="CY42">
        <v>9.1448096207564403E-2</v>
      </c>
      <c r="CZ42">
        <v>9.1448096207564403E-2</v>
      </c>
      <c r="DA42">
        <v>9.1448096207564403E-2</v>
      </c>
      <c r="DB42">
        <v>8.8827433387272267E-2</v>
      </c>
      <c r="DC42">
        <v>8.8827433387272267E-2</v>
      </c>
      <c r="DD42">
        <v>8.8827433387272267E-2</v>
      </c>
    </row>
    <row r="43" spans="1:108" x14ac:dyDescent="0.35">
      <c r="A43" s="107"/>
      <c r="B43" s="14" t="str">
        <f t="shared" si="12"/>
        <v>RPU_ON_SP321-HH150</v>
      </c>
      <c r="C43" s="5" t="str">
        <f t="shared" si="10"/>
        <v>-</v>
      </c>
      <c r="D43" s="66" t="s">
        <v>70</v>
      </c>
      <c r="E43" s="11">
        <f t="shared" si="4"/>
        <v>35</v>
      </c>
      <c r="F43" s="16">
        <v>0</v>
      </c>
      <c r="G43" s="16">
        <v>0</v>
      </c>
      <c r="H43" s="16">
        <v>0</v>
      </c>
      <c r="I43" s="16">
        <v>0</v>
      </c>
      <c r="J43" s="16">
        <v>0</v>
      </c>
      <c r="K43" s="16">
        <v>0</v>
      </c>
      <c r="L43" s="16">
        <v>0</v>
      </c>
      <c r="M43" s="16">
        <v>0</v>
      </c>
      <c r="N43" s="16">
        <v>0</v>
      </c>
      <c r="O43" s="16">
        <v>0</v>
      </c>
      <c r="P43" s="16">
        <v>0</v>
      </c>
      <c r="Q43" s="16">
        <v>0</v>
      </c>
      <c r="R43" s="16">
        <v>0</v>
      </c>
      <c r="S43" s="12">
        <v>0</v>
      </c>
      <c r="T43" s="12">
        <v>0</v>
      </c>
      <c r="U43" s="12">
        <v>0</v>
      </c>
      <c r="V43" s="12">
        <v>0</v>
      </c>
      <c r="W43" s="12">
        <v>0</v>
      </c>
      <c r="X43" s="12">
        <v>0</v>
      </c>
      <c r="Y43">
        <v>0</v>
      </c>
      <c r="Z43">
        <v>0</v>
      </c>
      <c r="AA43">
        <v>0</v>
      </c>
      <c r="AB43">
        <v>0</v>
      </c>
      <c r="AC43">
        <v>0</v>
      </c>
      <c r="AD43">
        <v>0</v>
      </c>
      <c r="AE43">
        <v>0</v>
      </c>
      <c r="AF43">
        <v>0</v>
      </c>
      <c r="AG43">
        <v>0</v>
      </c>
      <c r="AH43">
        <v>0</v>
      </c>
      <c r="AI43">
        <v>0</v>
      </c>
      <c r="AJ43">
        <v>0</v>
      </c>
      <c r="AK43" s="17" t="str">
        <f>Sources!$A$140</f>
        <v>(ref:AuthorAssumptions)</v>
      </c>
      <c r="AL43" s="17" t="str">
        <f>Sources!$A$140</f>
        <v>(ref:AuthorAssumptions)</v>
      </c>
      <c r="AM43" s="17" t="str">
        <f>Sources!$A$140</f>
        <v>(ref:AuthorAssumptions)</v>
      </c>
      <c r="AN43" s="17" t="str">
        <f>Sources!$A$140</f>
        <v>(ref:AuthorAssumptions)</v>
      </c>
      <c r="AO43" s="17" t="str">
        <f>Sources!$A$140</f>
        <v>(ref:AuthorAssumptions)</v>
      </c>
      <c r="AP43" s="17" t="str">
        <f>Sources!$A$140</f>
        <v>(ref:AuthorAssumptions)</v>
      </c>
      <c r="AQ43" s="17" t="str">
        <f>Sources!$A$140</f>
        <v>(ref:AuthorAssumptions)</v>
      </c>
      <c r="AR43" s="17" t="str">
        <f>Sources!$A$140</f>
        <v>(ref:AuthorAssumptions)</v>
      </c>
      <c r="AS43" s="17" t="str">
        <f>Sources!$A$140</f>
        <v>(ref:AuthorAssumptions)</v>
      </c>
      <c r="AT43" s="17" t="str">
        <f>Sources!$A$140</f>
        <v>(ref:AuthorAssumptions)</v>
      </c>
      <c r="AU43" s="17" t="str">
        <f>Sources!$A$140</f>
        <v>(ref:AuthorAssumptions)</v>
      </c>
      <c r="AV43" s="17" t="str">
        <f>Sources!$A$140</f>
        <v>(ref:AuthorAssumptions)</v>
      </c>
      <c r="AW43">
        <v>0</v>
      </c>
      <c r="AX43">
        <v>0</v>
      </c>
      <c r="AY43">
        <v>0</v>
      </c>
      <c r="AZ43">
        <v>0</v>
      </c>
      <c r="BA43">
        <v>0</v>
      </c>
      <c r="BB43">
        <v>0</v>
      </c>
      <c r="BC43">
        <v>0</v>
      </c>
      <c r="BD43" t="str">
        <f>Sources!$A$137</f>
        <v>Campion2022</v>
      </c>
      <c r="BE43">
        <v>0</v>
      </c>
      <c r="BF43" t="str">
        <f>Sources!$A$138</f>
        <v>Campion2021</v>
      </c>
      <c r="BG43" t="str">
        <f>Sources!$A$138</f>
        <v>Campion2021</v>
      </c>
      <c r="BH43" t="str">
        <f>Sources!$A$138</f>
        <v>Campion2021</v>
      </c>
      <c r="BI43" t="str">
        <f>Sources!$A$138</f>
        <v>Campion2021</v>
      </c>
      <c r="BJ43" t="str">
        <f>Sources!$A$138</f>
        <v>Campion2021</v>
      </c>
      <c r="BK43" t="str">
        <f>Sources!$A$138</f>
        <v>Campion2021</v>
      </c>
      <c r="BL43" t="str">
        <f>Sources!$A$138</f>
        <v>Campion2021</v>
      </c>
      <c r="BM43" t="str">
        <f>Sources!$A$138</f>
        <v>Campion2021</v>
      </c>
      <c r="BN43" t="str">
        <f>Sources!$A$138</f>
        <v>Campion2021</v>
      </c>
      <c r="BO43" t="str">
        <f>Sources!$A$138</f>
        <v>Campion2021</v>
      </c>
      <c r="BP43" t="str">
        <f>Sources!$A$138</f>
        <v>Campion2021</v>
      </c>
      <c r="BQ43" t="str">
        <f>Sources!$A$138</f>
        <v>Campion2021</v>
      </c>
      <c r="BR43" t="str">
        <f>Sources!$A$138</f>
        <v>Campion2021</v>
      </c>
      <c r="BS43" t="str">
        <f>Sources!$A$138</f>
        <v>Campion2021</v>
      </c>
      <c r="BT43" t="str">
        <f>Sources!$A$138</f>
        <v>Campion2021</v>
      </c>
      <c r="BU43">
        <v>0</v>
      </c>
      <c r="BV43">
        <v>0</v>
      </c>
      <c r="BW43">
        <v>0</v>
      </c>
      <c r="BX43">
        <v>0</v>
      </c>
      <c r="BY43">
        <v>0</v>
      </c>
      <c r="BZ43">
        <v>0</v>
      </c>
      <c r="CA43">
        <v>0</v>
      </c>
      <c r="CB43">
        <v>0</v>
      </c>
      <c r="CC43">
        <v>0</v>
      </c>
      <c r="CD43">
        <v>0</v>
      </c>
      <c r="CE43">
        <v>0</v>
      </c>
      <c r="CF43">
        <v>0</v>
      </c>
      <c r="CG43">
        <v>0</v>
      </c>
      <c r="CH43" s="20">
        <v>55.12222222222222</v>
      </c>
      <c r="CI43">
        <v>0</v>
      </c>
      <c r="CJ43">
        <v>0</v>
      </c>
      <c r="CK43">
        <v>0</v>
      </c>
      <c r="CL43">
        <v>0</v>
      </c>
      <c r="CM43">
        <v>0</v>
      </c>
      <c r="CN43">
        <v>0</v>
      </c>
      <c r="CO43">
        <v>0</v>
      </c>
      <c r="CP43">
        <f t="shared" si="11"/>
        <v>0</v>
      </c>
      <c r="CQ43">
        <f t="shared" si="11"/>
        <v>0</v>
      </c>
      <c r="CR43">
        <f t="shared" si="11"/>
        <v>0</v>
      </c>
      <c r="CS43" t="str">
        <f>Sources!$A$144&amp;" taken from "&amp;Sources!$A$132</f>
        <v>(ref:SameAsoffshore) taken from DEA2022b</v>
      </c>
      <c r="CT43" t="str">
        <f>Sources!$A$144&amp;" taken from "&amp;Sources!$A$132</f>
        <v>(ref:SameAsoffshore) taken from DEA2022b</v>
      </c>
      <c r="CU43" t="str">
        <f>Sources!$A$144&amp;" taken from "&amp;Sources!$A$132</f>
        <v>(ref:SameAsoffshore) taken from DEA2022b</v>
      </c>
      <c r="CV43" t="str">
        <f>Sources!$A$144&amp;" taken from "&amp;Sources!$A$132</f>
        <v>(ref:SameAsoffshore) taken from DEA2022b</v>
      </c>
      <c r="CW43" t="str">
        <f>Sources!$A$144&amp;" taken from "&amp;Sources!$A$132</f>
        <v>(ref:SameAsoffshore) taken from DEA2022b</v>
      </c>
      <c r="CX43" t="str">
        <f>Sources!$A$144&amp;" taken from "&amp;Sources!$A$132</f>
        <v>(ref:SameAsoffshore) taken from DEA2022b</v>
      </c>
      <c r="CY43">
        <v>9.1448096207564403E-2</v>
      </c>
      <c r="CZ43">
        <v>9.1448096207564403E-2</v>
      </c>
      <c r="DA43">
        <v>9.1448096207564403E-2</v>
      </c>
      <c r="DB43">
        <v>8.8827433387272267E-2</v>
      </c>
      <c r="DC43">
        <v>8.8827433387272267E-2</v>
      </c>
      <c r="DD43">
        <v>8.8827433387272267E-2</v>
      </c>
    </row>
    <row r="44" spans="1:108" ht="14.5" customHeight="1" x14ac:dyDescent="0.35">
      <c r="A44" s="107"/>
      <c r="B44" s="36" t="s">
        <v>222</v>
      </c>
      <c r="C44" s="5" t="s">
        <v>12</v>
      </c>
      <c r="D44" s="7" t="s">
        <v>629</v>
      </c>
      <c r="E44" s="11">
        <f>ROW(D44)-ROW($E$8)</f>
        <v>36</v>
      </c>
      <c r="F44" s="16">
        <v>0</v>
      </c>
      <c r="G44" s="16">
        <v>0</v>
      </c>
      <c r="H44" s="16">
        <v>0</v>
      </c>
      <c r="I44" s="16">
        <v>0</v>
      </c>
      <c r="J44" s="16">
        <v>0</v>
      </c>
      <c r="K44" s="16">
        <v>0</v>
      </c>
      <c r="L44" s="16">
        <v>0</v>
      </c>
      <c r="M44" s="16">
        <v>0</v>
      </c>
      <c r="N44" s="16">
        <v>0</v>
      </c>
      <c r="O44" s="16">
        <v>0</v>
      </c>
      <c r="P44" s="16">
        <v>0</v>
      </c>
      <c r="Q44" s="16">
        <v>0</v>
      </c>
      <c r="R44" s="16">
        <v>0</v>
      </c>
      <c r="S44" s="12">
        <v>0</v>
      </c>
      <c r="T44" s="12">
        <v>0</v>
      </c>
      <c r="U44" s="12">
        <v>0</v>
      </c>
      <c r="V44" s="12">
        <v>0</v>
      </c>
      <c r="W44" s="12">
        <v>0</v>
      </c>
      <c r="X44" s="12">
        <v>0</v>
      </c>
      <c r="Y44">
        <v>0</v>
      </c>
      <c r="Z44">
        <v>0</v>
      </c>
      <c r="AA44">
        <v>0</v>
      </c>
      <c r="AB44">
        <v>0</v>
      </c>
      <c r="AC44">
        <v>0</v>
      </c>
      <c r="AD44">
        <v>0</v>
      </c>
      <c r="AE44">
        <v>0</v>
      </c>
      <c r="AF44">
        <v>0</v>
      </c>
      <c r="AG44">
        <v>0</v>
      </c>
      <c r="AH44">
        <v>0</v>
      </c>
      <c r="AI44">
        <v>0</v>
      </c>
      <c r="AJ44">
        <v>0</v>
      </c>
      <c r="AK44" s="17" t="str">
        <f>Sources!$A$140</f>
        <v>(ref:AuthorAssumptions)</v>
      </c>
      <c r="AL44" s="17" t="str">
        <f>Sources!$A$140</f>
        <v>(ref:AuthorAssumptions)</v>
      </c>
      <c r="AM44" s="17" t="str">
        <f>Sources!$A$140</f>
        <v>(ref:AuthorAssumptions)</v>
      </c>
      <c r="AN44" s="17" t="str">
        <f>Sources!$A$140</f>
        <v>(ref:AuthorAssumptions)</v>
      </c>
      <c r="AO44" s="17" t="str">
        <f>Sources!$A$140</f>
        <v>(ref:AuthorAssumptions)</v>
      </c>
      <c r="AP44" s="17" t="str">
        <f>Sources!$A$140</f>
        <v>(ref:AuthorAssumptions)</v>
      </c>
      <c r="AQ44" s="17" t="str">
        <f>Sources!$A$140</f>
        <v>(ref:AuthorAssumptions)</v>
      </c>
      <c r="AR44" s="17" t="str">
        <f>Sources!$A$140</f>
        <v>(ref:AuthorAssumptions)</v>
      </c>
      <c r="AS44" s="17" t="str">
        <f>Sources!$A$140</f>
        <v>(ref:AuthorAssumptions)</v>
      </c>
      <c r="AT44" s="17" t="str">
        <f>Sources!$A$140</f>
        <v>(ref:AuthorAssumptions)</v>
      </c>
      <c r="AU44" s="17" t="str">
        <f>Sources!$A$140</f>
        <v>(ref:AuthorAssumptions)</v>
      </c>
      <c r="AV44" s="17" t="str">
        <f>Sources!$A$140</f>
        <v>(ref:AuthorAssumptions)</v>
      </c>
      <c r="AW44">
        <v>0</v>
      </c>
      <c r="AX44">
        <v>0</v>
      </c>
      <c r="AY44">
        <v>0</v>
      </c>
      <c r="AZ44">
        <v>0</v>
      </c>
      <c r="BA44">
        <v>0</v>
      </c>
      <c r="BB44">
        <v>0</v>
      </c>
      <c r="BC44">
        <v>0</v>
      </c>
      <c r="BD44" t="str">
        <f>Sources!$A$137</f>
        <v>Campion2022</v>
      </c>
      <c r="BE44">
        <v>0</v>
      </c>
      <c r="BF44" t="str">
        <f>Sources!$A$138</f>
        <v>Campion2021</v>
      </c>
      <c r="BG44" t="str">
        <f>Sources!$A$138</f>
        <v>Campion2021</v>
      </c>
      <c r="BH44" t="str">
        <f>Sources!$A$138</f>
        <v>Campion2021</v>
      </c>
      <c r="BI44" t="str">
        <f>Sources!$A$138</f>
        <v>Campion2021</v>
      </c>
      <c r="BJ44" t="str">
        <f>Sources!$A$138</f>
        <v>Campion2021</v>
      </c>
      <c r="BK44" t="str">
        <f>Sources!$A$138</f>
        <v>Campion2021</v>
      </c>
      <c r="BL44" t="str">
        <f>Sources!$A$138</f>
        <v>Campion2021</v>
      </c>
      <c r="BM44" t="str">
        <f>Sources!$A$138</f>
        <v>Campion2021</v>
      </c>
      <c r="BN44" t="str">
        <f>Sources!$A$138</f>
        <v>Campion2021</v>
      </c>
      <c r="BO44" t="str">
        <f>Sources!$A$138</f>
        <v>Campion2021</v>
      </c>
      <c r="BP44" t="str">
        <f>Sources!$A$138</f>
        <v>Campion2021</v>
      </c>
      <c r="BQ44" t="str">
        <f>Sources!$A$138</f>
        <v>Campion2021</v>
      </c>
      <c r="BR44" t="str">
        <f>Sources!$A$138</f>
        <v>Campion2021</v>
      </c>
      <c r="BS44" t="str">
        <f>Sources!$A$138</f>
        <v>Campion2021</v>
      </c>
      <c r="BT44" t="str">
        <f>Sources!$A$138</f>
        <v>Campion2021</v>
      </c>
      <c r="BU44">
        <v>0</v>
      </c>
      <c r="BV44">
        <v>0</v>
      </c>
      <c r="BW44">
        <v>0</v>
      </c>
      <c r="BX44">
        <v>0</v>
      </c>
      <c r="BY44">
        <v>0</v>
      </c>
      <c r="BZ44">
        <v>0</v>
      </c>
      <c r="CA44">
        <v>0</v>
      </c>
      <c r="CB44">
        <v>0</v>
      </c>
      <c r="CC44">
        <v>0</v>
      </c>
      <c r="CD44">
        <v>0</v>
      </c>
      <c r="CE44">
        <v>0</v>
      </c>
      <c r="CF44">
        <v>0</v>
      </c>
      <c r="CG44">
        <v>0</v>
      </c>
      <c r="CH44">
        <v>53.529999999999994</v>
      </c>
      <c r="CI44">
        <v>0</v>
      </c>
      <c r="CJ44">
        <v>0</v>
      </c>
      <c r="CK44">
        <v>0</v>
      </c>
      <c r="CL44">
        <v>0</v>
      </c>
      <c r="CM44">
        <v>0</v>
      </c>
      <c r="CN44">
        <v>0</v>
      </c>
      <c r="CO44">
        <v>0</v>
      </c>
      <c r="CP44">
        <v>0</v>
      </c>
      <c r="CQ44">
        <v>0</v>
      </c>
      <c r="CR44">
        <v>0</v>
      </c>
      <c r="CS44" t="str">
        <f>Sources!$A$132</f>
        <v>DEA2022b</v>
      </c>
      <c r="CT44" t="str">
        <f>Sources!$A$132</f>
        <v>DEA2022b</v>
      </c>
      <c r="CU44" t="str">
        <f>Sources!$A$132</f>
        <v>DEA2022b</v>
      </c>
      <c r="CV44" t="str">
        <f>Sources!$A$132</f>
        <v>DEA2022b</v>
      </c>
      <c r="CW44" t="str">
        <f>Sources!$A$132</f>
        <v>DEA2022b</v>
      </c>
      <c r="CX44" t="str">
        <f>Sources!$A$132</f>
        <v>DEA2022b</v>
      </c>
      <c r="CY44">
        <v>9.1448096207564403E-2</v>
      </c>
      <c r="CZ44">
        <v>9.1448096207564403E-2</v>
      </c>
      <c r="DA44">
        <v>9.1448096207564403E-2</v>
      </c>
      <c r="DB44">
        <v>8.8827433387272267E-2</v>
      </c>
      <c r="DC44">
        <v>8.8827433387272267E-2</v>
      </c>
      <c r="DD44">
        <v>8.8827433387272267E-2</v>
      </c>
    </row>
    <row r="45" spans="1:108" x14ac:dyDescent="0.35">
      <c r="A45" s="107"/>
      <c r="B45" s="14" t="str">
        <f t="shared" si="12"/>
        <v>RPU_OFF_SP379-HH100</v>
      </c>
      <c r="C45" s="5" t="str">
        <f t="shared" si="10"/>
        <v>-</v>
      </c>
      <c r="D45" s="66" t="s">
        <v>72</v>
      </c>
      <c r="E45" s="11">
        <f t="shared" si="4"/>
        <v>37</v>
      </c>
      <c r="F45" s="16">
        <v>0</v>
      </c>
      <c r="G45" s="16">
        <v>0</v>
      </c>
      <c r="H45" s="16">
        <v>0</v>
      </c>
      <c r="I45" s="16">
        <v>0</v>
      </c>
      <c r="J45" s="16">
        <v>0</v>
      </c>
      <c r="K45" s="16">
        <v>0</v>
      </c>
      <c r="L45" s="16">
        <v>0</v>
      </c>
      <c r="M45" s="16">
        <v>0</v>
      </c>
      <c r="N45" s="16">
        <v>0</v>
      </c>
      <c r="O45" s="16">
        <v>0</v>
      </c>
      <c r="P45" s="16">
        <v>0</v>
      </c>
      <c r="Q45" s="16">
        <v>0</v>
      </c>
      <c r="R45" s="16">
        <v>0</v>
      </c>
      <c r="S45" s="12">
        <v>0</v>
      </c>
      <c r="T45" s="12">
        <v>0</v>
      </c>
      <c r="U45" s="12">
        <v>0</v>
      </c>
      <c r="V45" s="12">
        <v>0</v>
      </c>
      <c r="W45" s="12">
        <v>0</v>
      </c>
      <c r="X45" s="12">
        <v>0</v>
      </c>
      <c r="Y45">
        <v>0</v>
      </c>
      <c r="Z45">
        <v>0</v>
      </c>
      <c r="AA45">
        <v>0</v>
      </c>
      <c r="AB45">
        <v>0</v>
      </c>
      <c r="AC45">
        <v>0</v>
      </c>
      <c r="AD45">
        <v>0</v>
      </c>
      <c r="AE45">
        <v>0</v>
      </c>
      <c r="AF45">
        <v>0</v>
      </c>
      <c r="AG45">
        <v>0</v>
      </c>
      <c r="AH45">
        <v>0</v>
      </c>
      <c r="AI45">
        <v>0</v>
      </c>
      <c r="AJ45">
        <v>0</v>
      </c>
      <c r="AK45" s="17" t="str">
        <f>Sources!$A$140</f>
        <v>(ref:AuthorAssumptions)</v>
      </c>
      <c r="AL45" s="17" t="str">
        <f>Sources!$A$140</f>
        <v>(ref:AuthorAssumptions)</v>
      </c>
      <c r="AM45" s="17" t="str">
        <f>Sources!$A$140</f>
        <v>(ref:AuthorAssumptions)</v>
      </c>
      <c r="AN45" s="17" t="str">
        <f>Sources!$A$140</f>
        <v>(ref:AuthorAssumptions)</v>
      </c>
      <c r="AO45" s="17" t="str">
        <f>Sources!$A$140</f>
        <v>(ref:AuthorAssumptions)</v>
      </c>
      <c r="AP45" s="17" t="str">
        <f>Sources!$A$140</f>
        <v>(ref:AuthorAssumptions)</v>
      </c>
      <c r="AQ45" s="17" t="str">
        <f>Sources!$A$140</f>
        <v>(ref:AuthorAssumptions)</v>
      </c>
      <c r="AR45" s="17" t="str">
        <f>Sources!$A$140</f>
        <v>(ref:AuthorAssumptions)</v>
      </c>
      <c r="AS45" s="17" t="str">
        <f>Sources!$A$140</f>
        <v>(ref:AuthorAssumptions)</v>
      </c>
      <c r="AT45" s="17" t="str">
        <f>Sources!$A$140</f>
        <v>(ref:AuthorAssumptions)</v>
      </c>
      <c r="AU45" s="17" t="str">
        <f>Sources!$A$140</f>
        <v>(ref:AuthorAssumptions)</v>
      </c>
      <c r="AV45" s="17" t="str">
        <f>Sources!$A$140</f>
        <v>(ref:AuthorAssumptions)</v>
      </c>
      <c r="AW45">
        <v>0</v>
      </c>
      <c r="AX45">
        <v>0</v>
      </c>
      <c r="AY45">
        <v>0</v>
      </c>
      <c r="AZ45">
        <v>0</v>
      </c>
      <c r="BA45">
        <v>0</v>
      </c>
      <c r="BB45">
        <v>0</v>
      </c>
      <c r="BC45">
        <v>0</v>
      </c>
      <c r="BD45" t="str">
        <f>Sources!$A$137</f>
        <v>Campion2022</v>
      </c>
      <c r="BE45">
        <v>0</v>
      </c>
      <c r="BF45" t="str">
        <f>Sources!$A$138</f>
        <v>Campion2021</v>
      </c>
      <c r="BG45" t="str">
        <f>Sources!$A$138</f>
        <v>Campion2021</v>
      </c>
      <c r="BH45" t="str">
        <f>Sources!$A$138</f>
        <v>Campion2021</v>
      </c>
      <c r="BI45" t="str">
        <f>Sources!$A$138</f>
        <v>Campion2021</v>
      </c>
      <c r="BJ45" t="str">
        <f>Sources!$A$138</f>
        <v>Campion2021</v>
      </c>
      <c r="BK45" t="str">
        <f>Sources!$A$138</f>
        <v>Campion2021</v>
      </c>
      <c r="BL45" t="str">
        <f>Sources!$A$138</f>
        <v>Campion2021</v>
      </c>
      <c r="BM45" t="str">
        <f>Sources!$A$138</f>
        <v>Campion2021</v>
      </c>
      <c r="BN45" t="str">
        <f>Sources!$A$138</f>
        <v>Campion2021</v>
      </c>
      <c r="BO45" t="str">
        <f>Sources!$A$138</f>
        <v>Campion2021</v>
      </c>
      <c r="BP45" t="str">
        <f>Sources!$A$138</f>
        <v>Campion2021</v>
      </c>
      <c r="BQ45" t="str">
        <f>Sources!$A$138</f>
        <v>Campion2021</v>
      </c>
      <c r="BR45" t="str">
        <f>Sources!$A$138</f>
        <v>Campion2021</v>
      </c>
      <c r="BS45" t="str">
        <f>Sources!$A$138</f>
        <v>Campion2021</v>
      </c>
      <c r="BT45" t="str">
        <f>Sources!$A$138</f>
        <v>Campion2021</v>
      </c>
      <c r="BU45">
        <v>0</v>
      </c>
      <c r="BV45">
        <v>0</v>
      </c>
      <c r="BW45">
        <v>0</v>
      </c>
      <c r="BX45">
        <v>0</v>
      </c>
      <c r="BY45">
        <v>0</v>
      </c>
      <c r="BZ45">
        <v>0</v>
      </c>
      <c r="CA45">
        <v>0</v>
      </c>
      <c r="CB45">
        <v>0</v>
      </c>
      <c r="CC45">
        <v>0</v>
      </c>
      <c r="CD45">
        <v>0</v>
      </c>
      <c r="CE45">
        <v>0</v>
      </c>
      <c r="CF45">
        <v>0</v>
      </c>
      <c r="CG45">
        <v>0</v>
      </c>
      <c r="CH45">
        <v>53.529999999999994</v>
      </c>
      <c r="CI45">
        <v>0</v>
      </c>
      <c r="CJ45">
        <v>0</v>
      </c>
      <c r="CK45">
        <v>0</v>
      </c>
      <c r="CL45">
        <v>0</v>
      </c>
      <c r="CM45">
        <v>0</v>
      </c>
      <c r="CN45">
        <v>0</v>
      </c>
      <c r="CO45">
        <v>0</v>
      </c>
      <c r="CP45">
        <f t="shared" ref="CP45:CR48" si="13">$CN45*B$3</f>
        <v>0</v>
      </c>
      <c r="CQ45">
        <f t="shared" si="13"/>
        <v>0</v>
      </c>
      <c r="CR45">
        <f t="shared" si="13"/>
        <v>0</v>
      </c>
      <c r="CS45" t="str">
        <f>Sources!$A$132</f>
        <v>DEA2022b</v>
      </c>
      <c r="CT45" t="str">
        <f>Sources!$A$132</f>
        <v>DEA2022b</v>
      </c>
      <c r="CU45" t="str">
        <f>Sources!$A$132</f>
        <v>DEA2022b</v>
      </c>
      <c r="CV45" t="str">
        <f>Sources!$A$132</f>
        <v>DEA2022b</v>
      </c>
      <c r="CW45" t="str">
        <f>Sources!$A$132</f>
        <v>DEA2022b</v>
      </c>
      <c r="CX45" t="str">
        <f>Sources!$A$132</f>
        <v>DEA2022b</v>
      </c>
      <c r="CY45">
        <v>9.1448096207564403E-2</v>
      </c>
      <c r="CZ45">
        <v>9.1448096207564403E-2</v>
      </c>
      <c r="DA45">
        <v>9.1448096207564403E-2</v>
      </c>
      <c r="DB45">
        <v>8.8827433387272267E-2</v>
      </c>
      <c r="DC45">
        <v>8.8827433387272267E-2</v>
      </c>
      <c r="DD45">
        <v>8.8827433387272267E-2</v>
      </c>
    </row>
    <row r="46" spans="1:108" x14ac:dyDescent="0.35">
      <c r="A46" s="107"/>
      <c r="B46" s="14" t="str">
        <f t="shared" si="12"/>
        <v>RPU_OFF_SP379-HH150</v>
      </c>
      <c r="C46" s="5" t="str">
        <f t="shared" si="10"/>
        <v>-</v>
      </c>
      <c r="D46" s="66" t="s">
        <v>74</v>
      </c>
      <c r="E46" s="11">
        <f t="shared" si="4"/>
        <v>38</v>
      </c>
      <c r="F46" s="16">
        <v>0</v>
      </c>
      <c r="G46" s="16">
        <v>0</v>
      </c>
      <c r="H46" s="16">
        <v>0</v>
      </c>
      <c r="I46" s="16">
        <v>0</v>
      </c>
      <c r="J46" s="16">
        <v>0</v>
      </c>
      <c r="K46" s="16">
        <v>0</v>
      </c>
      <c r="L46" s="16">
        <v>0</v>
      </c>
      <c r="M46" s="16">
        <v>0</v>
      </c>
      <c r="N46" s="16">
        <v>0</v>
      </c>
      <c r="O46" s="16">
        <v>0</v>
      </c>
      <c r="P46" s="16">
        <v>0</v>
      </c>
      <c r="Q46" s="16">
        <v>0</v>
      </c>
      <c r="R46" s="16">
        <v>0</v>
      </c>
      <c r="S46" s="12">
        <v>0</v>
      </c>
      <c r="T46" s="12">
        <v>0</v>
      </c>
      <c r="U46" s="12">
        <v>0</v>
      </c>
      <c r="V46" s="12">
        <v>0</v>
      </c>
      <c r="W46" s="12">
        <v>0</v>
      </c>
      <c r="X46" s="12">
        <v>0</v>
      </c>
      <c r="Y46">
        <v>0</v>
      </c>
      <c r="Z46">
        <v>0</v>
      </c>
      <c r="AA46">
        <v>0</v>
      </c>
      <c r="AB46">
        <v>0</v>
      </c>
      <c r="AC46">
        <v>0</v>
      </c>
      <c r="AD46">
        <v>0</v>
      </c>
      <c r="AE46">
        <v>0</v>
      </c>
      <c r="AF46">
        <v>0</v>
      </c>
      <c r="AG46">
        <v>0</v>
      </c>
      <c r="AH46">
        <v>0</v>
      </c>
      <c r="AI46">
        <v>0</v>
      </c>
      <c r="AJ46">
        <v>0</v>
      </c>
      <c r="AK46" s="17" t="str">
        <f>Sources!$A$140</f>
        <v>(ref:AuthorAssumptions)</v>
      </c>
      <c r="AL46" s="17" t="str">
        <f>Sources!$A$140</f>
        <v>(ref:AuthorAssumptions)</v>
      </c>
      <c r="AM46" s="17" t="str">
        <f>Sources!$A$140</f>
        <v>(ref:AuthorAssumptions)</v>
      </c>
      <c r="AN46" s="17" t="str">
        <f>Sources!$A$140</f>
        <v>(ref:AuthorAssumptions)</v>
      </c>
      <c r="AO46" s="17" t="str">
        <f>Sources!$A$140</f>
        <v>(ref:AuthorAssumptions)</v>
      </c>
      <c r="AP46" s="17" t="str">
        <f>Sources!$A$140</f>
        <v>(ref:AuthorAssumptions)</v>
      </c>
      <c r="AQ46" s="17" t="str">
        <f>Sources!$A$140</f>
        <v>(ref:AuthorAssumptions)</v>
      </c>
      <c r="AR46" s="17" t="str">
        <f>Sources!$A$140</f>
        <v>(ref:AuthorAssumptions)</v>
      </c>
      <c r="AS46" s="17" t="str">
        <f>Sources!$A$140</f>
        <v>(ref:AuthorAssumptions)</v>
      </c>
      <c r="AT46" s="17" t="str">
        <f>Sources!$A$140</f>
        <v>(ref:AuthorAssumptions)</v>
      </c>
      <c r="AU46" s="17" t="str">
        <f>Sources!$A$140</f>
        <v>(ref:AuthorAssumptions)</v>
      </c>
      <c r="AV46" s="17" t="str">
        <f>Sources!$A$140</f>
        <v>(ref:AuthorAssumptions)</v>
      </c>
      <c r="AW46">
        <v>0</v>
      </c>
      <c r="AX46">
        <v>0</v>
      </c>
      <c r="AY46">
        <v>0</v>
      </c>
      <c r="AZ46">
        <v>0</v>
      </c>
      <c r="BA46">
        <v>0</v>
      </c>
      <c r="BB46">
        <v>0</v>
      </c>
      <c r="BC46">
        <v>0</v>
      </c>
      <c r="BD46" t="str">
        <f>Sources!$A$137</f>
        <v>Campion2022</v>
      </c>
      <c r="BE46">
        <v>0</v>
      </c>
      <c r="BF46" t="str">
        <f>Sources!$A$138</f>
        <v>Campion2021</v>
      </c>
      <c r="BG46" t="str">
        <f>Sources!$A$138</f>
        <v>Campion2021</v>
      </c>
      <c r="BH46" t="str">
        <f>Sources!$A$138</f>
        <v>Campion2021</v>
      </c>
      <c r="BI46" t="str">
        <f>Sources!$A$138</f>
        <v>Campion2021</v>
      </c>
      <c r="BJ46" t="str">
        <f>Sources!$A$138</f>
        <v>Campion2021</v>
      </c>
      <c r="BK46" t="str">
        <f>Sources!$A$138</f>
        <v>Campion2021</v>
      </c>
      <c r="BL46" t="str">
        <f>Sources!$A$138</f>
        <v>Campion2021</v>
      </c>
      <c r="BM46" t="str">
        <f>Sources!$A$138</f>
        <v>Campion2021</v>
      </c>
      <c r="BN46" t="str">
        <f>Sources!$A$138</f>
        <v>Campion2021</v>
      </c>
      <c r="BO46" t="str">
        <f>Sources!$A$138</f>
        <v>Campion2021</v>
      </c>
      <c r="BP46" t="str">
        <f>Sources!$A$138</f>
        <v>Campion2021</v>
      </c>
      <c r="BQ46" t="str">
        <f>Sources!$A$138</f>
        <v>Campion2021</v>
      </c>
      <c r="BR46" t="str">
        <f>Sources!$A$138</f>
        <v>Campion2021</v>
      </c>
      <c r="BS46" t="str">
        <f>Sources!$A$138</f>
        <v>Campion2021</v>
      </c>
      <c r="BT46" t="str">
        <f>Sources!$A$138</f>
        <v>Campion2021</v>
      </c>
      <c r="BU46">
        <v>0</v>
      </c>
      <c r="BV46">
        <v>0</v>
      </c>
      <c r="BW46">
        <v>0</v>
      </c>
      <c r="BX46">
        <v>0</v>
      </c>
      <c r="BY46">
        <v>0</v>
      </c>
      <c r="BZ46">
        <v>0</v>
      </c>
      <c r="CA46">
        <v>0</v>
      </c>
      <c r="CB46">
        <v>0</v>
      </c>
      <c r="CC46">
        <v>0</v>
      </c>
      <c r="CD46">
        <v>0</v>
      </c>
      <c r="CE46">
        <v>0</v>
      </c>
      <c r="CF46">
        <v>0</v>
      </c>
      <c r="CG46">
        <v>0</v>
      </c>
      <c r="CH46">
        <v>53.529999999999994</v>
      </c>
      <c r="CI46">
        <v>0</v>
      </c>
      <c r="CJ46">
        <v>0</v>
      </c>
      <c r="CK46">
        <v>0</v>
      </c>
      <c r="CL46">
        <v>0</v>
      </c>
      <c r="CM46">
        <v>0</v>
      </c>
      <c r="CN46">
        <v>0</v>
      </c>
      <c r="CO46">
        <v>0</v>
      </c>
      <c r="CP46">
        <f t="shared" si="13"/>
        <v>0</v>
      </c>
      <c r="CQ46">
        <f t="shared" si="13"/>
        <v>0</v>
      </c>
      <c r="CR46">
        <f t="shared" si="13"/>
        <v>0</v>
      </c>
      <c r="CS46" t="str">
        <f>Sources!$A$132</f>
        <v>DEA2022b</v>
      </c>
      <c r="CT46" t="str">
        <f>Sources!$A$132</f>
        <v>DEA2022b</v>
      </c>
      <c r="CU46" t="str">
        <f>Sources!$A$132</f>
        <v>DEA2022b</v>
      </c>
      <c r="CV46" t="str">
        <f>Sources!$A$132</f>
        <v>DEA2022b</v>
      </c>
      <c r="CW46" t="str">
        <f>Sources!$A$132</f>
        <v>DEA2022b</v>
      </c>
      <c r="CX46" t="str">
        <f>Sources!$A$132</f>
        <v>DEA2022b</v>
      </c>
      <c r="CY46">
        <v>9.1448096207564403E-2</v>
      </c>
      <c r="CZ46">
        <v>9.1448096207564403E-2</v>
      </c>
      <c r="DA46">
        <v>9.1448096207564403E-2</v>
      </c>
      <c r="DB46">
        <v>8.8827433387272267E-2</v>
      </c>
      <c r="DC46">
        <v>8.8827433387272267E-2</v>
      </c>
      <c r="DD46">
        <v>8.8827433387272267E-2</v>
      </c>
    </row>
    <row r="47" spans="1:108" x14ac:dyDescent="0.35">
      <c r="A47" s="107"/>
      <c r="B47" s="14" t="str">
        <f t="shared" si="12"/>
        <v>RPU_OFF_SP450-HH100</v>
      </c>
      <c r="C47" s="5" t="str">
        <f t="shared" si="10"/>
        <v>-</v>
      </c>
      <c r="D47" s="66" t="s">
        <v>76</v>
      </c>
      <c r="E47" s="11">
        <f t="shared" si="4"/>
        <v>39</v>
      </c>
      <c r="F47" s="16">
        <v>0</v>
      </c>
      <c r="G47" s="16">
        <v>0</v>
      </c>
      <c r="H47" s="16">
        <v>0</v>
      </c>
      <c r="I47" s="16">
        <v>0</v>
      </c>
      <c r="J47" s="16">
        <v>0</v>
      </c>
      <c r="K47" s="16">
        <v>0</v>
      </c>
      <c r="L47" s="16">
        <v>0</v>
      </c>
      <c r="M47" s="16">
        <v>0</v>
      </c>
      <c r="N47" s="16">
        <v>0</v>
      </c>
      <c r="O47" s="16">
        <v>0</v>
      </c>
      <c r="P47" s="16">
        <v>0</v>
      </c>
      <c r="Q47" s="16">
        <v>0</v>
      </c>
      <c r="R47" s="16">
        <v>0</v>
      </c>
      <c r="S47" s="12">
        <v>0</v>
      </c>
      <c r="T47" s="12">
        <v>0</v>
      </c>
      <c r="U47" s="12">
        <v>0</v>
      </c>
      <c r="V47" s="12">
        <v>0</v>
      </c>
      <c r="W47" s="12">
        <v>0</v>
      </c>
      <c r="X47" s="12">
        <v>0</v>
      </c>
      <c r="Y47">
        <v>0</v>
      </c>
      <c r="Z47">
        <v>0</v>
      </c>
      <c r="AA47">
        <v>0</v>
      </c>
      <c r="AB47">
        <v>0</v>
      </c>
      <c r="AC47">
        <v>0</v>
      </c>
      <c r="AD47">
        <v>0</v>
      </c>
      <c r="AE47">
        <v>0</v>
      </c>
      <c r="AF47">
        <v>0</v>
      </c>
      <c r="AG47">
        <v>0</v>
      </c>
      <c r="AH47">
        <v>0</v>
      </c>
      <c r="AI47">
        <v>0</v>
      </c>
      <c r="AJ47">
        <v>0</v>
      </c>
      <c r="AK47" s="17" t="str">
        <f>Sources!$A$140</f>
        <v>(ref:AuthorAssumptions)</v>
      </c>
      <c r="AL47" s="17" t="str">
        <f>Sources!$A$140</f>
        <v>(ref:AuthorAssumptions)</v>
      </c>
      <c r="AM47" s="17" t="str">
        <f>Sources!$A$140</f>
        <v>(ref:AuthorAssumptions)</v>
      </c>
      <c r="AN47" s="17" t="str">
        <f>Sources!$A$140</f>
        <v>(ref:AuthorAssumptions)</v>
      </c>
      <c r="AO47" s="17" t="str">
        <f>Sources!$A$140</f>
        <v>(ref:AuthorAssumptions)</v>
      </c>
      <c r="AP47" s="17" t="str">
        <f>Sources!$A$140</f>
        <v>(ref:AuthorAssumptions)</v>
      </c>
      <c r="AQ47" s="17" t="str">
        <f>Sources!$A$140</f>
        <v>(ref:AuthorAssumptions)</v>
      </c>
      <c r="AR47" s="17" t="str">
        <f>Sources!$A$140</f>
        <v>(ref:AuthorAssumptions)</v>
      </c>
      <c r="AS47" s="17" t="str">
        <f>Sources!$A$140</f>
        <v>(ref:AuthorAssumptions)</v>
      </c>
      <c r="AT47" s="17" t="str">
        <f>Sources!$A$140</f>
        <v>(ref:AuthorAssumptions)</v>
      </c>
      <c r="AU47" s="17" t="str">
        <f>Sources!$A$140</f>
        <v>(ref:AuthorAssumptions)</v>
      </c>
      <c r="AV47" s="17" t="str">
        <f>Sources!$A$140</f>
        <v>(ref:AuthorAssumptions)</v>
      </c>
      <c r="AW47">
        <v>0</v>
      </c>
      <c r="AX47">
        <v>0</v>
      </c>
      <c r="AY47">
        <v>0</v>
      </c>
      <c r="AZ47">
        <v>0</v>
      </c>
      <c r="BA47">
        <v>0</v>
      </c>
      <c r="BB47">
        <v>0</v>
      </c>
      <c r="BC47">
        <v>0</v>
      </c>
      <c r="BD47" t="str">
        <f>Sources!$A$137</f>
        <v>Campion2022</v>
      </c>
      <c r="BE47">
        <v>0</v>
      </c>
      <c r="BF47" t="str">
        <f>Sources!$A$138</f>
        <v>Campion2021</v>
      </c>
      <c r="BG47" t="str">
        <f>Sources!$A$138</f>
        <v>Campion2021</v>
      </c>
      <c r="BH47" t="str">
        <f>Sources!$A$138</f>
        <v>Campion2021</v>
      </c>
      <c r="BI47" t="str">
        <f>Sources!$A$138</f>
        <v>Campion2021</v>
      </c>
      <c r="BJ47" t="str">
        <f>Sources!$A$138</f>
        <v>Campion2021</v>
      </c>
      <c r="BK47" t="str">
        <f>Sources!$A$138</f>
        <v>Campion2021</v>
      </c>
      <c r="BL47" t="str">
        <f>Sources!$A$138</f>
        <v>Campion2021</v>
      </c>
      <c r="BM47" t="str">
        <f>Sources!$A$138</f>
        <v>Campion2021</v>
      </c>
      <c r="BN47" t="str">
        <f>Sources!$A$138</f>
        <v>Campion2021</v>
      </c>
      <c r="BO47" t="str">
        <f>Sources!$A$138</f>
        <v>Campion2021</v>
      </c>
      <c r="BP47" t="str">
        <f>Sources!$A$138</f>
        <v>Campion2021</v>
      </c>
      <c r="BQ47" t="str">
        <f>Sources!$A$138</f>
        <v>Campion2021</v>
      </c>
      <c r="BR47" t="str">
        <f>Sources!$A$138</f>
        <v>Campion2021</v>
      </c>
      <c r="BS47" t="str">
        <f>Sources!$A$138</f>
        <v>Campion2021</v>
      </c>
      <c r="BT47" t="str">
        <f>Sources!$A$138</f>
        <v>Campion2021</v>
      </c>
      <c r="BU47">
        <v>0</v>
      </c>
      <c r="BV47">
        <v>0</v>
      </c>
      <c r="BW47">
        <v>0</v>
      </c>
      <c r="BX47">
        <v>0</v>
      </c>
      <c r="BY47">
        <v>0</v>
      </c>
      <c r="BZ47">
        <v>0</v>
      </c>
      <c r="CA47">
        <v>0</v>
      </c>
      <c r="CB47">
        <v>0</v>
      </c>
      <c r="CC47">
        <v>0</v>
      </c>
      <c r="CD47">
        <v>0</v>
      </c>
      <c r="CE47">
        <v>0</v>
      </c>
      <c r="CF47">
        <v>0</v>
      </c>
      <c r="CG47">
        <v>0</v>
      </c>
      <c r="CH47">
        <v>53.529999999999994</v>
      </c>
      <c r="CI47">
        <v>0</v>
      </c>
      <c r="CJ47">
        <v>0</v>
      </c>
      <c r="CK47">
        <v>0</v>
      </c>
      <c r="CL47">
        <v>0</v>
      </c>
      <c r="CM47">
        <v>0</v>
      </c>
      <c r="CN47">
        <v>0</v>
      </c>
      <c r="CO47">
        <v>0</v>
      </c>
      <c r="CP47">
        <f t="shared" si="13"/>
        <v>0</v>
      </c>
      <c r="CQ47">
        <f t="shared" si="13"/>
        <v>0</v>
      </c>
      <c r="CR47">
        <f t="shared" si="13"/>
        <v>0</v>
      </c>
      <c r="CS47" t="str">
        <f>Sources!$A$132</f>
        <v>DEA2022b</v>
      </c>
      <c r="CT47" t="str">
        <f>Sources!$A$132</f>
        <v>DEA2022b</v>
      </c>
      <c r="CU47" t="str">
        <f>Sources!$A$132</f>
        <v>DEA2022b</v>
      </c>
      <c r="CV47" t="str">
        <f>Sources!$A$132</f>
        <v>DEA2022b</v>
      </c>
      <c r="CW47" t="str">
        <f>Sources!$A$132</f>
        <v>DEA2022b</v>
      </c>
      <c r="CX47" t="str">
        <f>Sources!$A$132</f>
        <v>DEA2022b</v>
      </c>
      <c r="CY47">
        <v>9.1448096207564403E-2</v>
      </c>
      <c r="CZ47">
        <v>9.1448096207564403E-2</v>
      </c>
      <c r="DA47">
        <v>9.1448096207564403E-2</v>
      </c>
      <c r="DB47">
        <v>8.8827433387272267E-2</v>
      </c>
      <c r="DC47">
        <v>8.8827433387272267E-2</v>
      </c>
      <c r="DD47">
        <v>8.8827433387272267E-2</v>
      </c>
    </row>
    <row r="48" spans="1:108" x14ac:dyDescent="0.35">
      <c r="A48" s="107"/>
      <c r="B48" s="14" t="str">
        <f t="shared" si="12"/>
        <v>RPU_OFF_SP450-HH150</v>
      </c>
      <c r="C48" s="5" t="str">
        <f t="shared" si="10"/>
        <v>-</v>
      </c>
      <c r="D48" s="66" t="s">
        <v>190</v>
      </c>
      <c r="E48" s="11">
        <f t="shared" si="4"/>
        <v>40</v>
      </c>
      <c r="F48" s="16">
        <v>0</v>
      </c>
      <c r="G48" s="16">
        <v>0</v>
      </c>
      <c r="H48" s="16">
        <v>0</v>
      </c>
      <c r="I48" s="16">
        <v>0</v>
      </c>
      <c r="J48" s="16">
        <v>0</v>
      </c>
      <c r="K48" s="16">
        <v>0</v>
      </c>
      <c r="L48" s="16">
        <v>0</v>
      </c>
      <c r="M48" s="16">
        <v>0</v>
      </c>
      <c r="N48" s="16">
        <v>0</v>
      </c>
      <c r="O48" s="16">
        <v>0</v>
      </c>
      <c r="P48" s="16">
        <v>0</v>
      </c>
      <c r="Q48" s="16">
        <v>0</v>
      </c>
      <c r="R48" s="16">
        <v>0</v>
      </c>
      <c r="S48" s="12">
        <v>0</v>
      </c>
      <c r="T48" s="12">
        <v>0</v>
      </c>
      <c r="U48" s="12">
        <v>0</v>
      </c>
      <c r="V48" s="12">
        <v>0</v>
      </c>
      <c r="W48" s="12">
        <v>0</v>
      </c>
      <c r="X48" s="12">
        <v>0</v>
      </c>
      <c r="Y48">
        <v>0</v>
      </c>
      <c r="Z48">
        <v>0</v>
      </c>
      <c r="AA48">
        <v>0</v>
      </c>
      <c r="AB48">
        <v>0</v>
      </c>
      <c r="AC48">
        <v>0</v>
      </c>
      <c r="AD48">
        <v>0</v>
      </c>
      <c r="AE48">
        <v>0</v>
      </c>
      <c r="AF48">
        <v>0</v>
      </c>
      <c r="AG48">
        <v>0</v>
      </c>
      <c r="AH48">
        <v>0</v>
      </c>
      <c r="AI48">
        <v>0</v>
      </c>
      <c r="AJ48">
        <v>0</v>
      </c>
      <c r="AK48" s="17" t="str">
        <f>Sources!$A$140</f>
        <v>(ref:AuthorAssumptions)</v>
      </c>
      <c r="AL48" s="17" t="str">
        <f>Sources!$A$140</f>
        <v>(ref:AuthorAssumptions)</v>
      </c>
      <c r="AM48" s="17" t="str">
        <f>Sources!$A$140</f>
        <v>(ref:AuthorAssumptions)</v>
      </c>
      <c r="AN48" s="17" t="str">
        <f>Sources!$A$140</f>
        <v>(ref:AuthorAssumptions)</v>
      </c>
      <c r="AO48" s="17" t="str">
        <f>Sources!$A$140</f>
        <v>(ref:AuthorAssumptions)</v>
      </c>
      <c r="AP48" s="17" t="str">
        <f>Sources!$A$140</f>
        <v>(ref:AuthorAssumptions)</v>
      </c>
      <c r="AQ48" s="17" t="str">
        <f>Sources!$A$140</f>
        <v>(ref:AuthorAssumptions)</v>
      </c>
      <c r="AR48" s="17" t="str">
        <f>Sources!$A$140</f>
        <v>(ref:AuthorAssumptions)</v>
      </c>
      <c r="AS48" s="17" t="str">
        <f>Sources!$A$140</f>
        <v>(ref:AuthorAssumptions)</v>
      </c>
      <c r="AT48" s="17" t="str">
        <f>Sources!$A$140</f>
        <v>(ref:AuthorAssumptions)</v>
      </c>
      <c r="AU48" s="17" t="str">
        <f>Sources!$A$140</f>
        <v>(ref:AuthorAssumptions)</v>
      </c>
      <c r="AV48" s="17" t="str">
        <f>Sources!$A$140</f>
        <v>(ref:AuthorAssumptions)</v>
      </c>
      <c r="AW48">
        <v>0</v>
      </c>
      <c r="AX48">
        <v>0</v>
      </c>
      <c r="AY48">
        <v>0</v>
      </c>
      <c r="AZ48">
        <v>0</v>
      </c>
      <c r="BA48">
        <v>0</v>
      </c>
      <c r="BB48">
        <v>0</v>
      </c>
      <c r="BC48">
        <v>0</v>
      </c>
      <c r="BD48" t="str">
        <f>Sources!$A$137</f>
        <v>Campion2022</v>
      </c>
      <c r="BE48">
        <v>0</v>
      </c>
      <c r="BF48" t="str">
        <f>Sources!$A$138</f>
        <v>Campion2021</v>
      </c>
      <c r="BG48" t="str">
        <f>Sources!$A$138</f>
        <v>Campion2021</v>
      </c>
      <c r="BH48" t="str">
        <f>Sources!$A$138</f>
        <v>Campion2021</v>
      </c>
      <c r="BI48" t="str">
        <f>Sources!$A$138</f>
        <v>Campion2021</v>
      </c>
      <c r="BJ48" t="str">
        <f>Sources!$A$138</f>
        <v>Campion2021</v>
      </c>
      <c r="BK48" t="str">
        <f>Sources!$A$138</f>
        <v>Campion2021</v>
      </c>
      <c r="BL48" t="str">
        <f>Sources!$A$138</f>
        <v>Campion2021</v>
      </c>
      <c r="BM48" t="str">
        <f>Sources!$A$138</f>
        <v>Campion2021</v>
      </c>
      <c r="BN48" t="str">
        <f>Sources!$A$138</f>
        <v>Campion2021</v>
      </c>
      <c r="BO48" t="str">
        <f>Sources!$A$138</f>
        <v>Campion2021</v>
      </c>
      <c r="BP48" t="str">
        <f>Sources!$A$138</f>
        <v>Campion2021</v>
      </c>
      <c r="BQ48" t="str">
        <f>Sources!$A$138</f>
        <v>Campion2021</v>
      </c>
      <c r="BR48" t="str">
        <f>Sources!$A$138</f>
        <v>Campion2021</v>
      </c>
      <c r="BS48" t="str">
        <f>Sources!$A$138</f>
        <v>Campion2021</v>
      </c>
      <c r="BT48" t="str">
        <f>Sources!$A$138</f>
        <v>Campion2021</v>
      </c>
      <c r="BU48">
        <v>0</v>
      </c>
      <c r="BV48">
        <v>0</v>
      </c>
      <c r="BW48">
        <v>0</v>
      </c>
      <c r="BX48">
        <v>0</v>
      </c>
      <c r="BY48">
        <v>0</v>
      </c>
      <c r="BZ48">
        <v>0</v>
      </c>
      <c r="CA48">
        <v>0</v>
      </c>
      <c r="CB48">
        <v>0</v>
      </c>
      <c r="CC48">
        <v>0</v>
      </c>
      <c r="CD48">
        <v>0</v>
      </c>
      <c r="CE48">
        <v>0</v>
      </c>
      <c r="CF48">
        <v>0</v>
      </c>
      <c r="CG48">
        <v>0</v>
      </c>
      <c r="CH48">
        <v>53.529999999999994</v>
      </c>
      <c r="CI48">
        <v>0</v>
      </c>
      <c r="CJ48">
        <v>0</v>
      </c>
      <c r="CK48">
        <v>0</v>
      </c>
      <c r="CL48">
        <v>0</v>
      </c>
      <c r="CM48">
        <v>0</v>
      </c>
      <c r="CN48">
        <v>0</v>
      </c>
      <c r="CO48">
        <v>0</v>
      </c>
      <c r="CP48">
        <f t="shared" si="13"/>
        <v>0</v>
      </c>
      <c r="CQ48">
        <f t="shared" si="13"/>
        <v>0</v>
      </c>
      <c r="CR48">
        <f t="shared" si="13"/>
        <v>0</v>
      </c>
      <c r="CS48" t="str">
        <f>Sources!$A$132</f>
        <v>DEA2022b</v>
      </c>
      <c r="CT48" t="str">
        <f>Sources!$A$132</f>
        <v>DEA2022b</v>
      </c>
      <c r="CU48" t="str">
        <f>Sources!$A$132</f>
        <v>DEA2022b</v>
      </c>
      <c r="CV48" t="str">
        <f>Sources!$A$132</f>
        <v>DEA2022b</v>
      </c>
      <c r="CW48" t="str">
        <f>Sources!$A$132</f>
        <v>DEA2022b</v>
      </c>
      <c r="CX48" t="str">
        <f>Sources!$A$132</f>
        <v>DEA2022b</v>
      </c>
      <c r="CY48">
        <v>9.1448096207564403E-2</v>
      </c>
      <c r="CZ48">
        <v>9.1448096207564403E-2</v>
      </c>
      <c r="DA48">
        <v>9.1448096207564403E-2</v>
      </c>
      <c r="DB48">
        <v>8.8827433387272267E-2</v>
      </c>
      <c r="DC48">
        <v>8.8827433387272267E-2</v>
      </c>
      <c r="DD48">
        <v>8.8827433387272267E-2</v>
      </c>
    </row>
    <row r="49" spans="1:108" x14ac:dyDescent="0.35">
      <c r="A49" s="107"/>
      <c r="B49" s="14" t="s">
        <v>30</v>
      </c>
      <c r="C49" s="5" t="s">
        <v>36</v>
      </c>
      <c r="D49" s="7" t="s">
        <v>46</v>
      </c>
      <c r="E49" s="11">
        <f t="shared" si="4"/>
        <v>41</v>
      </c>
      <c r="F49" s="16">
        <v>0</v>
      </c>
      <c r="G49" s="16">
        <v>0</v>
      </c>
      <c r="H49" s="16">
        <v>0</v>
      </c>
      <c r="I49" s="16">
        <v>0</v>
      </c>
      <c r="J49" s="16">
        <v>0</v>
      </c>
      <c r="K49" s="16">
        <v>0</v>
      </c>
      <c r="L49" s="16">
        <v>0</v>
      </c>
      <c r="M49" s="16">
        <v>0</v>
      </c>
      <c r="N49" s="16">
        <v>0</v>
      </c>
      <c r="O49" s="16">
        <v>0</v>
      </c>
      <c r="P49" s="16">
        <v>0</v>
      </c>
      <c r="Q49" s="16">
        <v>0</v>
      </c>
      <c r="R49" s="16">
        <v>0</v>
      </c>
      <c r="S49" s="12">
        <v>0</v>
      </c>
      <c r="T49" s="12">
        <v>0</v>
      </c>
      <c r="U49" s="12">
        <v>0</v>
      </c>
      <c r="V49" s="12">
        <v>0</v>
      </c>
      <c r="W49" s="12">
        <v>0</v>
      </c>
      <c r="X49" s="12">
        <v>0</v>
      </c>
      <c r="Y49">
        <v>0</v>
      </c>
      <c r="Z49">
        <v>0</v>
      </c>
      <c r="AA49">
        <v>0</v>
      </c>
      <c r="AB49">
        <v>0</v>
      </c>
      <c r="AC49">
        <v>0</v>
      </c>
      <c r="AD49">
        <v>0</v>
      </c>
      <c r="AE49">
        <v>0</v>
      </c>
      <c r="AF49">
        <v>0</v>
      </c>
      <c r="AG49">
        <v>0</v>
      </c>
      <c r="AH49">
        <v>0</v>
      </c>
      <c r="AI49">
        <v>0</v>
      </c>
      <c r="AJ49">
        <v>0</v>
      </c>
      <c r="AK49" s="17" t="str">
        <f>Sources!$A$140</f>
        <v>(ref:AuthorAssumptions)</v>
      </c>
      <c r="AL49" s="17" t="str">
        <f>Sources!$A$140</f>
        <v>(ref:AuthorAssumptions)</v>
      </c>
      <c r="AM49" s="17" t="str">
        <f>Sources!$A$140</f>
        <v>(ref:AuthorAssumptions)</v>
      </c>
      <c r="AN49" s="17" t="str">
        <f>Sources!$A$140</f>
        <v>(ref:AuthorAssumptions)</v>
      </c>
      <c r="AO49" s="17" t="str">
        <f>Sources!$A$140</f>
        <v>(ref:AuthorAssumptions)</v>
      </c>
      <c r="AP49" s="17" t="str">
        <f>Sources!$A$140</f>
        <v>(ref:AuthorAssumptions)</v>
      </c>
      <c r="AQ49" s="17" t="str">
        <f>Sources!$A$140</f>
        <v>(ref:AuthorAssumptions)</v>
      </c>
      <c r="AR49" s="17" t="str">
        <f>Sources!$A$140</f>
        <v>(ref:AuthorAssumptions)</v>
      </c>
      <c r="AS49" s="17" t="str">
        <f>Sources!$A$140</f>
        <v>(ref:AuthorAssumptions)</v>
      </c>
      <c r="AT49" s="17" t="str">
        <f>Sources!$A$140</f>
        <v>(ref:AuthorAssumptions)</v>
      </c>
      <c r="AU49" s="17" t="str">
        <f>Sources!$A$140</f>
        <v>(ref:AuthorAssumptions)</v>
      </c>
      <c r="AV49" s="17" t="str">
        <f>Sources!$A$140</f>
        <v>(ref:AuthorAssumptions)</v>
      </c>
      <c r="AW49">
        <v>0</v>
      </c>
      <c r="AX49">
        <v>0</v>
      </c>
      <c r="AY49">
        <v>0</v>
      </c>
      <c r="AZ49">
        <v>0</v>
      </c>
      <c r="BA49">
        <v>0</v>
      </c>
      <c r="BB49">
        <v>0</v>
      </c>
      <c r="BC49">
        <v>0</v>
      </c>
      <c r="BD49" t="str">
        <f>Sources!$A$55</f>
        <v>Hank2018</v>
      </c>
      <c r="BE49">
        <v>0</v>
      </c>
      <c r="BF49" t="str">
        <f>Sources!$A$141</f>
        <v>(ref:SameAs2020)</v>
      </c>
      <c r="BG49" t="str">
        <f>Sources!$A$141</f>
        <v>(ref:SameAs2020)</v>
      </c>
      <c r="BH49" t="str">
        <f>Sources!$A$141</f>
        <v>(ref:SameAs2020)</v>
      </c>
      <c r="BI49">
        <v>0</v>
      </c>
      <c r="BJ49">
        <v>0</v>
      </c>
      <c r="BK49">
        <v>0</v>
      </c>
      <c r="BL49">
        <v>0</v>
      </c>
      <c r="BM49">
        <v>0</v>
      </c>
      <c r="BN49">
        <v>0</v>
      </c>
      <c r="BO49">
        <v>0</v>
      </c>
      <c r="BP49">
        <v>0</v>
      </c>
      <c r="BQ49">
        <v>0</v>
      </c>
      <c r="BR49">
        <v>0</v>
      </c>
      <c r="BS49">
        <v>0</v>
      </c>
      <c r="BT49">
        <v>0</v>
      </c>
      <c r="BU49">
        <v>0</v>
      </c>
      <c r="BV49">
        <v>0</v>
      </c>
      <c r="BW49">
        <v>0</v>
      </c>
      <c r="BX49">
        <v>0</v>
      </c>
      <c r="BY49">
        <v>0</v>
      </c>
      <c r="BZ49">
        <v>0</v>
      </c>
      <c r="CA49">
        <v>0</v>
      </c>
      <c r="CB49" t="str">
        <f>Sources!$A$71</f>
        <v>Energinet2019</v>
      </c>
      <c r="CC49">
        <v>0</v>
      </c>
      <c r="CD49" t="str">
        <f>Sources!$A$141</f>
        <v>(ref:SameAs2020)</v>
      </c>
      <c r="CE49" t="str">
        <f>Sources!$A$141</f>
        <v>(ref:SameAs2020)</v>
      </c>
      <c r="CF49" t="str">
        <f>Sources!$A$141</f>
        <v>(ref:SameAs2020)</v>
      </c>
      <c r="CG49">
        <v>0</v>
      </c>
      <c r="CH49">
        <v>0</v>
      </c>
      <c r="CI49">
        <v>0</v>
      </c>
      <c r="CJ49">
        <v>0</v>
      </c>
      <c r="CK49">
        <v>0</v>
      </c>
      <c r="CL49">
        <v>0</v>
      </c>
      <c r="CM49">
        <f>0.520716756485048*B1</f>
        <v>0</v>
      </c>
      <c r="CN49">
        <f>0.520716756485048*B1</f>
        <v>0</v>
      </c>
      <c r="CO49">
        <f>0.520716756485048*B1</f>
        <v>0</v>
      </c>
      <c r="CP49">
        <v>0.18714358462514499</v>
      </c>
      <c r="CQ49">
        <v>1.9847560930373143E-2</v>
      </c>
      <c r="CR49">
        <v>2.8336085303342978E-3</v>
      </c>
      <c r="CS49">
        <v>0</v>
      </c>
      <c r="CT49">
        <v>0</v>
      </c>
      <c r="CU49">
        <v>0</v>
      </c>
      <c r="CV49">
        <v>0</v>
      </c>
      <c r="CW49">
        <v>0</v>
      </c>
      <c r="CX49">
        <v>0</v>
      </c>
      <c r="CY49">
        <v>0</v>
      </c>
      <c r="CZ49" s="54">
        <v>8.5803264560679798E-2</v>
      </c>
      <c r="DA49">
        <v>0</v>
      </c>
      <c r="DB49">
        <v>0</v>
      </c>
      <c r="DC49">
        <v>0</v>
      </c>
      <c r="DD49">
        <v>0</v>
      </c>
    </row>
    <row r="50" spans="1:108" x14ac:dyDescent="0.35">
      <c r="A50" s="107"/>
      <c r="B50" s="14" t="s">
        <v>31</v>
      </c>
      <c r="C50" s="5" t="s">
        <v>37</v>
      </c>
      <c r="D50" s="7" t="s">
        <v>47</v>
      </c>
      <c r="E50" s="11">
        <f t="shared" si="4"/>
        <v>42</v>
      </c>
      <c r="F50" s="16">
        <v>0</v>
      </c>
      <c r="G50" s="16">
        <v>0</v>
      </c>
      <c r="H50" s="16">
        <v>0</v>
      </c>
      <c r="I50" s="16">
        <v>0</v>
      </c>
      <c r="J50" s="16">
        <v>0</v>
      </c>
      <c r="K50" s="16">
        <v>0</v>
      </c>
      <c r="L50" s="16">
        <v>0</v>
      </c>
      <c r="M50" s="16">
        <v>0</v>
      </c>
      <c r="N50" s="16">
        <v>0</v>
      </c>
      <c r="O50" s="16">
        <v>0</v>
      </c>
      <c r="P50" s="16">
        <v>0</v>
      </c>
      <c r="Q50" s="16">
        <v>0</v>
      </c>
      <c r="R50" s="16">
        <v>0</v>
      </c>
      <c r="S50">
        <v>0</v>
      </c>
      <c r="T50">
        <v>0</v>
      </c>
      <c r="U50">
        <v>0</v>
      </c>
      <c r="V50">
        <v>0</v>
      </c>
      <c r="W50">
        <v>0</v>
      </c>
      <c r="X50">
        <v>0</v>
      </c>
      <c r="Y50">
        <v>0</v>
      </c>
      <c r="Z50">
        <v>0</v>
      </c>
      <c r="AA50">
        <v>0</v>
      </c>
      <c r="AB50">
        <v>0</v>
      </c>
      <c r="AC50">
        <v>0</v>
      </c>
      <c r="AD50">
        <v>0</v>
      </c>
      <c r="AE50">
        <v>0</v>
      </c>
      <c r="AF50">
        <v>0</v>
      </c>
      <c r="AG50">
        <v>0</v>
      </c>
      <c r="AH50">
        <v>0</v>
      </c>
      <c r="AI50">
        <v>0</v>
      </c>
      <c r="AJ50">
        <v>0</v>
      </c>
      <c r="AK50" s="17" t="str">
        <f>Sources!$A$140</f>
        <v>(ref:AuthorAssumptions)</v>
      </c>
      <c r="AL50" s="17" t="str">
        <f>Sources!$A$140</f>
        <v>(ref:AuthorAssumptions)</v>
      </c>
      <c r="AM50" s="17" t="str">
        <f>Sources!$A$140</f>
        <v>(ref:AuthorAssumptions)</v>
      </c>
      <c r="AN50" s="17" t="str">
        <f>Sources!$A$140</f>
        <v>(ref:AuthorAssumptions)</v>
      </c>
      <c r="AO50" s="17" t="str">
        <f>Sources!$A$140</f>
        <v>(ref:AuthorAssumptions)</v>
      </c>
      <c r="AP50" s="17" t="str">
        <f>Sources!$A$140</f>
        <v>(ref:AuthorAssumptions)</v>
      </c>
      <c r="AQ50" s="17" t="str">
        <f>Sources!$A$140</f>
        <v>(ref:AuthorAssumptions)</v>
      </c>
      <c r="AR50" s="17" t="str">
        <f>Sources!$A$140</f>
        <v>(ref:AuthorAssumptions)</v>
      </c>
      <c r="AS50" s="17" t="str">
        <f>Sources!$A$140</f>
        <v>(ref:AuthorAssumptions)</v>
      </c>
      <c r="AT50" s="17" t="str">
        <f>Sources!$A$140</f>
        <v>(ref:AuthorAssumptions)</v>
      </c>
      <c r="AU50" s="17" t="str">
        <f>Sources!$A$140</f>
        <v>(ref:AuthorAssumptions)</v>
      </c>
      <c r="AV50" s="17" t="str">
        <f>Sources!$A$140</f>
        <v>(ref:AuthorAssumptions)</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f>$CN50*B$3</f>
        <v>0</v>
      </c>
      <c r="CQ50">
        <f>$CN50*C$3</f>
        <v>0</v>
      </c>
      <c r="CR50">
        <f>$CN50*D$3</f>
        <v>0</v>
      </c>
      <c r="CS50">
        <v>0</v>
      </c>
      <c r="CT50">
        <v>0</v>
      </c>
      <c r="CU50">
        <v>0</v>
      </c>
      <c r="CV50">
        <v>0</v>
      </c>
      <c r="CW50">
        <v>0</v>
      </c>
      <c r="CX50">
        <v>0</v>
      </c>
      <c r="CY50">
        <v>0</v>
      </c>
      <c r="CZ50">
        <v>0</v>
      </c>
      <c r="DA50">
        <v>0</v>
      </c>
      <c r="DB50">
        <v>0</v>
      </c>
      <c r="DC50">
        <v>0</v>
      </c>
      <c r="DD50">
        <v>0</v>
      </c>
    </row>
    <row r="51" spans="1:108" x14ac:dyDescent="0.35">
      <c r="A51" s="107"/>
      <c r="B51" s="14" t="s">
        <v>201</v>
      </c>
      <c r="C51" s="5" t="s">
        <v>12</v>
      </c>
      <c r="D51" s="7" t="s">
        <v>202</v>
      </c>
      <c r="E51" s="11">
        <f t="shared" si="4"/>
        <v>43</v>
      </c>
      <c r="F51" s="16">
        <v>0</v>
      </c>
      <c r="G51" s="16">
        <v>0</v>
      </c>
      <c r="H51" s="16">
        <v>0</v>
      </c>
      <c r="I51" s="16">
        <v>0</v>
      </c>
      <c r="J51" s="16">
        <v>0</v>
      </c>
      <c r="K51" s="16">
        <v>0</v>
      </c>
      <c r="L51" s="16">
        <v>0</v>
      </c>
      <c r="M51" s="16">
        <v>0</v>
      </c>
      <c r="N51" s="16">
        <v>0</v>
      </c>
      <c r="O51" s="16">
        <v>0</v>
      </c>
      <c r="P51" s="16">
        <v>0</v>
      </c>
      <c r="Q51" s="16">
        <v>0</v>
      </c>
      <c r="R51" s="16">
        <v>0</v>
      </c>
      <c r="S51">
        <v>0</v>
      </c>
      <c r="T51">
        <v>0</v>
      </c>
      <c r="U51">
        <v>0</v>
      </c>
      <c r="V51">
        <v>0</v>
      </c>
      <c r="W51">
        <v>0</v>
      </c>
      <c r="X51">
        <v>0</v>
      </c>
      <c r="Y51">
        <v>0</v>
      </c>
      <c r="Z51">
        <v>0</v>
      </c>
      <c r="AA51">
        <v>0</v>
      </c>
      <c r="AB51">
        <v>0</v>
      </c>
      <c r="AC51">
        <v>0</v>
      </c>
      <c r="AD51">
        <v>0</v>
      </c>
      <c r="AE51">
        <v>0</v>
      </c>
      <c r="AF51">
        <v>0</v>
      </c>
      <c r="AG51">
        <v>0</v>
      </c>
      <c r="AH51">
        <v>0</v>
      </c>
      <c r="AI51">
        <v>0</v>
      </c>
      <c r="AJ51">
        <v>0</v>
      </c>
      <c r="AK51" s="17" t="str">
        <f>Sources!$A$140</f>
        <v>(ref:AuthorAssumptions)</v>
      </c>
      <c r="AL51" s="17" t="str">
        <f>Sources!$A$140</f>
        <v>(ref:AuthorAssumptions)</v>
      </c>
      <c r="AM51" s="17" t="str">
        <f>Sources!$A$140</f>
        <v>(ref:AuthorAssumptions)</v>
      </c>
      <c r="AN51" s="17" t="str">
        <f>Sources!$A$140</f>
        <v>(ref:AuthorAssumptions)</v>
      </c>
      <c r="AO51" s="17" t="str">
        <f>Sources!$A$140</f>
        <v>(ref:AuthorAssumptions)</v>
      </c>
      <c r="AP51" s="17" t="str">
        <f>Sources!$A$140</f>
        <v>(ref:AuthorAssumptions)</v>
      </c>
      <c r="AQ51" s="17" t="str">
        <f>Sources!$A$140</f>
        <v>(ref:AuthorAssumptions)</v>
      </c>
      <c r="AR51" s="17" t="str">
        <f>Sources!$A$140</f>
        <v>(ref:AuthorAssumptions)</v>
      </c>
      <c r="AS51" s="17" t="str">
        <f>Sources!$A$140</f>
        <v>(ref:AuthorAssumptions)</v>
      </c>
      <c r="AT51" s="17" t="str">
        <f>Sources!$A$140</f>
        <v>(ref:AuthorAssumptions)</v>
      </c>
      <c r="AU51" s="17" t="str">
        <f>Sources!$A$140</f>
        <v>(ref:AuthorAssumptions)</v>
      </c>
      <c r="AV51" s="17" t="str">
        <f>Sources!$A$140</f>
        <v>(ref:AuthorAssumptions)</v>
      </c>
      <c r="AW51">
        <v>0</v>
      </c>
      <c r="AX51">
        <v>0</v>
      </c>
      <c r="AY51">
        <v>0</v>
      </c>
      <c r="AZ51">
        <v>0</v>
      </c>
      <c r="BA51">
        <v>0</v>
      </c>
      <c r="BB51">
        <v>0</v>
      </c>
      <c r="BC51">
        <f>343</f>
        <v>343</v>
      </c>
      <c r="BD51">
        <f>343</f>
        <v>343</v>
      </c>
      <c r="BE51">
        <f>343</f>
        <v>343</v>
      </c>
      <c r="BF51">
        <f>343</f>
        <v>343</v>
      </c>
      <c r="BG51">
        <f>343</f>
        <v>343</v>
      </c>
      <c r="BH51">
        <f>343</f>
        <v>343</v>
      </c>
      <c r="BI51">
        <v>8.8000000000000007</v>
      </c>
      <c r="BJ51">
        <v>8.8000000000000007</v>
      </c>
      <c r="BK51">
        <v>8.8000000000000007</v>
      </c>
      <c r="BL51">
        <v>8.8000000000000007</v>
      </c>
      <c r="BM51">
        <v>8.8000000000000007</v>
      </c>
      <c r="BN51">
        <v>8.8000000000000007</v>
      </c>
      <c r="BO51">
        <f t="shared" ref="BO51:BT51" si="14">6/(10^3)</f>
        <v>6.0000000000000001E-3</v>
      </c>
      <c r="BP51">
        <f t="shared" si="14"/>
        <v>6.0000000000000001E-3</v>
      </c>
      <c r="BQ51">
        <f t="shared" si="14"/>
        <v>6.0000000000000001E-3</v>
      </c>
      <c r="BR51">
        <f t="shared" si="14"/>
        <v>6.0000000000000001E-3</v>
      </c>
      <c r="BS51">
        <f t="shared" si="14"/>
        <v>6.0000000000000001E-3</v>
      </c>
      <c r="BT51">
        <f t="shared" si="14"/>
        <v>6.0000000000000001E-3</v>
      </c>
      <c r="BU51">
        <v>0</v>
      </c>
      <c r="BV51">
        <v>0</v>
      </c>
      <c r="BW51">
        <v>0</v>
      </c>
      <c r="BX51">
        <v>0</v>
      </c>
      <c r="BY51">
        <v>0</v>
      </c>
      <c r="BZ51">
        <v>0</v>
      </c>
      <c r="CA51">
        <f t="shared" ref="CA51:CF51" si="15">0.3</f>
        <v>0.3</v>
      </c>
      <c r="CB51">
        <f t="shared" si="15"/>
        <v>0.3</v>
      </c>
      <c r="CC51">
        <f t="shared" si="15"/>
        <v>0.3</v>
      </c>
      <c r="CD51">
        <f t="shared" si="15"/>
        <v>0.3</v>
      </c>
      <c r="CE51">
        <f t="shared" si="15"/>
        <v>0.3</v>
      </c>
      <c r="CF51">
        <f t="shared" si="15"/>
        <v>0.3</v>
      </c>
      <c r="CG51">
        <v>0</v>
      </c>
      <c r="CH51">
        <f>66</f>
        <v>66</v>
      </c>
      <c r="CI51">
        <v>0</v>
      </c>
      <c r="CJ51">
        <f>66</f>
        <v>66</v>
      </c>
      <c r="CK51">
        <f>66</f>
        <v>66</v>
      </c>
      <c r="CL51">
        <f>66</f>
        <v>66</v>
      </c>
      <c r="CM51">
        <v>0</v>
      </c>
      <c r="CN51">
        <v>0.73950000000000005</v>
      </c>
      <c r="CO51">
        <v>0</v>
      </c>
      <c r="CP51">
        <v>0.73950000000000005</v>
      </c>
      <c r="CQ51">
        <v>0.73950000000000005</v>
      </c>
      <c r="CR51">
        <v>0.73950000000000005</v>
      </c>
      <c r="CS51">
        <v>0</v>
      </c>
      <c r="CT51">
        <v>0</v>
      </c>
      <c r="CU51">
        <v>0</v>
      </c>
      <c r="CV51">
        <v>0</v>
      </c>
      <c r="CW51">
        <v>0</v>
      </c>
      <c r="CX51">
        <v>0</v>
      </c>
      <c r="CY51">
        <v>0.09</v>
      </c>
      <c r="CZ51">
        <v>0.09</v>
      </c>
      <c r="DA51">
        <v>0.09</v>
      </c>
      <c r="DB51" s="17" t="str">
        <f>Sources!$A$141</f>
        <v>(ref:SameAs2020)</v>
      </c>
      <c r="DC51" s="17" t="str">
        <f>Sources!$A$141</f>
        <v>(ref:SameAs2020)</v>
      </c>
      <c r="DD51" s="17" t="str">
        <f>Sources!$A$141</f>
        <v>(ref:SameAs2020)</v>
      </c>
    </row>
    <row r="52" spans="1:108" x14ac:dyDescent="0.35">
      <c r="A52" s="107"/>
      <c r="B52" s="14" t="s">
        <v>16</v>
      </c>
      <c r="C52" s="5" t="s">
        <v>12</v>
      </c>
      <c r="D52" s="7" t="s">
        <v>48</v>
      </c>
      <c r="E52" s="11">
        <f t="shared" si="4"/>
        <v>44</v>
      </c>
      <c r="F52" s="16">
        <v>0</v>
      </c>
      <c r="G52" s="16">
        <v>0</v>
      </c>
      <c r="H52" s="16">
        <v>0</v>
      </c>
      <c r="I52" s="16">
        <v>0</v>
      </c>
      <c r="J52" s="16">
        <v>0</v>
      </c>
      <c r="K52" s="16">
        <v>0</v>
      </c>
      <c r="L52" s="16">
        <v>0</v>
      </c>
      <c r="M52" s="16">
        <v>0</v>
      </c>
      <c r="N52" s="16">
        <v>0</v>
      </c>
      <c r="O52" s="16">
        <v>0</v>
      </c>
      <c r="P52" s="16">
        <v>0</v>
      </c>
      <c r="Q52" s="16">
        <v>0</v>
      </c>
      <c r="R52" s="16">
        <v>0</v>
      </c>
      <c r="S52" s="12">
        <v>0</v>
      </c>
      <c r="T52" s="12">
        <v>0</v>
      </c>
      <c r="U52" s="12">
        <v>0</v>
      </c>
      <c r="V52" s="12">
        <v>0</v>
      </c>
      <c r="W52" s="12">
        <v>0</v>
      </c>
      <c r="X52" s="12">
        <v>0</v>
      </c>
      <c r="Y52">
        <v>0</v>
      </c>
      <c r="Z52">
        <v>0</v>
      </c>
      <c r="AA52">
        <v>0</v>
      </c>
      <c r="AB52">
        <v>0</v>
      </c>
      <c r="AC52">
        <v>0</v>
      </c>
      <c r="AD52">
        <v>0</v>
      </c>
      <c r="AE52">
        <v>0</v>
      </c>
      <c r="AF52">
        <v>0</v>
      </c>
      <c r="AG52">
        <v>0</v>
      </c>
      <c r="AH52">
        <v>0</v>
      </c>
      <c r="AI52">
        <v>0</v>
      </c>
      <c r="AJ52">
        <v>0</v>
      </c>
      <c r="AK52" s="17" t="str">
        <f>Sources!$A$140</f>
        <v>(ref:AuthorAssumptions)</v>
      </c>
      <c r="AL52" s="17" t="str">
        <f>Sources!$A$140</f>
        <v>(ref:AuthorAssumptions)</v>
      </c>
      <c r="AM52" s="17" t="str">
        <f>Sources!$A$140</f>
        <v>(ref:AuthorAssumptions)</v>
      </c>
      <c r="AN52" s="17" t="str">
        <f>Sources!$A$140</f>
        <v>(ref:AuthorAssumptions)</v>
      </c>
      <c r="AO52" s="17" t="str">
        <f>Sources!$A$140</f>
        <v>(ref:AuthorAssumptions)</v>
      </c>
      <c r="AP52" s="17" t="str">
        <f>Sources!$A$140</f>
        <v>(ref:AuthorAssumptions)</v>
      </c>
      <c r="AQ52" s="17" t="str">
        <f>Sources!$A$140</f>
        <v>(ref:AuthorAssumptions)</v>
      </c>
      <c r="AR52" s="17" t="str">
        <f>Sources!$A$140</f>
        <v>(ref:AuthorAssumptions)</v>
      </c>
      <c r="AS52" s="17" t="str">
        <f>Sources!$A$140</f>
        <v>(ref:AuthorAssumptions)</v>
      </c>
      <c r="AT52" s="17" t="str">
        <f>Sources!$A$140</f>
        <v>(ref:AuthorAssumptions)</v>
      </c>
      <c r="AU52" s="17" t="str">
        <f>Sources!$A$140</f>
        <v>(ref:AuthorAssumptions)</v>
      </c>
      <c r="AV52" s="17" t="str">
        <f>Sources!$A$140</f>
        <v>(ref:AuthorAssumptions)</v>
      </c>
      <c r="AW52" s="35" t="str">
        <f>Sources!$A$54</f>
        <v>DEA2020c</v>
      </c>
      <c r="AX52" s="35" t="str">
        <f>Sources!$A$54</f>
        <v>DEA2020c</v>
      </c>
      <c r="AY52" s="35" t="str">
        <f>Sources!$A$54</f>
        <v>DEA2020c</v>
      </c>
      <c r="AZ52" s="35" t="str">
        <f>Sources!$A$54</f>
        <v>DEA2020c</v>
      </c>
      <c r="BA52" s="35" t="str">
        <f>Sources!$A$54</f>
        <v>DEA2020c</v>
      </c>
      <c r="BB52" s="35" t="str">
        <f>Sources!$A$54</f>
        <v>DEA2020c</v>
      </c>
      <c r="BC52">
        <v>0</v>
      </c>
      <c r="BD52">
        <v>0</v>
      </c>
      <c r="BE52">
        <v>0</v>
      </c>
      <c r="BF52">
        <v>0</v>
      </c>
      <c r="BG52">
        <v>0</v>
      </c>
      <c r="BH52">
        <v>0</v>
      </c>
      <c r="BI52">
        <v>0</v>
      </c>
      <c r="BJ52">
        <v>0</v>
      </c>
      <c r="BK52">
        <v>0</v>
      </c>
      <c r="BL52">
        <v>0</v>
      </c>
      <c r="BM52">
        <v>0</v>
      </c>
      <c r="BN52">
        <v>0</v>
      </c>
      <c r="BO52" t="str">
        <f>Sources!$A$54</f>
        <v>DEA2020c</v>
      </c>
      <c r="BP52" t="str">
        <f>Sources!$A$54</f>
        <v>DEA2020c</v>
      </c>
      <c r="BQ52" t="str">
        <f>Sources!$A$54</f>
        <v>DEA2020c</v>
      </c>
      <c r="BR52" t="str">
        <f>Sources!$A$54</f>
        <v>DEA2020c</v>
      </c>
      <c r="BS52" t="str">
        <f>Sources!$A$54</f>
        <v>DEA2020c</v>
      </c>
      <c r="BT52" t="str">
        <f>Sources!$A$54</f>
        <v>DEA2020c</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f t="shared" ref="CP52:CR54" si="16">$CN52*B$3</f>
        <v>0</v>
      </c>
      <c r="CQ52">
        <f t="shared" si="16"/>
        <v>0</v>
      </c>
      <c r="CR52">
        <f t="shared" si="16"/>
        <v>0</v>
      </c>
      <c r="CS52">
        <v>0</v>
      </c>
      <c r="CT52">
        <v>0</v>
      </c>
      <c r="CU52">
        <v>0</v>
      </c>
      <c r="CV52">
        <v>0</v>
      </c>
      <c r="CW52">
        <v>0</v>
      </c>
      <c r="CX52">
        <v>0</v>
      </c>
      <c r="CY52">
        <v>0</v>
      </c>
      <c r="CZ52">
        <v>0</v>
      </c>
      <c r="DA52">
        <v>0</v>
      </c>
      <c r="DB52">
        <v>0</v>
      </c>
      <c r="DC52">
        <v>0</v>
      </c>
      <c r="DD52">
        <v>0</v>
      </c>
    </row>
    <row r="53" spans="1:108" x14ac:dyDescent="0.35">
      <c r="A53" s="107"/>
      <c r="B53" s="14" t="s">
        <v>17</v>
      </c>
      <c r="C53" s="5" t="s">
        <v>12</v>
      </c>
      <c r="D53" s="7" t="s">
        <v>49</v>
      </c>
      <c r="E53" s="11">
        <f t="shared" si="4"/>
        <v>45</v>
      </c>
      <c r="F53" s="16">
        <v>0</v>
      </c>
      <c r="G53" s="16">
        <v>0</v>
      </c>
      <c r="H53" s="16">
        <v>0</v>
      </c>
      <c r="I53" s="16">
        <v>0</v>
      </c>
      <c r="J53" s="16">
        <v>0</v>
      </c>
      <c r="K53" s="16">
        <v>0</v>
      </c>
      <c r="L53" s="16">
        <v>0</v>
      </c>
      <c r="M53" s="16">
        <v>0</v>
      </c>
      <c r="N53" s="16">
        <v>0</v>
      </c>
      <c r="O53" s="16">
        <v>0</v>
      </c>
      <c r="P53" s="16">
        <v>0</v>
      </c>
      <c r="Q53" s="16">
        <v>0</v>
      </c>
      <c r="R53" s="16">
        <v>0</v>
      </c>
      <c r="S53" s="12">
        <v>0</v>
      </c>
      <c r="T53" s="12">
        <v>0</v>
      </c>
      <c r="U53" s="12">
        <v>0</v>
      </c>
      <c r="V53" s="12">
        <v>0</v>
      </c>
      <c r="W53" s="12">
        <v>0</v>
      </c>
      <c r="X53" s="12">
        <v>0</v>
      </c>
      <c r="Y53">
        <v>0</v>
      </c>
      <c r="Z53">
        <v>0</v>
      </c>
      <c r="AA53">
        <v>0</v>
      </c>
      <c r="AB53">
        <v>0</v>
      </c>
      <c r="AC53">
        <v>0</v>
      </c>
      <c r="AD53">
        <v>0</v>
      </c>
      <c r="AE53">
        <v>0</v>
      </c>
      <c r="AF53">
        <v>0</v>
      </c>
      <c r="AG53">
        <v>0</v>
      </c>
      <c r="AH53">
        <v>0</v>
      </c>
      <c r="AI53">
        <v>0</v>
      </c>
      <c r="AJ53">
        <v>0</v>
      </c>
      <c r="AK53" s="17" t="str">
        <f>Sources!$A$140</f>
        <v>(ref:AuthorAssumptions)</v>
      </c>
      <c r="AL53" s="17" t="str">
        <f>Sources!$A$140</f>
        <v>(ref:AuthorAssumptions)</v>
      </c>
      <c r="AM53" s="17" t="str">
        <f>Sources!$A$140</f>
        <v>(ref:AuthorAssumptions)</v>
      </c>
      <c r="AN53" s="17" t="str">
        <f>Sources!$A$140</f>
        <v>(ref:AuthorAssumptions)</v>
      </c>
      <c r="AO53" s="17" t="str">
        <f>Sources!$A$140</f>
        <v>(ref:AuthorAssumptions)</v>
      </c>
      <c r="AP53" s="17" t="str">
        <f>Sources!$A$140</f>
        <v>(ref:AuthorAssumptions)</v>
      </c>
      <c r="AQ53" s="17" t="str">
        <f>Sources!$A$140</f>
        <v>(ref:AuthorAssumptions)</v>
      </c>
      <c r="AR53" s="17" t="str">
        <f>Sources!$A$140</f>
        <v>(ref:AuthorAssumptions)</v>
      </c>
      <c r="AS53" s="17" t="str">
        <f>Sources!$A$140</f>
        <v>(ref:AuthorAssumptions)</v>
      </c>
      <c r="AT53" s="17" t="str">
        <f>Sources!$A$140</f>
        <v>(ref:AuthorAssumptions)</v>
      </c>
      <c r="AU53" s="17" t="str">
        <f>Sources!$A$140</f>
        <v>(ref:AuthorAssumptions)</v>
      </c>
      <c r="AV53" s="17" t="str">
        <f>Sources!$A$140</f>
        <v>(ref:AuthorAssumptions)</v>
      </c>
      <c r="AW53" s="35" t="str">
        <f>Sources!$A$54</f>
        <v>DEA2020c</v>
      </c>
      <c r="AX53" s="35" t="str">
        <f>Sources!$A$54</f>
        <v>DEA2020c</v>
      </c>
      <c r="AY53" s="35" t="str">
        <f>Sources!$A$54</f>
        <v>DEA2020c</v>
      </c>
      <c r="AZ53" s="35" t="str">
        <f>Sources!$A$54</f>
        <v>DEA2020c</v>
      </c>
      <c r="BA53" s="35" t="str">
        <f>Sources!$A$54</f>
        <v>DEA2020c</v>
      </c>
      <c r="BB53" s="35" t="str">
        <f>Sources!$A$54</f>
        <v>DEA2020c</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f t="shared" si="16"/>
        <v>0</v>
      </c>
      <c r="CQ53">
        <f t="shared" si="16"/>
        <v>0</v>
      </c>
      <c r="CR53">
        <f t="shared" si="16"/>
        <v>0</v>
      </c>
      <c r="CS53">
        <v>0</v>
      </c>
      <c r="CT53">
        <v>0</v>
      </c>
      <c r="CU53">
        <v>0</v>
      </c>
      <c r="CV53">
        <v>0</v>
      </c>
      <c r="CW53">
        <v>0</v>
      </c>
      <c r="CX53">
        <v>0</v>
      </c>
      <c r="CY53">
        <v>0</v>
      </c>
      <c r="CZ53">
        <v>0</v>
      </c>
      <c r="DA53">
        <v>0</v>
      </c>
      <c r="DB53">
        <v>0</v>
      </c>
      <c r="DC53">
        <v>0</v>
      </c>
      <c r="DD53">
        <v>0</v>
      </c>
    </row>
    <row r="54" spans="1:108" x14ac:dyDescent="0.35">
      <c r="A54" s="107"/>
      <c r="B54" s="14" t="s">
        <v>18</v>
      </c>
      <c r="C54" s="5" t="s">
        <v>12</v>
      </c>
      <c r="D54" s="66" t="s">
        <v>50</v>
      </c>
      <c r="E54" s="11">
        <f t="shared" si="4"/>
        <v>46</v>
      </c>
      <c r="F54" s="16">
        <v>0</v>
      </c>
      <c r="G54" s="16">
        <v>0</v>
      </c>
      <c r="H54" s="16">
        <v>0</v>
      </c>
      <c r="I54" s="16">
        <v>0</v>
      </c>
      <c r="J54" s="16">
        <v>0</v>
      </c>
      <c r="K54" s="16">
        <v>0</v>
      </c>
      <c r="L54" s="16">
        <v>0</v>
      </c>
      <c r="M54" s="16">
        <v>0</v>
      </c>
      <c r="N54" s="16">
        <v>0</v>
      </c>
      <c r="O54" s="16">
        <v>0</v>
      </c>
      <c r="P54" s="16">
        <v>0</v>
      </c>
      <c r="Q54" s="16">
        <v>0</v>
      </c>
      <c r="R54" s="16">
        <v>0</v>
      </c>
      <c r="S54" s="12">
        <v>0</v>
      </c>
      <c r="T54" s="12">
        <v>0</v>
      </c>
      <c r="U54" s="12">
        <v>0</v>
      </c>
      <c r="V54" s="12">
        <v>0</v>
      </c>
      <c r="W54" s="12">
        <v>0</v>
      </c>
      <c r="X54" s="12">
        <v>0</v>
      </c>
      <c r="Y54">
        <v>0</v>
      </c>
      <c r="Z54">
        <v>0</v>
      </c>
      <c r="AA54">
        <v>0</v>
      </c>
      <c r="AB54">
        <v>0</v>
      </c>
      <c r="AC54">
        <v>0</v>
      </c>
      <c r="AD54">
        <v>0</v>
      </c>
      <c r="AE54" s="17" t="str">
        <f>Sources!$A$140</f>
        <v>(ref:AuthorAssumptions)</v>
      </c>
      <c r="AF54" s="17" t="str">
        <f>Sources!$A$140</f>
        <v>(ref:AuthorAssumptions)</v>
      </c>
      <c r="AG54" s="17" t="str">
        <f>Sources!$A$140</f>
        <v>(ref:AuthorAssumptions)</v>
      </c>
      <c r="AH54" s="17" t="str">
        <f>Sources!$A$140</f>
        <v>(ref:AuthorAssumptions)</v>
      </c>
      <c r="AI54" s="17" t="str">
        <f>Sources!$A$140</f>
        <v>(ref:AuthorAssumptions)</v>
      </c>
      <c r="AJ54" s="17" t="str">
        <f>Sources!$A$140</f>
        <v>(ref:AuthorAssumptions)</v>
      </c>
      <c r="AK54" s="17" t="str">
        <f>Sources!$A$140</f>
        <v>(ref:AuthorAssumptions)</v>
      </c>
      <c r="AL54" s="17" t="str">
        <f>Sources!$A$140</f>
        <v>(ref:AuthorAssumptions)</v>
      </c>
      <c r="AM54" s="17" t="str">
        <f>Sources!$A$140</f>
        <v>(ref:AuthorAssumptions)</v>
      </c>
      <c r="AN54" s="17" t="str">
        <f>Sources!$A$140</f>
        <v>(ref:AuthorAssumptions)</v>
      </c>
      <c r="AO54" s="17" t="str">
        <f>Sources!$A$140</f>
        <v>(ref:AuthorAssumptions)</v>
      </c>
      <c r="AP54" s="17" t="str">
        <f>Sources!$A$140</f>
        <v>(ref:AuthorAssumptions)</v>
      </c>
      <c r="AQ54" s="17" t="str">
        <f>Sources!$A$140</f>
        <v>(ref:AuthorAssumptions)</v>
      </c>
      <c r="AR54" s="17" t="str">
        <f>Sources!$A$140</f>
        <v>(ref:AuthorAssumptions)</v>
      </c>
      <c r="AS54" s="17" t="str">
        <f>Sources!$A$140</f>
        <v>(ref:AuthorAssumptions)</v>
      </c>
      <c r="AT54" s="17" t="str">
        <f>Sources!$A$140</f>
        <v>(ref:AuthorAssumptions)</v>
      </c>
      <c r="AU54" s="17" t="str">
        <f>Sources!$A$140</f>
        <v>(ref:AuthorAssumptions)</v>
      </c>
      <c r="AV54" s="17" t="str">
        <f>Sources!$A$140</f>
        <v>(ref:AuthorAssumptions)</v>
      </c>
      <c r="AW54">
        <v>0</v>
      </c>
      <c r="AX54">
        <v>0</v>
      </c>
      <c r="AY54">
        <v>0</v>
      </c>
      <c r="AZ54">
        <v>0</v>
      </c>
      <c r="BA54">
        <v>0</v>
      </c>
      <c r="BB54">
        <v>0</v>
      </c>
      <c r="BC54" t="str">
        <f>Sources!$A$54</f>
        <v>DEA2020c</v>
      </c>
      <c r="BD54" t="str">
        <f>Sources!$A$85</f>
        <v>IRENA2017</v>
      </c>
      <c r="BE54" t="str">
        <f>Sources!$A$85</f>
        <v>IRENA2017</v>
      </c>
      <c r="BF54" t="str">
        <f>Sources!$A$85</f>
        <v>IRENA2017</v>
      </c>
      <c r="BG54" t="str">
        <f>Sources!$A$85</f>
        <v>IRENA2017</v>
      </c>
      <c r="BH54" t="str">
        <f>Sources!$A$85</f>
        <v>IRENA2017</v>
      </c>
      <c r="BI54">
        <v>0</v>
      </c>
      <c r="BJ54" t="str">
        <f>Sources!$A$7</f>
        <v>Ikaheimo2018</v>
      </c>
      <c r="BK54">
        <v>0</v>
      </c>
      <c r="BL54" t="str">
        <f>Sources!$A$141</f>
        <v>(ref:SameAs2020)</v>
      </c>
      <c r="BM54" t="str">
        <f>Sources!$A$141</f>
        <v>(ref:SameAs2020)</v>
      </c>
      <c r="BN54" t="str">
        <f>Sources!$A$141</f>
        <v>(ref:SameAs2020)</v>
      </c>
      <c r="BO54">
        <v>0</v>
      </c>
      <c r="BP54">
        <v>0</v>
      </c>
      <c r="BQ54">
        <v>0</v>
      </c>
      <c r="BR54">
        <v>0</v>
      </c>
      <c r="BS54">
        <v>0</v>
      </c>
      <c r="BT54">
        <v>0</v>
      </c>
      <c r="BU54">
        <v>0</v>
      </c>
      <c r="BV54">
        <v>0</v>
      </c>
      <c r="BW54">
        <v>0</v>
      </c>
      <c r="BX54">
        <v>0</v>
      </c>
      <c r="BY54">
        <v>0</v>
      </c>
      <c r="BZ54">
        <v>0</v>
      </c>
      <c r="CA54">
        <v>0</v>
      </c>
      <c r="CB54">
        <v>0</v>
      </c>
      <c r="CC54">
        <v>0</v>
      </c>
      <c r="CD54">
        <v>0</v>
      </c>
      <c r="CE54">
        <v>0</v>
      </c>
      <c r="CF54">
        <v>0</v>
      </c>
      <c r="CG54">
        <v>1.5728301886792453</v>
      </c>
      <c r="CH54">
        <v>1.5728301886792453</v>
      </c>
      <c r="CI54">
        <v>1.5728301886792453</v>
      </c>
      <c r="CJ54">
        <v>0</v>
      </c>
      <c r="CK54">
        <v>0</v>
      </c>
      <c r="CL54">
        <v>0</v>
      </c>
      <c r="CM54">
        <v>0</v>
      </c>
      <c r="CN54">
        <v>0</v>
      </c>
      <c r="CO54">
        <v>0</v>
      </c>
      <c r="CP54">
        <f t="shared" si="16"/>
        <v>0</v>
      </c>
      <c r="CQ54">
        <f t="shared" si="16"/>
        <v>0</v>
      </c>
      <c r="CR54">
        <f t="shared" si="16"/>
        <v>0</v>
      </c>
      <c r="CS54" t="str">
        <f>Sources!$A$54</f>
        <v>DEA2020c</v>
      </c>
      <c r="CT54" t="str">
        <f>Sources!$A$54</f>
        <v>DEA2020c</v>
      </c>
      <c r="CU54" t="str">
        <f>Sources!$A$54</f>
        <v>DEA2020c</v>
      </c>
      <c r="CV54" t="str">
        <f>Sources!$A$54&amp;" based on "&amp;$CT$54</f>
        <v>DEA2020c based on DEA2020c</v>
      </c>
      <c r="CW54" t="str">
        <f>Sources!$A$54&amp;" based on "&amp;$CT$54</f>
        <v>DEA2020c based on DEA2020c</v>
      </c>
      <c r="CX54" t="str">
        <f>Sources!$A$54&amp;" based on "&amp;$CT$54</f>
        <v>DEA2020c based on DEA2020c</v>
      </c>
      <c r="CY54">
        <v>0.11682954493601999</v>
      </c>
      <c r="CZ54">
        <v>0.10185220882315059</v>
      </c>
      <c r="DA54">
        <v>9.3678779051968114E-2</v>
      </c>
      <c r="DB54">
        <v>9.3678779051968114E-2</v>
      </c>
      <c r="DC54">
        <v>8.8827433387272267E-2</v>
      </c>
      <c r="DD54">
        <v>8.8827433387272267E-2</v>
      </c>
    </row>
    <row r="57" spans="1:108" x14ac:dyDescent="0.35">
      <c r="I57" s="15"/>
      <c r="J57" s="15"/>
      <c r="K57" s="15"/>
      <c r="L57" s="15"/>
      <c r="M57" s="15"/>
      <c r="N57" s="15"/>
      <c r="O57" s="15"/>
      <c r="P57" s="15"/>
      <c r="Q57" s="15"/>
      <c r="R57" s="15"/>
      <c r="Y57" s="15"/>
    </row>
  </sheetData>
  <mergeCells count="22">
    <mergeCell ref="CS4:CX4"/>
    <mergeCell ref="CY4:DD4"/>
    <mergeCell ref="AK4:AP4"/>
    <mergeCell ref="AQ4:AV4"/>
    <mergeCell ref="AW4:BB4"/>
    <mergeCell ref="BC4:BH4"/>
    <mergeCell ref="BI4:BN4"/>
    <mergeCell ref="BO4:BT4"/>
    <mergeCell ref="D1:E3"/>
    <mergeCell ref="BU4:BZ4"/>
    <mergeCell ref="CA4:CF4"/>
    <mergeCell ref="CG4:CL4"/>
    <mergeCell ref="CM4:CR4"/>
    <mergeCell ref="M4:R4"/>
    <mergeCell ref="S4:X4"/>
    <mergeCell ref="Y4:AD4"/>
    <mergeCell ref="AE4:AJ4"/>
    <mergeCell ref="B5:B8"/>
    <mergeCell ref="C5:C8"/>
    <mergeCell ref="D5:D8"/>
    <mergeCell ref="A9:A32"/>
    <mergeCell ref="A33:A54"/>
  </mergeCells>
  <conditionalFormatting sqref="B2">
    <cfRule type="cellIs" dxfId="3" priority="1" operator="equal">
      <formula>FALSE</formula>
    </cfRule>
    <cfRule type="cellIs" dxfId="2" priority="2" operator="equal">
      <formula>TRUE</formula>
    </cfRule>
  </conditionalFormatting>
  <conditionalFormatting sqref="A2">
    <cfRule type="cellIs" dxfId="1" priority="3" operator="equal">
      <formula>TRUE</formula>
    </cfRule>
    <cfRule type="cellIs" dxfId="0" priority="4" operator="equal">
      <formula>FALSE</formula>
    </cfRule>
  </conditionalFormatting>
  <pageMargins left="0.7" right="0.7" top="0.75" bottom="0.75" header="0.3" footer="0.3"/>
  <pageSetup paperSize="9" orientation="portrait" horizontalDpi="4294967293"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3"/>
  <sheetViews>
    <sheetView workbookViewId="0">
      <selection activeCell="A5" sqref="A5"/>
    </sheetView>
  </sheetViews>
  <sheetFormatPr defaultColWidth="8.7265625" defaultRowHeight="14.5" x14ac:dyDescent="0.35"/>
  <cols>
    <col min="1" max="1" width="40" style="71" customWidth="1"/>
    <col min="2" max="2" width="59.54296875" style="72" customWidth="1"/>
    <col min="3" max="3" width="27.7265625" style="91" customWidth="1"/>
    <col min="4" max="4" width="21.81640625" style="68" customWidth="1"/>
    <col min="5" max="6" width="16.7265625" style="68" customWidth="1"/>
    <col min="7" max="7" width="8.7265625" style="84"/>
    <col min="8" max="16384" width="8.7265625" style="71"/>
  </cols>
  <sheetData>
    <row r="1" spans="1:7" s="74" customFormat="1" x14ac:dyDescent="0.35">
      <c r="A1" s="74" t="s">
        <v>553</v>
      </c>
      <c r="B1" s="75" t="s">
        <v>225</v>
      </c>
      <c r="C1" s="75" t="s">
        <v>563</v>
      </c>
      <c r="D1" s="75" t="s">
        <v>117</v>
      </c>
      <c r="E1" s="75" t="s">
        <v>219</v>
      </c>
      <c r="F1" s="75" t="s">
        <v>226</v>
      </c>
      <c r="G1" s="76" t="s">
        <v>549</v>
      </c>
    </row>
    <row r="2" spans="1:7" ht="29" x14ac:dyDescent="0.35">
      <c r="A2" s="71" t="str">
        <f>C2&amp;D2</f>
        <v>Armijo2020</v>
      </c>
      <c r="B2" s="72" t="s">
        <v>227</v>
      </c>
      <c r="C2" s="91" t="s">
        <v>528</v>
      </c>
      <c r="D2" s="68">
        <v>2020</v>
      </c>
      <c r="E2" s="68" t="s">
        <v>218</v>
      </c>
      <c r="G2" s="73" t="s">
        <v>550</v>
      </c>
    </row>
    <row r="3" spans="1:7" ht="43.5" x14ac:dyDescent="0.35">
      <c r="A3" s="71" t="str">
        <f t="shared" ref="A3:A66" si="0">C3&amp;D3</f>
        <v>ComiteSolar2018</v>
      </c>
      <c r="B3" s="72" t="s">
        <v>228</v>
      </c>
      <c r="C3" s="91" t="s">
        <v>530</v>
      </c>
      <c r="D3" s="68">
        <v>2018</v>
      </c>
      <c r="E3" s="68" t="s">
        <v>229</v>
      </c>
      <c r="G3" s="73" t="s">
        <v>230</v>
      </c>
    </row>
    <row r="4" spans="1:7" ht="29" x14ac:dyDescent="0.35">
      <c r="A4" s="71" t="str">
        <f t="shared" si="0"/>
        <v>Cheema2018</v>
      </c>
      <c r="B4" s="72" t="s">
        <v>231</v>
      </c>
      <c r="C4" s="71" t="s">
        <v>529</v>
      </c>
      <c r="D4" s="68">
        <v>2018</v>
      </c>
      <c r="E4" s="68" t="s">
        <v>218</v>
      </c>
      <c r="G4" s="73" t="s">
        <v>551</v>
      </c>
    </row>
    <row r="5" spans="1:7" x14ac:dyDescent="0.35">
      <c r="A5" s="71" t="str">
        <f t="shared" si="0"/>
        <v>Ostuni2016</v>
      </c>
      <c r="B5" s="72" t="s">
        <v>232</v>
      </c>
      <c r="C5" s="91" t="s">
        <v>661</v>
      </c>
      <c r="D5" s="68">
        <v>2016</v>
      </c>
      <c r="E5" s="68" t="s">
        <v>233</v>
      </c>
      <c r="G5" s="73" t="s">
        <v>234</v>
      </c>
    </row>
    <row r="6" spans="1:7" x14ac:dyDescent="0.35">
      <c r="A6" s="71" t="str">
        <f t="shared" si="0"/>
        <v>Wiley2013</v>
      </c>
      <c r="B6" s="72" t="s">
        <v>235</v>
      </c>
      <c r="C6" s="16" t="s">
        <v>662</v>
      </c>
      <c r="D6" s="68">
        <v>2013</v>
      </c>
      <c r="E6" s="68" t="s">
        <v>236</v>
      </c>
      <c r="G6" s="73" t="s">
        <v>237</v>
      </c>
    </row>
    <row r="7" spans="1:7" ht="29" x14ac:dyDescent="0.35">
      <c r="A7" s="71" t="str">
        <f t="shared" si="0"/>
        <v>Ikaheimo2018</v>
      </c>
      <c r="B7" s="72" t="s">
        <v>238</v>
      </c>
      <c r="C7" s="91" t="s">
        <v>645</v>
      </c>
      <c r="D7" s="68">
        <v>2018</v>
      </c>
      <c r="E7" s="68" t="s">
        <v>218</v>
      </c>
      <c r="G7" s="73" t="s">
        <v>552</v>
      </c>
    </row>
    <row r="8" spans="1:7" ht="43.5" x14ac:dyDescent="0.35">
      <c r="A8" s="71" t="str">
        <f t="shared" si="0"/>
        <v>EuropeanIndustrialGasesAssociation2010</v>
      </c>
      <c r="B8" s="72" t="s">
        <v>239</v>
      </c>
      <c r="C8" s="91" t="s">
        <v>657</v>
      </c>
      <c r="D8" s="68">
        <v>2010</v>
      </c>
      <c r="E8" s="68" t="s">
        <v>548</v>
      </c>
      <c r="G8" s="73" t="s">
        <v>240</v>
      </c>
    </row>
    <row r="9" spans="1:7" ht="29" x14ac:dyDescent="0.35">
      <c r="A9" s="71" t="str">
        <f t="shared" si="0"/>
        <v>Morgan2013</v>
      </c>
      <c r="B9" s="70" t="s">
        <v>241</v>
      </c>
      <c r="C9" s="91" t="s">
        <v>531</v>
      </c>
      <c r="D9" s="68">
        <v>2013</v>
      </c>
      <c r="E9" s="68" t="s">
        <v>242</v>
      </c>
      <c r="G9" s="73" t="s">
        <v>243</v>
      </c>
    </row>
    <row r="10" spans="1:7" ht="29" x14ac:dyDescent="0.35">
      <c r="A10" s="71" t="str">
        <f t="shared" si="0"/>
        <v>Blanco2018</v>
      </c>
      <c r="B10" s="72" t="s">
        <v>220</v>
      </c>
      <c r="C10" s="91" t="s">
        <v>532</v>
      </c>
      <c r="D10" s="68">
        <v>2018</v>
      </c>
      <c r="E10" s="68" t="s">
        <v>218</v>
      </c>
      <c r="G10" s="73" t="s">
        <v>244</v>
      </c>
    </row>
    <row r="11" spans="1:7" x14ac:dyDescent="0.35">
      <c r="A11" s="71" t="str">
        <f t="shared" si="0"/>
        <v>Bartels2008</v>
      </c>
      <c r="B11" s="72" t="s">
        <v>245</v>
      </c>
      <c r="C11" s="71" t="s">
        <v>533</v>
      </c>
      <c r="D11" s="68">
        <v>2008</v>
      </c>
      <c r="E11" s="68" t="s">
        <v>246</v>
      </c>
      <c r="G11" s="73" t="s">
        <v>247</v>
      </c>
    </row>
    <row r="12" spans="1:7" x14ac:dyDescent="0.35">
      <c r="A12" s="71" t="str">
        <f t="shared" si="0"/>
        <v>Dana2016</v>
      </c>
      <c r="B12" s="72" t="s">
        <v>248</v>
      </c>
      <c r="C12" s="91" t="s">
        <v>534</v>
      </c>
      <c r="D12" s="68">
        <v>2016</v>
      </c>
      <c r="E12" s="68" t="s">
        <v>218</v>
      </c>
      <c r="G12" s="73" t="s">
        <v>249</v>
      </c>
    </row>
    <row r="13" spans="1:7" ht="29" x14ac:dyDescent="0.35">
      <c r="A13" s="71" t="str">
        <f t="shared" si="0"/>
        <v>Gosnell2005</v>
      </c>
      <c r="B13" s="69" t="s">
        <v>250</v>
      </c>
      <c r="C13" s="91" t="s">
        <v>535</v>
      </c>
      <c r="D13" s="68">
        <v>2005</v>
      </c>
      <c r="E13" s="68" t="s">
        <v>251</v>
      </c>
      <c r="G13" s="73" t="s">
        <v>252</v>
      </c>
    </row>
    <row r="14" spans="1:7" ht="29" x14ac:dyDescent="0.35">
      <c r="A14" s="71" t="str">
        <f t="shared" si="0"/>
        <v>Olson2017</v>
      </c>
      <c r="B14" s="72" t="s">
        <v>253</v>
      </c>
      <c r="C14" s="91" t="s">
        <v>536</v>
      </c>
      <c r="D14" s="68">
        <v>2017</v>
      </c>
      <c r="E14" s="68" t="s">
        <v>251</v>
      </c>
      <c r="G14" s="73" t="s">
        <v>254</v>
      </c>
    </row>
    <row r="15" spans="1:7" ht="43.5" x14ac:dyDescent="0.35">
      <c r="A15" s="71" t="str">
        <f t="shared" si="0"/>
        <v>ISPT2017</v>
      </c>
      <c r="B15" s="72" t="s">
        <v>255</v>
      </c>
      <c r="C15" s="91" t="s">
        <v>537</v>
      </c>
      <c r="D15" s="68">
        <v>2017</v>
      </c>
      <c r="E15" s="68" t="s">
        <v>229</v>
      </c>
      <c r="G15" s="73" t="s">
        <v>256</v>
      </c>
    </row>
    <row r="16" spans="1:7" ht="29" x14ac:dyDescent="0.35">
      <c r="A16" s="71" t="str">
        <f t="shared" si="0"/>
        <v>Palys2019</v>
      </c>
      <c r="B16" s="72" t="s">
        <v>257</v>
      </c>
      <c r="C16" s="91" t="s">
        <v>538</v>
      </c>
      <c r="D16" s="68">
        <v>2019</v>
      </c>
      <c r="E16" s="68" t="s">
        <v>218</v>
      </c>
      <c r="G16" s="73" t="s">
        <v>258</v>
      </c>
    </row>
    <row r="17" spans="1:7" ht="29" x14ac:dyDescent="0.35">
      <c r="A17" s="71" t="str">
        <f t="shared" si="0"/>
        <v>Palys2018</v>
      </c>
      <c r="B17" s="72" t="s">
        <v>259</v>
      </c>
      <c r="C17" s="91" t="s">
        <v>538</v>
      </c>
      <c r="D17" s="68">
        <v>2018</v>
      </c>
      <c r="E17" s="68" t="s">
        <v>218</v>
      </c>
      <c r="G17" s="73" t="s">
        <v>260</v>
      </c>
    </row>
    <row r="18" spans="1:7" ht="29" x14ac:dyDescent="0.35">
      <c r="A18" s="71" t="str">
        <f t="shared" si="0"/>
        <v>Allman 2017</v>
      </c>
      <c r="B18" s="72" t="s">
        <v>261</v>
      </c>
      <c r="C18" s="91" t="s">
        <v>539</v>
      </c>
      <c r="D18" s="68">
        <v>2017</v>
      </c>
      <c r="E18" s="68" t="s">
        <v>218</v>
      </c>
      <c r="G18" s="73" t="s">
        <v>262</v>
      </c>
    </row>
    <row r="19" spans="1:7" x14ac:dyDescent="0.35">
      <c r="A19" s="71" t="str">
        <f t="shared" si="0"/>
        <v>Carmo2013</v>
      </c>
      <c r="B19" s="72" t="s">
        <v>263</v>
      </c>
      <c r="C19" s="91" t="s">
        <v>540</v>
      </c>
      <c r="D19" s="68">
        <v>2013</v>
      </c>
      <c r="E19" s="68" t="s">
        <v>218</v>
      </c>
      <c r="G19" s="73" t="s">
        <v>264</v>
      </c>
    </row>
    <row r="20" spans="1:7" ht="29" x14ac:dyDescent="0.35">
      <c r="A20" s="71" t="str">
        <f t="shared" si="0"/>
        <v>Zhang2020</v>
      </c>
      <c r="B20" s="72" t="s">
        <v>265</v>
      </c>
      <c r="C20" s="91" t="s">
        <v>541</v>
      </c>
      <c r="D20" s="68">
        <v>2020</v>
      </c>
      <c r="E20" s="68" t="s">
        <v>218</v>
      </c>
      <c r="G20" s="73" t="s">
        <v>266</v>
      </c>
    </row>
    <row r="21" spans="1:7" x14ac:dyDescent="0.35">
      <c r="A21" s="71" t="str">
        <f t="shared" si="0"/>
        <v>??</v>
      </c>
      <c r="B21" s="18" t="s">
        <v>267</v>
      </c>
      <c r="C21" s="91" t="s">
        <v>268</v>
      </c>
      <c r="D21" s="68" t="s">
        <v>268</v>
      </c>
      <c r="E21" s="68" t="s">
        <v>268</v>
      </c>
      <c r="F21" s="68" t="s">
        <v>269</v>
      </c>
      <c r="G21" s="73" t="s">
        <v>270</v>
      </c>
    </row>
    <row r="22" spans="1:7" ht="29" x14ac:dyDescent="0.35">
      <c r="A22" s="71" t="str">
        <f t="shared" si="0"/>
        <v>EuropeanCommission2017</v>
      </c>
      <c r="B22" s="70" t="s">
        <v>271</v>
      </c>
      <c r="C22" s="91" t="s">
        <v>646</v>
      </c>
      <c r="D22" s="68">
        <v>2017</v>
      </c>
      <c r="E22" s="68" t="s">
        <v>229</v>
      </c>
      <c r="G22" s="73" t="s">
        <v>272</v>
      </c>
    </row>
    <row r="23" spans="1:7" ht="29" x14ac:dyDescent="0.35">
      <c r="A23" s="71" t="str">
        <f t="shared" si="0"/>
        <v>Allman2018</v>
      </c>
      <c r="B23" s="72" t="s">
        <v>273</v>
      </c>
      <c r="C23" s="91" t="s">
        <v>647</v>
      </c>
      <c r="D23" s="68">
        <v>2018</v>
      </c>
      <c r="E23" s="68" t="s">
        <v>218</v>
      </c>
      <c r="G23" s="73" t="s">
        <v>274</v>
      </c>
    </row>
    <row r="24" spans="1:7" ht="29" x14ac:dyDescent="0.35">
      <c r="A24" s="71" t="str">
        <f t="shared" si="0"/>
        <v>Zachar2015</v>
      </c>
      <c r="B24" s="72" t="s">
        <v>275</v>
      </c>
      <c r="C24" s="91" t="s">
        <v>542</v>
      </c>
      <c r="D24" s="68">
        <v>2015</v>
      </c>
      <c r="E24" s="68" t="s">
        <v>218</v>
      </c>
      <c r="G24" s="73" t="s">
        <v>276</v>
      </c>
    </row>
    <row r="25" spans="1:7" ht="29" x14ac:dyDescent="0.35">
      <c r="A25" s="71" t="str">
        <f t="shared" si="0"/>
        <v>Bezmalinovic2013</v>
      </c>
      <c r="B25" s="72" t="s">
        <v>277</v>
      </c>
      <c r="C25" s="91" t="s">
        <v>543</v>
      </c>
      <c r="D25" s="68">
        <v>2013</v>
      </c>
      <c r="E25" s="68" t="s">
        <v>218</v>
      </c>
      <c r="G25" s="73" t="s">
        <v>278</v>
      </c>
    </row>
    <row r="26" spans="1:7" ht="29" x14ac:dyDescent="0.35">
      <c r="A26" s="71" t="str">
        <f t="shared" si="0"/>
        <v>Buttler2018</v>
      </c>
      <c r="B26" s="72" t="s">
        <v>279</v>
      </c>
      <c r="C26" s="91" t="s">
        <v>544</v>
      </c>
      <c r="D26" s="68">
        <v>2018</v>
      </c>
      <c r="E26" s="68" t="s">
        <v>218</v>
      </c>
      <c r="G26" s="73" t="s">
        <v>280</v>
      </c>
    </row>
    <row r="27" spans="1:7" ht="29" x14ac:dyDescent="0.35">
      <c r="A27" s="71" t="str">
        <f t="shared" si="0"/>
        <v>Schmidt2017</v>
      </c>
      <c r="B27" s="72" t="s">
        <v>281</v>
      </c>
      <c r="C27" s="91" t="s">
        <v>545</v>
      </c>
      <c r="D27" s="68">
        <v>2017</v>
      </c>
      <c r="E27" s="68" t="s">
        <v>218</v>
      </c>
      <c r="G27" s="73" t="s">
        <v>282</v>
      </c>
    </row>
    <row r="28" spans="1:7" x14ac:dyDescent="0.35">
      <c r="A28" s="71" t="str">
        <f t="shared" si="0"/>
        <v>Bertuccioli2014</v>
      </c>
      <c r="B28" s="72" t="s">
        <v>283</v>
      </c>
      <c r="C28" s="91" t="s">
        <v>546</v>
      </c>
      <c r="D28" s="68">
        <v>2014</v>
      </c>
      <c r="E28" s="68" t="s">
        <v>284</v>
      </c>
      <c r="G28" s="73" t="s">
        <v>285</v>
      </c>
    </row>
    <row r="29" spans="1:7" x14ac:dyDescent="0.35">
      <c r="A29" s="71" t="str">
        <f t="shared" si="0"/>
        <v>Ainscough2014</v>
      </c>
      <c r="B29" s="72" t="s">
        <v>286</v>
      </c>
      <c r="C29" s="91" t="s">
        <v>547</v>
      </c>
      <c r="D29" s="68">
        <v>2014</v>
      </c>
      <c r="E29" s="68" t="s">
        <v>287</v>
      </c>
      <c r="G29" s="73" t="s">
        <v>288</v>
      </c>
    </row>
    <row r="30" spans="1:7" x14ac:dyDescent="0.35">
      <c r="A30" s="71" t="str">
        <f t="shared" si="0"/>
        <v>Guilera2018</v>
      </c>
      <c r="B30" s="72" t="s">
        <v>289</v>
      </c>
      <c r="C30" s="91" t="s">
        <v>290</v>
      </c>
      <c r="D30" s="68">
        <v>2018</v>
      </c>
      <c r="E30" s="68" t="s">
        <v>218</v>
      </c>
      <c r="G30" s="73" t="s">
        <v>291</v>
      </c>
    </row>
    <row r="31" spans="1:7" ht="29" x14ac:dyDescent="0.35">
      <c r="A31" s="71" t="str">
        <f t="shared" si="0"/>
        <v>Parks2014</v>
      </c>
      <c r="B31" s="72" t="s">
        <v>292</v>
      </c>
      <c r="C31" s="91" t="s">
        <v>564</v>
      </c>
      <c r="D31" s="68">
        <v>2014</v>
      </c>
      <c r="E31" s="68" t="s">
        <v>293</v>
      </c>
      <c r="G31" s="73" t="s">
        <v>294</v>
      </c>
    </row>
    <row r="32" spans="1:7" ht="29" x14ac:dyDescent="0.35">
      <c r="A32" s="71" t="str">
        <f t="shared" si="0"/>
        <v>Schoenung2011</v>
      </c>
      <c r="B32" s="72" t="s">
        <v>295</v>
      </c>
      <c r="C32" s="91" t="s">
        <v>296</v>
      </c>
      <c r="D32" s="68">
        <v>2011</v>
      </c>
      <c r="E32" s="68" t="s">
        <v>242</v>
      </c>
      <c r="G32" s="73" t="s">
        <v>297</v>
      </c>
    </row>
    <row r="33" spans="1:7" ht="29" x14ac:dyDescent="0.35">
      <c r="A33" s="71" t="str">
        <f t="shared" si="0"/>
        <v>Gardiner2009</v>
      </c>
      <c r="B33" s="72" t="s">
        <v>298</v>
      </c>
      <c r="C33" s="91" t="s">
        <v>565</v>
      </c>
      <c r="D33" s="68">
        <v>2009</v>
      </c>
      <c r="E33" s="68" t="s">
        <v>299</v>
      </c>
      <c r="G33" s="73" t="s">
        <v>300</v>
      </c>
    </row>
    <row r="34" spans="1:7" ht="29" x14ac:dyDescent="0.35">
      <c r="A34" s="71" t="str">
        <f t="shared" si="0"/>
        <v>Adams2019</v>
      </c>
      <c r="B34" s="72" t="s">
        <v>301</v>
      </c>
      <c r="C34" s="91" t="s">
        <v>566</v>
      </c>
      <c r="D34" s="68">
        <v>2019</v>
      </c>
      <c r="E34" s="68" t="s">
        <v>302</v>
      </c>
      <c r="G34" s="73" t="s">
        <v>303</v>
      </c>
    </row>
    <row r="35" spans="1:7" ht="29" x14ac:dyDescent="0.35">
      <c r="A35" s="71" t="str">
        <f t="shared" si="0"/>
        <v>Aicher2014</v>
      </c>
      <c r="B35" s="72" t="s">
        <v>304</v>
      </c>
      <c r="C35" s="91" t="s">
        <v>567</v>
      </c>
      <c r="D35" s="68">
        <v>2014</v>
      </c>
      <c r="E35" s="68" t="s">
        <v>268</v>
      </c>
      <c r="G35" s="73" t="s">
        <v>305</v>
      </c>
    </row>
    <row r="36" spans="1:7" x14ac:dyDescent="0.35">
      <c r="A36" s="71" t="str">
        <f t="shared" si="0"/>
        <v>HTEC2020</v>
      </c>
      <c r="B36" s="72" t="s">
        <v>306</v>
      </c>
      <c r="C36" s="91" t="s">
        <v>648</v>
      </c>
      <c r="D36" s="68">
        <v>2020</v>
      </c>
      <c r="E36" s="68" t="s">
        <v>307</v>
      </c>
      <c r="G36" s="73" t="s">
        <v>308</v>
      </c>
    </row>
    <row r="37" spans="1:7" x14ac:dyDescent="0.35">
      <c r="A37" s="71" t="str">
        <f t="shared" si="0"/>
        <v>Hydrogenics2020</v>
      </c>
      <c r="B37" s="72" t="s">
        <v>309</v>
      </c>
      <c r="C37" s="91" t="s">
        <v>310</v>
      </c>
      <c r="D37" s="68">
        <v>2020</v>
      </c>
      <c r="E37" s="68" t="s">
        <v>307</v>
      </c>
      <c r="G37" s="73" t="s">
        <v>311</v>
      </c>
    </row>
    <row r="38" spans="1:7" x14ac:dyDescent="0.35">
      <c r="A38" s="71" t="str">
        <f t="shared" si="0"/>
        <v>Topsoe2016</v>
      </c>
      <c r="B38" s="72" t="s">
        <v>312</v>
      </c>
      <c r="C38" s="91" t="s">
        <v>568</v>
      </c>
      <c r="D38" s="68">
        <v>2016</v>
      </c>
      <c r="E38" s="68" t="s">
        <v>313</v>
      </c>
      <c r="G38" s="73" t="s">
        <v>314</v>
      </c>
    </row>
    <row r="39" spans="1:7" ht="29" x14ac:dyDescent="0.35">
      <c r="A39" s="71" t="str">
        <f t="shared" si="0"/>
        <v>Nayak-Luke2018</v>
      </c>
      <c r="B39" s="72" t="s">
        <v>315</v>
      </c>
      <c r="C39" s="91" t="s">
        <v>569</v>
      </c>
      <c r="D39" s="68">
        <v>2018</v>
      </c>
      <c r="E39" s="68" t="s">
        <v>218</v>
      </c>
      <c r="G39" s="73" t="s">
        <v>316</v>
      </c>
    </row>
    <row r="40" spans="1:7" x14ac:dyDescent="0.35">
      <c r="A40" s="71" t="str">
        <f t="shared" si="0"/>
        <v>NREL2004</v>
      </c>
      <c r="B40" s="72" t="s">
        <v>317</v>
      </c>
      <c r="C40" s="91" t="s">
        <v>318</v>
      </c>
      <c r="D40" s="68">
        <v>2004</v>
      </c>
      <c r="E40" s="68" t="s">
        <v>319</v>
      </c>
      <c r="G40" s="73" t="s">
        <v>320</v>
      </c>
    </row>
    <row r="41" spans="1:7" x14ac:dyDescent="0.35">
      <c r="A41" s="71" t="str">
        <f t="shared" si="0"/>
        <v>Banares-Alcantara2015</v>
      </c>
      <c r="B41" s="72" t="s">
        <v>321</v>
      </c>
      <c r="C41" s="91" t="s">
        <v>570</v>
      </c>
      <c r="D41" s="68">
        <v>2015</v>
      </c>
      <c r="E41" s="68" t="s">
        <v>229</v>
      </c>
      <c r="G41" s="73" t="s">
        <v>322</v>
      </c>
    </row>
    <row r="42" spans="1:7" ht="29" x14ac:dyDescent="0.35">
      <c r="A42" s="71" t="str">
        <f t="shared" si="0"/>
        <v>Hughes2013</v>
      </c>
      <c r="B42" s="72" t="s">
        <v>323</v>
      </c>
      <c r="C42" s="91" t="s">
        <v>571</v>
      </c>
      <c r="D42" s="68">
        <v>2013</v>
      </c>
      <c r="E42" s="68" t="s">
        <v>324</v>
      </c>
      <c r="G42" s="84" t="s">
        <v>268</v>
      </c>
    </row>
    <row r="43" spans="1:7" ht="29" x14ac:dyDescent="0.35">
      <c r="A43" s="71" t="str">
        <f t="shared" si="0"/>
        <v>Beerbühl2015</v>
      </c>
      <c r="B43" s="72" t="s">
        <v>325</v>
      </c>
      <c r="C43" s="91" t="s">
        <v>572</v>
      </c>
      <c r="D43" s="68">
        <v>2015</v>
      </c>
      <c r="E43" s="68" t="s">
        <v>218</v>
      </c>
      <c r="G43" s="73" t="s">
        <v>326</v>
      </c>
    </row>
    <row r="44" spans="1:7" x14ac:dyDescent="0.35">
      <c r="A44" s="71" t="str">
        <f t="shared" si="0"/>
        <v>Tuna2014</v>
      </c>
      <c r="B44" s="72" t="s">
        <v>327</v>
      </c>
      <c r="C44" s="91" t="s">
        <v>573</v>
      </c>
      <c r="D44" s="68">
        <v>2014</v>
      </c>
      <c r="E44" s="68" t="s">
        <v>218</v>
      </c>
      <c r="G44" s="73" t="s">
        <v>328</v>
      </c>
    </row>
    <row r="45" spans="1:7" ht="29" x14ac:dyDescent="0.35">
      <c r="A45" s="71" t="str">
        <f t="shared" si="0"/>
        <v>Belotti2017</v>
      </c>
      <c r="B45" s="72" t="s">
        <v>329</v>
      </c>
      <c r="C45" s="91" t="s">
        <v>555</v>
      </c>
      <c r="D45" s="68">
        <v>2017</v>
      </c>
      <c r="E45" s="68" t="s">
        <v>218</v>
      </c>
      <c r="G45" s="73" t="s">
        <v>330</v>
      </c>
    </row>
    <row r="46" spans="1:7" x14ac:dyDescent="0.35">
      <c r="A46" s="71" t="str">
        <f t="shared" si="0"/>
        <v>ICIS2020</v>
      </c>
      <c r="B46" s="72" t="s">
        <v>331</v>
      </c>
      <c r="C46" s="91" t="s">
        <v>574</v>
      </c>
      <c r="D46" s="68">
        <v>2020</v>
      </c>
      <c r="E46" s="68" t="s">
        <v>332</v>
      </c>
      <c r="G46" s="73" t="s">
        <v>333</v>
      </c>
    </row>
    <row r="47" spans="1:7" x14ac:dyDescent="0.35">
      <c r="A47" s="71" t="str">
        <f t="shared" si="0"/>
        <v>Gallagher2016</v>
      </c>
      <c r="B47" s="72" t="s">
        <v>334</v>
      </c>
      <c r="C47" s="16" t="s">
        <v>575</v>
      </c>
      <c r="D47" s="68">
        <v>2016</v>
      </c>
      <c r="E47" s="68" t="s">
        <v>335</v>
      </c>
      <c r="G47" s="73" t="s">
        <v>336</v>
      </c>
    </row>
    <row r="48" spans="1:7" ht="43.5" x14ac:dyDescent="0.35">
      <c r="A48" s="71" t="str">
        <f t="shared" si="0"/>
        <v>Mayer2015</v>
      </c>
      <c r="B48" s="72" t="s">
        <v>337</v>
      </c>
      <c r="C48" s="91" t="s">
        <v>576</v>
      </c>
      <c r="D48" s="68">
        <v>2015</v>
      </c>
      <c r="E48" s="68" t="s">
        <v>338</v>
      </c>
      <c r="G48" s="73" t="s">
        <v>339</v>
      </c>
    </row>
    <row r="49" spans="1:7" x14ac:dyDescent="0.35">
      <c r="A49" s="71" t="str">
        <f t="shared" si="0"/>
        <v>McKenna2015</v>
      </c>
      <c r="B49" s="72" t="s">
        <v>340</v>
      </c>
      <c r="C49" s="91" t="s">
        <v>577</v>
      </c>
      <c r="D49" s="68">
        <v>2015</v>
      </c>
      <c r="E49" s="68" t="s">
        <v>218</v>
      </c>
      <c r="G49" s="73" t="s">
        <v>341</v>
      </c>
    </row>
    <row r="50" spans="1:7" x14ac:dyDescent="0.35">
      <c r="A50" s="71" t="str">
        <f t="shared" si="0"/>
        <v>IEA2019</v>
      </c>
      <c r="B50" s="72" t="s">
        <v>342</v>
      </c>
      <c r="C50" s="91" t="s">
        <v>343</v>
      </c>
      <c r="D50" s="68">
        <v>2019</v>
      </c>
      <c r="E50" s="68" t="s">
        <v>344</v>
      </c>
      <c r="G50" s="73" t="s">
        <v>345</v>
      </c>
    </row>
    <row r="51" spans="1:7" x14ac:dyDescent="0.35">
      <c r="A51" s="71" t="str">
        <f t="shared" si="0"/>
        <v>NREL2012</v>
      </c>
      <c r="B51" s="72" t="s">
        <v>346</v>
      </c>
      <c r="C51" s="91" t="s">
        <v>318</v>
      </c>
      <c r="D51" s="68">
        <v>2012</v>
      </c>
      <c r="E51" s="68" t="s">
        <v>347</v>
      </c>
      <c r="G51" s="73" t="s">
        <v>348</v>
      </c>
    </row>
    <row r="52" spans="1:7" ht="29" x14ac:dyDescent="0.35">
      <c r="A52" s="71" t="str">
        <f t="shared" si="0"/>
        <v>Lindstad2020</v>
      </c>
      <c r="B52" s="72" t="s">
        <v>349</v>
      </c>
      <c r="C52" s="91" t="s">
        <v>578</v>
      </c>
      <c r="D52" s="68">
        <v>2020</v>
      </c>
      <c r="E52" s="68" t="s">
        <v>218</v>
      </c>
      <c r="G52" s="73" t="s">
        <v>350</v>
      </c>
    </row>
    <row r="53" spans="1:7" ht="29" x14ac:dyDescent="0.35">
      <c r="A53" s="71" t="str">
        <f t="shared" si="0"/>
        <v>DEA2020b</v>
      </c>
      <c r="B53" s="72" t="s">
        <v>351</v>
      </c>
      <c r="C53" s="91" t="s">
        <v>556</v>
      </c>
      <c r="D53" s="68" t="s">
        <v>649</v>
      </c>
      <c r="E53" s="68" t="s">
        <v>352</v>
      </c>
      <c r="G53" s="73" t="s">
        <v>353</v>
      </c>
    </row>
    <row r="54" spans="1:7" x14ac:dyDescent="0.35">
      <c r="A54" s="71" t="str">
        <f t="shared" si="0"/>
        <v>DEA2020c</v>
      </c>
      <c r="B54" s="72" t="s">
        <v>354</v>
      </c>
      <c r="C54" s="91" t="s">
        <v>556</v>
      </c>
      <c r="D54" s="68" t="s">
        <v>650</v>
      </c>
      <c r="E54" s="68" t="s">
        <v>352</v>
      </c>
      <c r="G54" s="73" t="s">
        <v>355</v>
      </c>
    </row>
    <row r="55" spans="1:7" ht="43.5" x14ac:dyDescent="0.35">
      <c r="A55" s="71" t="str">
        <f t="shared" si="0"/>
        <v>Hank2018</v>
      </c>
      <c r="B55" s="72" t="s">
        <v>356</v>
      </c>
      <c r="C55" s="91" t="s">
        <v>579</v>
      </c>
      <c r="D55" s="68">
        <v>2018</v>
      </c>
      <c r="E55" s="68" t="s">
        <v>218</v>
      </c>
      <c r="G55" s="73" t="s">
        <v>357</v>
      </c>
    </row>
    <row r="56" spans="1:7" x14ac:dyDescent="0.35">
      <c r="A56" s="71" t="str">
        <f t="shared" si="0"/>
        <v>ADIAnalytics2015</v>
      </c>
      <c r="B56" s="72" t="s">
        <v>358</v>
      </c>
      <c r="C56" s="91" t="s">
        <v>651</v>
      </c>
      <c r="D56" s="68">
        <v>2015</v>
      </c>
      <c r="E56" s="68" t="s">
        <v>359</v>
      </c>
      <c r="G56" s="73" t="s">
        <v>360</v>
      </c>
    </row>
    <row r="57" spans="1:7" ht="29" x14ac:dyDescent="0.35">
      <c r="A57" s="71" t="str">
        <f t="shared" si="0"/>
        <v>Peres-Fortes2016</v>
      </c>
      <c r="B57" s="72" t="s">
        <v>217</v>
      </c>
      <c r="C57" s="91" t="s">
        <v>580</v>
      </c>
      <c r="D57" s="68">
        <v>2016</v>
      </c>
      <c r="E57" s="68" t="s">
        <v>218</v>
      </c>
      <c r="G57" s="73" t="s">
        <v>361</v>
      </c>
    </row>
    <row r="58" spans="1:7" ht="29" x14ac:dyDescent="0.35">
      <c r="A58" s="71" t="str">
        <f t="shared" si="0"/>
        <v>Abu-Zhara2007</v>
      </c>
      <c r="B58" s="72" t="s">
        <v>362</v>
      </c>
      <c r="C58" s="91" t="s">
        <v>581</v>
      </c>
      <c r="D58" s="68">
        <v>2007</v>
      </c>
      <c r="E58" s="68" t="s">
        <v>218</v>
      </c>
      <c r="G58" s="73" t="s">
        <v>363</v>
      </c>
    </row>
    <row r="59" spans="1:7" ht="29" x14ac:dyDescent="0.35">
      <c r="A59" s="71" t="str">
        <f t="shared" si="0"/>
        <v>Konstantinos2016</v>
      </c>
      <c r="B59" s="72" t="s">
        <v>364</v>
      </c>
      <c r="C59" s="91" t="s">
        <v>582</v>
      </c>
      <c r="D59" s="68">
        <v>2016</v>
      </c>
      <c r="E59" s="68" t="s">
        <v>218</v>
      </c>
      <c r="G59" s="73" t="s">
        <v>365</v>
      </c>
    </row>
    <row r="60" spans="1:7" ht="29" x14ac:dyDescent="0.35">
      <c r="A60" s="71" t="str">
        <f t="shared" si="0"/>
        <v>Jepma2018</v>
      </c>
      <c r="B60" s="72" t="s">
        <v>366</v>
      </c>
      <c r="C60" s="91" t="s">
        <v>583</v>
      </c>
      <c r="D60" s="68">
        <v>2018</v>
      </c>
      <c r="E60" s="68" t="s">
        <v>229</v>
      </c>
      <c r="G60" s="73" t="s">
        <v>367</v>
      </c>
    </row>
    <row r="61" spans="1:7" x14ac:dyDescent="0.35">
      <c r="A61" s="71" t="str">
        <f t="shared" si="0"/>
        <v>Ammonfuel2020</v>
      </c>
      <c r="B61" s="72" t="s">
        <v>368</v>
      </c>
      <c r="C61" s="91" t="s">
        <v>584</v>
      </c>
      <c r="D61" s="68">
        <v>2020</v>
      </c>
      <c r="E61" s="68" t="s">
        <v>229</v>
      </c>
      <c r="G61" s="73" t="s">
        <v>369</v>
      </c>
    </row>
    <row r="62" spans="1:7" x14ac:dyDescent="0.35">
      <c r="A62" s="71" t="str">
        <f t="shared" si="0"/>
        <v>Andika2018</v>
      </c>
      <c r="B62" s="72" t="s">
        <v>370</v>
      </c>
      <c r="C62" s="91" t="s">
        <v>585</v>
      </c>
      <c r="D62" s="68">
        <v>2018</v>
      </c>
      <c r="E62" s="68" t="s">
        <v>218</v>
      </c>
      <c r="G62" s="73" t="s">
        <v>371</v>
      </c>
    </row>
    <row r="63" spans="1:7" x14ac:dyDescent="0.35">
      <c r="A63" s="71" t="str">
        <f t="shared" si="0"/>
        <v>DEA2020d</v>
      </c>
      <c r="B63" s="72" t="s">
        <v>372</v>
      </c>
      <c r="C63" s="91" t="s">
        <v>556</v>
      </c>
      <c r="D63" s="68" t="s">
        <v>652</v>
      </c>
      <c r="E63" s="68" t="s">
        <v>373</v>
      </c>
      <c r="G63" s="73" t="s">
        <v>374</v>
      </c>
    </row>
    <row r="64" spans="1:7" x14ac:dyDescent="0.35">
      <c r="A64" s="71" t="str">
        <f t="shared" si="0"/>
        <v>Energinet2018</v>
      </c>
      <c r="B64" s="72" t="s">
        <v>375</v>
      </c>
      <c r="C64" s="91" t="s">
        <v>376</v>
      </c>
      <c r="D64" s="68">
        <v>2018</v>
      </c>
      <c r="E64" s="68" t="s">
        <v>377</v>
      </c>
      <c r="G64" s="73" t="s">
        <v>378</v>
      </c>
    </row>
    <row r="65" spans="1:7" x14ac:dyDescent="0.35">
      <c r="A65" s="71" t="str">
        <f t="shared" si="0"/>
        <v>Brynolf2018</v>
      </c>
      <c r="B65" s="72" t="s">
        <v>379</v>
      </c>
      <c r="C65" s="91" t="s">
        <v>586</v>
      </c>
      <c r="D65" s="68">
        <v>2018</v>
      </c>
      <c r="E65" s="68" t="s">
        <v>380</v>
      </c>
      <c r="G65" s="73" t="s">
        <v>381</v>
      </c>
    </row>
    <row r="66" spans="1:7" ht="43.5" x14ac:dyDescent="0.35">
      <c r="A66" s="71" t="str">
        <f t="shared" si="0"/>
        <v>Leeson2018</v>
      </c>
      <c r="B66" s="72" t="s">
        <v>382</v>
      </c>
      <c r="C66" s="91" t="s">
        <v>383</v>
      </c>
      <c r="D66" s="68">
        <v>2018</v>
      </c>
      <c r="E66" s="68" t="s">
        <v>380</v>
      </c>
      <c r="G66" s="73" t="s">
        <v>384</v>
      </c>
    </row>
    <row r="67" spans="1:7" ht="43.5" x14ac:dyDescent="0.35">
      <c r="A67" s="71" t="str">
        <f t="shared" ref="A67:A130" si="1">C67&amp;D67</f>
        <v>Hannula2015</v>
      </c>
      <c r="B67" s="72" t="s">
        <v>385</v>
      </c>
      <c r="C67" s="91" t="s">
        <v>386</v>
      </c>
      <c r="D67" s="68">
        <v>2015</v>
      </c>
      <c r="E67" s="68" t="s">
        <v>218</v>
      </c>
      <c r="G67" s="73" t="s">
        <v>387</v>
      </c>
    </row>
    <row r="68" spans="1:7" ht="29" x14ac:dyDescent="0.35">
      <c r="A68" s="71" t="str">
        <f t="shared" si="1"/>
        <v>Mosheni2013</v>
      </c>
      <c r="B68" s="72" t="s">
        <v>388</v>
      </c>
      <c r="C68" s="91" t="s">
        <v>389</v>
      </c>
      <c r="D68" s="68">
        <v>2013</v>
      </c>
      <c r="E68" s="68" t="s">
        <v>218</v>
      </c>
      <c r="G68" s="73" t="s">
        <v>390</v>
      </c>
    </row>
    <row r="69" spans="1:7" ht="29" x14ac:dyDescent="0.35">
      <c r="A69" s="71" t="str">
        <f t="shared" si="1"/>
        <v>Fu2010</v>
      </c>
      <c r="B69" s="72" t="s">
        <v>391</v>
      </c>
      <c r="C69" s="91" t="s">
        <v>392</v>
      </c>
      <c r="D69" s="68">
        <v>2010</v>
      </c>
      <c r="E69" s="68" t="s">
        <v>218</v>
      </c>
      <c r="G69" s="73" t="s">
        <v>393</v>
      </c>
    </row>
    <row r="70" spans="1:7" ht="29" x14ac:dyDescent="0.35">
      <c r="A70" s="71" t="str">
        <f t="shared" si="1"/>
        <v>McDonagh2018</v>
      </c>
      <c r="B70" s="72" t="s">
        <v>394</v>
      </c>
      <c r="C70" s="91" t="s">
        <v>587</v>
      </c>
      <c r="D70" s="68">
        <v>2018</v>
      </c>
      <c r="E70" s="68" t="s">
        <v>218</v>
      </c>
      <c r="G70" s="73" t="s">
        <v>395</v>
      </c>
    </row>
    <row r="71" spans="1:7" ht="29" x14ac:dyDescent="0.35">
      <c r="A71" s="71" t="str">
        <f t="shared" si="1"/>
        <v>Energinet2019</v>
      </c>
      <c r="B71" s="72" t="s">
        <v>396</v>
      </c>
      <c r="C71" s="91" t="s">
        <v>376</v>
      </c>
      <c r="D71" s="68">
        <v>2019</v>
      </c>
      <c r="E71" s="68" t="s">
        <v>229</v>
      </c>
      <c r="G71" s="73" t="s">
        <v>397</v>
      </c>
    </row>
    <row r="72" spans="1:7" ht="29" x14ac:dyDescent="0.35">
      <c r="A72" s="71" t="str">
        <f t="shared" si="1"/>
        <v>Baufume2013</v>
      </c>
      <c r="B72" s="72" t="s">
        <v>398</v>
      </c>
      <c r="C72" s="91" t="s">
        <v>653</v>
      </c>
      <c r="D72" s="68">
        <v>2013</v>
      </c>
      <c r="E72" s="68" t="s">
        <v>218</v>
      </c>
      <c r="G72" s="73" t="s">
        <v>399</v>
      </c>
    </row>
    <row r="73" spans="1:7" x14ac:dyDescent="0.35">
      <c r="A73" s="71" t="str">
        <f t="shared" si="1"/>
        <v>Ridjan2015</v>
      </c>
      <c r="B73" s="72" t="s">
        <v>400</v>
      </c>
      <c r="C73" s="91" t="s">
        <v>588</v>
      </c>
      <c r="D73" s="68">
        <v>2015</v>
      </c>
      <c r="E73" s="68" t="s">
        <v>401</v>
      </c>
      <c r="G73" s="73" t="s">
        <v>402</v>
      </c>
    </row>
    <row r="74" spans="1:7" ht="29" x14ac:dyDescent="0.35">
      <c r="A74" s="71" t="str">
        <f t="shared" si="1"/>
        <v>Flament2014</v>
      </c>
      <c r="B74" s="72" t="s">
        <v>403</v>
      </c>
      <c r="C74" s="91" t="s">
        <v>589</v>
      </c>
      <c r="D74" s="68">
        <v>2014</v>
      </c>
      <c r="E74" s="68" t="s">
        <v>404</v>
      </c>
      <c r="G74" s="73" t="s">
        <v>405</v>
      </c>
    </row>
    <row r="75" spans="1:7" ht="29" x14ac:dyDescent="0.35">
      <c r="A75" s="71" t="str">
        <f t="shared" si="1"/>
        <v>NationalGridESO2015</v>
      </c>
      <c r="B75" s="72" t="s">
        <v>406</v>
      </c>
      <c r="C75" s="91" t="s">
        <v>658</v>
      </c>
      <c r="D75" s="68">
        <v>2015</v>
      </c>
      <c r="E75" s="68" t="s">
        <v>407</v>
      </c>
      <c r="G75" s="73" t="s">
        <v>408</v>
      </c>
    </row>
    <row r="76" spans="1:7" x14ac:dyDescent="0.35">
      <c r="A76" s="71" t="str">
        <f t="shared" si="1"/>
        <v>Nyari2020</v>
      </c>
      <c r="B76" s="72" t="s">
        <v>409</v>
      </c>
      <c r="C76" s="91" t="s">
        <v>654</v>
      </c>
      <c r="D76" s="68">
        <v>2020</v>
      </c>
      <c r="E76" s="68" t="s">
        <v>218</v>
      </c>
      <c r="G76" s="73" t="s">
        <v>410</v>
      </c>
    </row>
    <row r="77" spans="1:7" ht="29" x14ac:dyDescent="0.35">
      <c r="A77" s="71" t="str">
        <f t="shared" si="1"/>
        <v>Collodi2017</v>
      </c>
      <c r="B77" s="72" t="s">
        <v>411</v>
      </c>
      <c r="C77" s="91" t="s">
        <v>590</v>
      </c>
      <c r="D77" s="68">
        <v>2017</v>
      </c>
      <c r="E77" s="68" t="s">
        <v>218</v>
      </c>
      <c r="G77" s="73" t="s">
        <v>412</v>
      </c>
    </row>
    <row r="78" spans="1:7" ht="29" x14ac:dyDescent="0.35">
      <c r="A78" s="71" t="str">
        <f t="shared" si="1"/>
        <v>Frattini2016</v>
      </c>
      <c r="B78" s="72" t="s">
        <v>413</v>
      </c>
      <c r="C78" s="91" t="s">
        <v>591</v>
      </c>
      <c r="D78" s="68">
        <v>2016</v>
      </c>
      <c r="E78" s="68" t="s">
        <v>218</v>
      </c>
      <c r="G78" s="73" t="s">
        <v>414</v>
      </c>
    </row>
    <row r="79" spans="1:7" x14ac:dyDescent="0.35">
      <c r="A79" s="71" t="str">
        <f t="shared" si="1"/>
        <v>NREL2020</v>
      </c>
      <c r="B79" s="72" t="s">
        <v>415</v>
      </c>
      <c r="C79" s="91" t="s">
        <v>318</v>
      </c>
      <c r="D79" s="68">
        <v>2020</v>
      </c>
      <c r="E79" s="68" t="s">
        <v>416</v>
      </c>
      <c r="G79" s="73" t="s">
        <v>417</v>
      </c>
    </row>
    <row r="80" spans="1:7" x14ac:dyDescent="0.35">
      <c r="A80" s="71" t="str">
        <f t="shared" si="1"/>
        <v>Staffell&amp;Pfenninger 2020</v>
      </c>
      <c r="B80" s="72" t="s">
        <v>418</v>
      </c>
      <c r="C80" s="91" t="s">
        <v>592</v>
      </c>
      <c r="D80" s="68">
        <v>2020</v>
      </c>
      <c r="E80" s="68" t="s">
        <v>419</v>
      </c>
      <c r="G80" s="73" t="s">
        <v>420</v>
      </c>
    </row>
    <row r="81" spans="1:7" ht="29" x14ac:dyDescent="0.35">
      <c r="A81" s="71" t="str">
        <f t="shared" si="1"/>
        <v>Nguyen2019</v>
      </c>
      <c r="B81" s="72" t="s">
        <v>421</v>
      </c>
      <c r="C81" s="91" t="s">
        <v>593</v>
      </c>
      <c r="D81" s="68">
        <v>2019</v>
      </c>
      <c r="E81" s="68" t="s">
        <v>218</v>
      </c>
      <c r="G81" s="73" t="s">
        <v>422</v>
      </c>
    </row>
    <row r="82" spans="1:7" ht="29" x14ac:dyDescent="0.35">
      <c r="A82" s="71" t="str">
        <f t="shared" si="1"/>
        <v>Connolly2014</v>
      </c>
      <c r="B82" s="72" t="s">
        <v>423</v>
      </c>
      <c r="C82" s="91" t="s">
        <v>594</v>
      </c>
      <c r="D82" s="68">
        <v>2014</v>
      </c>
      <c r="E82" s="68" t="s">
        <v>218</v>
      </c>
      <c r="G82" s="73" t="s">
        <v>424</v>
      </c>
    </row>
    <row r="83" spans="1:7" x14ac:dyDescent="0.35">
      <c r="A83" s="71" t="str">
        <f t="shared" si="1"/>
        <v>DanskEnergi2020</v>
      </c>
      <c r="B83" s="72" t="s">
        <v>425</v>
      </c>
      <c r="C83" s="91" t="s">
        <v>595</v>
      </c>
      <c r="D83" s="68">
        <v>2020</v>
      </c>
      <c r="E83" s="68" t="s">
        <v>229</v>
      </c>
      <c r="G83" s="73" t="s">
        <v>426</v>
      </c>
    </row>
    <row r="84" spans="1:7" x14ac:dyDescent="0.35">
      <c r="A84" s="71" t="str">
        <f t="shared" si="1"/>
        <v>IRENA2020</v>
      </c>
      <c r="B84" s="72" t="s">
        <v>427</v>
      </c>
      <c r="C84" s="91" t="s">
        <v>428</v>
      </c>
      <c r="D84" s="68">
        <v>2020</v>
      </c>
      <c r="E84" s="68" t="s">
        <v>229</v>
      </c>
      <c r="G84" s="73" t="s">
        <v>429</v>
      </c>
    </row>
    <row r="85" spans="1:7" x14ac:dyDescent="0.35">
      <c r="A85" s="71" t="str">
        <f t="shared" si="1"/>
        <v>IRENA2017</v>
      </c>
      <c r="B85" s="72" t="s">
        <v>430</v>
      </c>
      <c r="C85" s="91" t="s">
        <v>428</v>
      </c>
      <c r="D85" s="68">
        <v>2017</v>
      </c>
      <c r="E85" s="68" t="s">
        <v>229</v>
      </c>
      <c r="G85" s="73" t="s">
        <v>431</v>
      </c>
    </row>
    <row r="86" spans="1:7" x14ac:dyDescent="0.35">
      <c r="A86" s="71" t="str">
        <f t="shared" si="1"/>
        <v>IRENA2019</v>
      </c>
      <c r="B86" s="72" t="s">
        <v>432</v>
      </c>
      <c r="C86" s="91" t="s">
        <v>428</v>
      </c>
      <c r="D86" s="68">
        <v>2019</v>
      </c>
      <c r="E86" s="68" t="s">
        <v>229</v>
      </c>
      <c r="G86" s="73" t="s">
        <v>433</v>
      </c>
    </row>
    <row r="87" spans="1:7" x14ac:dyDescent="0.35">
      <c r="A87" s="71" t="str">
        <f t="shared" si="1"/>
        <v>DEEDS?</v>
      </c>
      <c r="B87" s="72" t="s">
        <v>434</v>
      </c>
      <c r="C87" s="91" t="s">
        <v>435</v>
      </c>
      <c r="D87" s="68" t="s">
        <v>268</v>
      </c>
      <c r="E87" s="68" t="s">
        <v>319</v>
      </c>
      <c r="G87" s="73" t="s">
        <v>436</v>
      </c>
    </row>
    <row r="88" spans="1:7" ht="29" x14ac:dyDescent="0.35">
      <c r="A88" s="71" t="str">
        <f t="shared" si="1"/>
        <v>Tremel2015</v>
      </c>
      <c r="B88" s="72" t="s">
        <v>437</v>
      </c>
      <c r="C88" s="91" t="s">
        <v>596</v>
      </c>
      <c r="D88" s="68">
        <v>2015</v>
      </c>
      <c r="E88" s="68" t="s">
        <v>218</v>
      </c>
      <c r="G88" s="73" t="s">
        <v>438</v>
      </c>
    </row>
    <row r="89" spans="1:7" ht="29" x14ac:dyDescent="0.35">
      <c r="A89" s="71" t="str">
        <f t="shared" si="1"/>
        <v>Mignard2003</v>
      </c>
      <c r="B89" s="72" t="s">
        <v>439</v>
      </c>
      <c r="C89" s="91" t="s">
        <v>597</v>
      </c>
      <c r="D89" s="68">
        <v>2003</v>
      </c>
      <c r="E89" s="68" t="s">
        <v>218</v>
      </c>
      <c r="G89" s="73" t="s">
        <v>440</v>
      </c>
    </row>
    <row r="90" spans="1:7" ht="29" x14ac:dyDescent="0.35">
      <c r="A90" s="71" t="str">
        <f t="shared" si="1"/>
        <v>Clausen2010</v>
      </c>
      <c r="B90" s="72" t="s">
        <v>441</v>
      </c>
      <c r="C90" s="91" t="s">
        <v>598</v>
      </c>
      <c r="D90" s="68">
        <v>2010</v>
      </c>
      <c r="E90" s="68" t="s">
        <v>218</v>
      </c>
      <c r="G90" s="73" t="s">
        <v>442</v>
      </c>
    </row>
    <row r="91" spans="1:7" x14ac:dyDescent="0.35">
      <c r="A91" s="71" t="str">
        <f t="shared" si="1"/>
        <v>Specht1998</v>
      </c>
      <c r="B91" s="72" t="s">
        <v>443</v>
      </c>
      <c r="C91" s="91" t="s">
        <v>599</v>
      </c>
      <c r="D91" s="68">
        <v>1998</v>
      </c>
      <c r="E91" s="68" t="s">
        <v>218</v>
      </c>
      <c r="G91" s="73" t="s">
        <v>444</v>
      </c>
    </row>
    <row r="92" spans="1:7" x14ac:dyDescent="0.35">
      <c r="A92" s="71" t="str">
        <f t="shared" si="1"/>
        <v>Specht1999</v>
      </c>
      <c r="B92" s="72" t="s">
        <v>445</v>
      </c>
      <c r="C92" s="91" t="s">
        <v>599</v>
      </c>
      <c r="D92" s="68">
        <v>1999</v>
      </c>
      <c r="E92" s="68" t="s">
        <v>446</v>
      </c>
      <c r="G92" s="73" t="s">
        <v>268</v>
      </c>
    </row>
    <row r="93" spans="1:7" ht="29" x14ac:dyDescent="0.35">
      <c r="A93" s="71" t="str">
        <f t="shared" si="1"/>
        <v>Matzen2015</v>
      </c>
      <c r="B93" s="72" t="s">
        <v>447</v>
      </c>
      <c r="C93" s="91" t="s">
        <v>600</v>
      </c>
      <c r="D93" s="68">
        <v>2015</v>
      </c>
      <c r="E93" s="68" t="s">
        <v>218</v>
      </c>
      <c r="G93" s="73" t="s">
        <v>448</v>
      </c>
    </row>
    <row r="94" spans="1:7" ht="29" x14ac:dyDescent="0.35">
      <c r="A94" s="71" t="str">
        <f t="shared" si="1"/>
        <v>Varone2015</v>
      </c>
      <c r="B94" s="72" t="s">
        <v>449</v>
      </c>
      <c r="C94" s="91" t="s">
        <v>601</v>
      </c>
      <c r="D94" s="68">
        <v>2015</v>
      </c>
      <c r="E94" s="68" t="s">
        <v>218</v>
      </c>
      <c r="G94" s="73" t="s">
        <v>450</v>
      </c>
    </row>
    <row r="95" spans="1:7" ht="29" x14ac:dyDescent="0.35">
      <c r="A95" s="71" t="str">
        <f t="shared" si="1"/>
        <v>Rivera-Tinoco2016</v>
      </c>
      <c r="B95" s="72" t="s">
        <v>451</v>
      </c>
      <c r="C95" s="91" t="s">
        <v>602</v>
      </c>
      <c r="D95" s="68">
        <v>2016</v>
      </c>
      <c r="E95" s="68" t="s">
        <v>218</v>
      </c>
      <c r="G95" s="73" t="s">
        <v>452</v>
      </c>
    </row>
    <row r="96" spans="1:7" x14ac:dyDescent="0.35">
      <c r="A96" s="71" t="str">
        <f t="shared" si="1"/>
        <v>Bertau2016</v>
      </c>
      <c r="B96" s="72" t="s">
        <v>453</v>
      </c>
      <c r="C96" s="91" t="s">
        <v>603</v>
      </c>
      <c r="D96" s="68">
        <v>2016</v>
      </c>
      <c r="E96" s="68" t="s">
        <v>218</v>
      </c>
      <c r="G96" s="73" t="s">
        <v>454</v>
      </c>
    </row>
    <row r="97" spans="1:7" ht="29" x14ac:dyDescent="0.35">
      <c r="A97" s="71" t="str">
        <f t="shared" si="1"/>
        <v>Hailey2016</v>
      </c>
      <c r="B97" s="72" t="s">
        <v>455</v>
      </c>
      <c r="C97" s="91" t="s">
        <v>604</v>
      </c>
      <c r="D97" s="68">
        <v>2016</v>
      </c>
      <c r="E97" s="68" t="s">
        <v>218</v>
      </c>
      <c r="G97" s="73" t="s">
        <v>456</v>
      </c>
    </row>
    <row r="98" spans="1:7" x14ac:dyDescent="0.35">
      <c r="A98" s="71" t="str">
        <f t="shared" si="1"/>
        <v>Lin2021</v>
      </c>
      <c r="B98" s="72" t="s">
        <v>457</v>
      </c>
      <c r="C98" s="91" t="s">
        <v>605</v>
      </c>
      <c r="D98" s="68">
        <v>2021</v>
      </c>
      <c r="E98" s="68" t="s">
        <v>218</v>
      </c>
      <c r="G98" s="73" t="s">
        <v>458</v>
      </c>
    </row>
    <row r="99" spans="1:7" ht="29" x14ac:dyDescent="0.35">
      <c r="A99" s="71" t="str">
        <f t="shared" si="1"/>
        <v>Kettani2020</v>
      </c>
      <c r="B99" s="72" t="s">
        <v>459</v>
      </c>
      <c r="C99" s="91" t="s">
        <v>606</v>
      </c>
      <c r="D99" s="68">
        <v>2020</v>
      </c>
      <c r="E99" s="68" t="s">
        <v>218</v>
      </c>
      <c r="G99" s="73" t="s">
        <v>460</v>
      </c>
    </row>
    <row r="100" spans="1:7" ht="29" x14ac:dyDescent="0.35">
      <c r="A100" s="71" t="str">
        <f t="shared" si="1"/>
        <v>IRENA2020</v>
      </c>
      <c r="B100" s="72" t="s">
        <v>461</v>
      </c>
      <c r="C100" s="91" t="s">
        <v>428</v>
      </c>
      <c r="D100" s="68">
        <v>2020</v>
      </c>
      <c r="E100" s="68" t="s">
        <v>229</v>
      </c>
      <c r="G100" s="73" t="s">
        <v>462</v>
      </c>
    </row>
    <row r="101" spans="1:7" ht="43.5" x14ac:dyDescent="0.35">
      <c r="A101" s="71" t="str">
        <f t="shared" si="1"/>
        <v>Battaglia2021</v>
      </c>
      <c r="B101" s="72" t="s">
        <v>463</v>
      </c>
      <c r="C101" s="91" t="s">
        <v>607</v>
      </c>
      <c r="D101" s="68">
        <v>2021</v>
      </c>
      <c r="E101" s="68" t="s">
        <v>218</v>
      </c>
      <c r="G101" s="73" t="s">
        <v>464</v>
      </c>
    </row>
    <row r="102" spans="1:7" ht="29" x14ac:dyDescent="0.35">
      <c r="A102" s="71" t="str">
        <f t="shared" si="1"/>
        <v>Katla2020</v>
      </c>
      <c r="B102" s="72" t="s">
        <v>465</v>
      </c>
      <c r="C102" s="91" t="s">
        <v>608</v>
      </c>
      <c r="D102" s="68">
        <v>2020</v>
      </c>
      <c r="E102" s="68" t="s">
        <v>218</v>
      </c>
      <c r="G102" s="73" t="s">
        <v>466</v>
      </c>
    </row>
    <row r="103" spans="1:7" x14ac:dyDescent="0.35">
      <c r="A103" s="71" t="str">
        <f t="shared" si="1"/>
        <v>Giddey2017</v>
      </c>
      <c r="B103" s="72" t="s">
        <v>467</v>
      </c>
      <c r="C103" s="91" t="s">
        <v>609</v>
      </c>
      <c r="D103" s="68">
        <v>2017</v>
      </c>
      <c r="E103" s="68" t="s">
        <v>218</v>
      </c>
      <c r="G103" s="73" t="s">
        <v>468</v>
      </c>
    </row>
    <row r="104" spans="1:7" x14ac:dyDescent="0.35">
      <c r="A104" s="71" t="str">
        <f t="shared" si="1"/>
        <v>Engineeringtoolbox2021</v>
      </c>
      <c r="B104" s="72" t="s">
        <v>469</v>
      </c>
      <c r="C104" s="72" t="s">
        <v>659</v>
      </c>
      <c r="D104" s="68">
        <v>2021</v>
      </c>
      <c r="E104" s="68" t="s">
        <v>419</v>
      </c>
      <c r="G104" s="73" t="s">
        <v>470</v>
      </c>
    </row>
    <row r="105" spans="1:7" x14ac:dyDescent="0.35">
      <c r="A105" s="71" t="str">
        <f t="shared" si="1"/>
        <v>Nami2021</v>
      </c>
      <c r="B105" s="102" t="s">
        <v>639</v>
      </c>
      <c r="C105" s="91" t="s">
        <v>640</v>
      </c>
      <c r="D105" s="68">
        <v>2021</v>
      </c>
      <c r="E105" s="68" t="s">
        <v>229</v>
      </c>
      <c r="G105" s="73" t="s">
        <v>641</v>
      </c>
    </row>
    <row r="106" spans="1:7" x14ac:dyDescent="0.35">
      <c r="A106" s="71" t="str">
        <f t="shared" si="1"/>
        <v>Ship&amp;Bunker2021</v>
      </c>
      <c r="B106" s="72" t="s">
        <v>471</v>
      </c>
      <c r="C106" s="91" t="s">
        <v>471</v>
      </c>
      <c r="D106" s="68">
        <v>2021</v>
      </c>
      <c r="E106" s="68" t="s">
        <v>419</v>
      </c>
      <c r="G106" s="73" t="s">
        <v>472</v>
      </c>
    </row>
    <row r="107" spans="1:7" x14ac:dyDescent="0.35">
      <c r="A107" s="71" t="str">
        <f t="shared" si="1"/>
        <v>Lester2020</v>
      </c>
      <c r="B107" s="72" t="s">
        <v>473</v>
      </c>
      <c r="C107" s="91" t="s">
        <v>610</v>
      </c>
      <c r="D107" s="68">
        <v>2020</v>
      </c>
      <c r="E107" s="68" t="s">
        <v>218</v>
      </c>
      <c r="G107" s="73" t="s">
        <v>474</v>
      </c>
    </row>
    <row r="108" spans="1:7" x14ac:dyDescent="0.35">
      <c r="A108" s="71" t="str">
        <f t="shared" si="1"/>
        <v>Fasihi2019</v>
      </c>
      <c r="B108" s="72" t="s">
        <v>475</v>
      </c>
      <c r="C108" s="91" t="s">
        <v>611</v>
      </c>
      <c r="D108" s="68">
        <v>2019</v>
      </c>
      <c r="E108" s="68" t="s">
        <v>218</v>
      </c>
      <c r="G108" s="73" t="s">
        <v>476</v>
      </c>
    </row>
    <row r="109" spans="1:7" ht="29" x14ac:dyDescent="0.35">
      <c r="A109" s="71" t="str">
        <f t="shared" si="1"/>
        <v>Bos2020</v>
      </c>
      <c r="B109" s="72" t="s">
        <v>477</v>
      </c>
      <c r="C109" s="91" t="s">
        <v>612</v>
      </c>
      <c r="D109" s="68">
        <v>2020</v>
      </c>
      <c r="E109" s="68" t="s">
        <v>218</v>
      </c>
      <c r="G109" s="73" t="s">
        <v>478</v>
      </c>
    </row>
    <row r="110" spans="1:7" ht="43.5" x14ac:dyDescent="0.35">
      <c r="A110" s="71" t="str">
        <f t="shared" si="1"/>
        <v>Butera2021</v>
      </c>
      <c r="B110" s="72" t="s">
        <v>479</v>
      </c>
      <c r="C110" s="91" t="s">
        <v>554</v>
      </c>
      <c r="D110" s="68">
        <v>2021</v>
      </c>
      <c r="E110" s="68" t="s">
        <v>218</v>
      </c>
      <c r="G110" s="73" t="s">
        <v>635</v>
      </c>
    </row>
    <row r="111" spans="1:7" ht="29" x14ac:dyDescent="0.35">
      <c r="A111" s="71" t="str">
        <f t="shared" si="1"/>
        <v>EaEnergyAnalyses2013</v>
      </c>
      <c r="B111" s="72" t="s">
        <v>480</v>
      </c>
      <c r="C111" s="91" t="s">
        <v>613</v>
      </c>
      <c r="D111" s="68">
        <v>2013</v>
      </c>
      <c r="E111" s="68" t="s">
        <v>229</v>
      </c>
      <c r="G111" s="73" t="s">
        <v>481</v>
      </c>
    </row>
    <row r="112" spans="1:7" x14ac:dyDescent="0.35">
      <c r="A112" s="71" t="str">
        <f t="shared" si="1"/>
        <v>Turton2012</v>
      </c>
      <c r="B112" s="72" t="s">
        <v>660</v>
      </c>
      <c r="C112" s="91" t="s">
        <v>614</v>
      </c>
      <c r="D112" s="68">
        <v>2012</v>
      </c>
      <c r="E112" s="68" t="s">
        <v>482</v>
      </c>
    </row>
    <row r="113" spans="1:7" ht="29" x14ac:dyDescent="0.35">
      <c r="A113" s="71" t="str">
        <f t="shared" si="1"/>
        <v>Ecoinventfp2020</v>
      </c>
      <c r="B113" s="72" t="s">
        <v>483</v>
      </c>
      <c r="C113" s="91" t="s">
        <v>624</v>
      </c>
      <c r="D113" s="68">
        <v>2020</v>
      </c>
      <c r="E113" s="68" t="s">
        <v>485</v>
      </c>
    </row>
    <row r="114" spans="1:7" ht="43.5" x14ac:dyDescent="0.35">
      <c r="A114" s="71" t="str">
        <f t="shared" si="1"/>
        <v>Deutz2021</v>
      </c>
      <c r="B114" s="72" t="s">
        <v>486</v>
      </c>
      <c r="C114" s="91" t="s">
        <v>615</v>
      </c>
      <c r="D114" s="68">
        <v>2021</v>
      </c>
      <c r="E114" s="68" t="s">
        <v>218</v>
      </c>
      <c r="G114" s="73" t="s">
        <v>487</v>
      </c>
    </row>
    <row r="115" spans="1:7" ht="29" x14ac:dyDescent="0.35">
      <c r="A115" s="71" t="str">
        <f t="shared" si="1"/>
        <v>Ecoinvent2020</v>
      </c>
      <c r="B115" s="72" t="s">
        <v>488</v>
      </c>
      <c r="C115" s="91" t="s">
        <v>484</v>
      </c>
      <c r="D115" s="68">
        <v>2020</v>
      </c>
      <c r="E115" s="68" t="s">
        <v>485</v>
      </c>
    </row>
    <row r="116" spans="1:7" ht="29" x14ac:dyDescent="0.35">
      <c r="A116" s="71" t="str">
        <f t="shared" si="1"/>
        <v>EcoinventASU2020</v>
      </c>
      <c r="B116" s="72" t="s">
        <v>489</v>
      </c>
      <c r="C116" s="91" t="s">
        <v>562</v>
      </c>
      <c r="D116" s="68">
        <v>2020</v>
      </c>
      <c r="E116" s="68" t="s">
        <v>485</v>
      </c>
    </row>
    <row r="117" spans="1:7" x14ac:dyDescent="0.35">
      <c r="A117" s="71" t="str">
        <f t="shared" si="1"/>
        <v>IEA2020</v>
      </c>
      <c r="B117" s="72" t="s">
        <v>490</v>
      </c>
      <c r="C117" s="91" t="s">
        <v>343</v>
      </c>
      <c r="D117" s="68">
        <v>2020</v>
      </c>
      <c r="E117" s="68" t="s">
        <v>229</v>
      </c>
      <c r="G117" s="73" t="s">
        <v>491</v>
      </c>
    </row>
    <row r="118" spans="1:7" x14ac:dyDescent="0.35">
      <c r="A118" s="71" t="str">
        <f t="shared" si="1"/>
        <v>Mustafa2017</v>
      </c>
      <c r="B118" s="18" t="s">
        <v>492</v>
      </c>
      <c r="C118" s="16" t="s">
        <v>616</v>
      </c>
      <c r="D118" s="68">
        <v>2017</v>
      </c>
      <c r="E118" s="68" t="s">
        <v>218</v>
      </c>
      <c r="G118" s="85" t="s">
        <v>493</v>
      </c>
    </row>
    <row r="119" spans="1:7" ht="29" x14ac:dyDescent="0.35">
      <c r="A119" s="71" t="str">
        <f t="shared" si="1"/>
        <v>Ecoinvent2020</v>
      </c>
      <c r="B119" s="72" t="s">
        <v>494</v>
      </c>
      <c r="C119" s="91" t="s">
        <v>484</v>
      </c>
      <c r="D119" s="68">
        <v>2020</v>
      </c>
      <c r="E119" s="68" t="s">
        <v>485</v>
      </c>
    </row>
    <row r="120" spans="1:7" ht="29" x14ac:dyDescent="0.35">
      <c r="A120" s="71" t="str">
        <f t="shared" si="1"/>
        <v>Spath2004</v>
      </c>
      <c r="B120" s="72" t="s">
        <v>495</v>
      </c>
      <c r="C120" s="91" t="s">
        <v>617</v>
      </c>
      <c r="D120" s="68">
        <v>2004</v>
      </c>
      <c r="E120" s="68" t="s">
        <v>229</v>
      </c>
      <c r="G120" s="73" t="s">
        <v>496</v>
      </c>
    </row>
    <row r="121" spans="1:7" ht="29" x14ac:dyDescent="0.35">
      <c r="A121" s="71" t="str">
        <f t="shared" si="1"/>
        <v>Ecoinvent2020</v>
      </c>
      <c r="B121" s="72" t="s">
        <v>497</v>
      </c>
      <c r="C121" s="91" t="s">
        <v>484</v>
      </c>
      <c r="D121" s="68">
        <v>2020</v>
      </c>
      <c r="E121" s="68" t="s">
        <v>485</v>
      </c>
    </row>
    <row r="122" spans="1:7" ht="43.5" x14ac:dyDescent="0.35">
      <c r="A122" s="71" t="str">
        <f t="shared" si="1"/>
        <v>Ecoinvent2020</v>
      </c>
      <c r="B122" s="72" t="s">
        <v>498</v>
      </c>
      <c r="C122" s="91" t="s">
        <v>484</v>
      </c>
      <c r="D122" s="68">
        <v>2020</v>
      </c>
      <c r="E122" s="68" t="s">
        <v>485</v>
      </c>
    </row>
    <row r="123" spans="1:7" ht="29" x14ac:dyDescent="0.35">
      <c r="A123" s="71" t="str">
        <f t="shared" si="1"/>
        <v>Ecoinvent2020</v>
      </c>
      <c r="B123" s="72" t="s">
        <v>499</v>
      </c>
      <c r="C123" s="91" t="s">
        <v>484</v>
      </c>
      <c r="D123" s="68">
        <v>2020</v>
      </c>
      <c r="E123" s="68" t="s">
        <v>485</v>
      </c>
    </row>
    <row r="124" spans="1:7" ht="29" x14ac:dyDescent="0.35">
      <c r="A124" s="71" t="str">
        <f t="shared" si="1"/>
        <v>Ueckerdt2021</v>
      </c>
      <c r="B124" s="72" t="s">
        <v>500</v>
      </c>
      <c r="C124" s="91" t="s">
        <v>618</v>
      </c>
      <c r="D124" s="68">
        <v>2021</v>
      </c>
      <c r="E124" s="68" t="s">
        <v>501</v>
      </c>
      <c r="G124" s="73" t="s">
        <v>502</v>
      </c>
    </row>
    <row r="125" spans="1:7" x14ac:dyDescent="0.35">
      <c r="A125" s="71" t="str">
        <f t="shared" si="1"/>
        <v>Ecoinvent2020</v>
      </c>
      <c r="B125" s="72" t="s">
        <v>503</v>
      </c>
      <c r="C125" s="91" t="s">
        <v>484</v>
      </c>
      <c r="D125" s="68">
        <v>2020</v>
      </c>
      <c r="E125" s="68" t="s">
        <v>485</v>
      </c>
    </row>
    <row r="126" spans="1:7" x14ac:dyDescent="0.35">
      <c r="A126" s="71" t="str">
        <f t="shared" si="1"/>
        <v>CleanEnergyInstitute2020</v>
      </c>
      <c r="B126" s="72" t="s">
        <v>504</v>
      </c>
      <c r="C126" s="91" t="s">
        <v>619</v>
      </c>
      <c r="D126" s="68">
        <v>2020</v>
      </c>
      <c r="E126" s="68" t="s">
        <v>419</v>
      </c>
      <c r="G126" s="73" t="s">
        <v>505</v>
      </c>
    </row>
    <row r="127" spans="1:7" x14ac:dyDescent="0.35">
      <c r="A127" s="71" t="str">
        <f t="shared" si="1"/>
        <v>IEA2021</v>
      </c>
      <c r="B127" s="72" t="s">
        <v>506</v>
      </c>
      <c r="C127" s="91" t="s">
        <v>343</v>
      </c>
      <c r="D127" s="68">
        <v>2021</v>
      </c>
      <c r="E127" s="68" t="s">
        <v>229</v>
      </c>
      <c r="G127" s="73" t="s">
        <v>507</v>
      </c>
    </row>
    <row r="128" spans="1:7" ht="29" x14ac:dyDescent="0.35">
      <c r="A128" s="71" t="str">
        <f t="shared" si="1"/>
        <v>Elgowainy2013</v>
      </c>
      <c r="B128" s="72" t="s">
        <v>508</v>
      </c>
      <c r="C128" s="91" t="s">
        <v>620</v>
      </c>
      <c r="D128" s="68">
        <v>2013</v>
      </c>
      <c r="E128" s="68" t="s">
        <v>509</v>
      </c>
      <c r="G128" s="73" t="s">
        <v>510</v>
      </c>
    </row>
    <row r="129" spans="1:7" x14ac:dyDescent="0.35">
      <c r="A129" s="71" t="str">
        <f t="shared" si="1"/>
        <v>DEA2020</v>
      </c>
      <c r="B129" s="72" t="s">
        <v>656</v>
      </c>
      <c r="C129" s="91" t="s">
        <v>556</v>
      </c>
      <c r="D129" s="68">
        <v>2020</v>
      </c>
      <c r="E129" s="68" t="s">
        <v>511</v>
      </c>
      <c r="G129" s="73" t="s">
        <v>512</v>
      </c>
    </row>
    <row r="130" spans="1:7" ht="29" x14ac:dyDescent="0.35">
      <c r="A130" s="71" t="str">
        <f t="shared" si="1"/>
        <v>Bünger2016</v>
      </c>
      <c r="B130" s="72" t="s">
        <v>513</v>
      </c>
      <c r="C130" s="91" t="s">
        <v>621</v>
      </c>
      <c r="D130" s="68">
        <v>2016</v>
      </c>
      <c r="E130" s="68" t="s">
        <v>501</v>
      </c>
      <c r="G130" s="73" t="s">
        <v>514</v>
      </c>
    </row>
    <row r="131" spans="1:7" x14ac:dyDescent="0.35">
      <c r="A131" s="71" t="str">
        <f t="shared" ref="A131:A139" si="2">C131&amp;D131</f>
        <v>Papadias2021</v>
      </c>
      <c r="B131" s="69" t="s">
        <v>515</v>
      </c>
      <c r="C131" s="91" t="s">
        <v>622</v>
      </c>
      <c r="D131" s="68">
        <v>2021</v>
      </c>
      <c r="E131" s="68" t="s">
        <v>501</v>
      </c>
      <c r="G131" s="73" t="s">
        <v>516</v>
      </c>
    </row>
    <row r="132" spans="1:7" x14ac:dyDescent="0.35">
      <c r="A132" s="71" t="str">
        <f t="shared" si="2"/>
        <v>DEA2022b</v>
      </c>
      <c r="B132" s="72" t="s">
        <v>517</v>
      </c>
      <c r="C132" s="91" t="s">
        <v>556</v>
      </c>
      <c r="D132" s="68" t="s">
        <v>655</v>
      </c>
      <c r="E132" s="68" t="s">
        <v>373</v>
      </c>
      <c r="G132" s="73" t="s">
        <v>353</v>
      </c>
    </row>
    <row r="133" spans="1:7" x14ac:dyDescent="0.35">
      <c r="A133" s="71" t="str">
        <f t="shared" si="2"/>
        <v>DEA2022</v>
      </c>
      <c r="B133" s="72" t="s">
        <v>518</v>
      </c>
      <c r="C133" s="91" t="s">
        <v>556</v>
      </c>
      <c r="D133" s="68">
        <v>2022</v>
      </c>
      <c r="E133" s="68" t="s">
        <v>373</v>
      </c>
      <c r="G133" s="73" t="s">
        <v>519</v>
      </c>
    </row>
    <row r="134" spans="1:7" x14ac:dyDescent="0.35">
      <c r="A134" s="71" t="str">
        <f t="shared" si="2"/>
        <v>DEA2021</v>
      </c>
      <c r="B134" s="72" t="s">
        <v>626</v>
      </c>
      <c r="C134" s="97" t="s">
        <v>556</v>
      </c>
      <c r="D134" s="91">
        <v>2021</v>
      </c>
      <c r="E134" s="91" t="s">
        <v>373</v>
      </c>
      <c r="F134" s="91"/>
      <c r="G134" s="73" t="s">
        <v>627</v>
      </c>
    </row>
    <row r="135" spans="1:7" ht="29" x14ac:dyDescent="0.35">
      <c r="A135" s="71" t="str">
        <f t="shared" si="2"/>
        <v>Peres-Fortes2016</v>
      </c>
      <c r="B135" s="72" t="s">
        <v>520</v>
      </c>
      <c r="C135" s="91" t="s">
        <v>580</v>
      </c>
      <c r="D135" s="68">
        <v>2016</v>
      </c>
      <c r="E135" s="68" t="s">
        <v>521</v>
      </c>
      <c r="G135" s="73" t="s">
        <v>522</v>
      </c>
    </row>
    <row r="136" spans="1:7" x14ac:dyDescent="0.35">
      <c r="A136" s="71" t="str">
        <f t="shared" si="2"/>
        <v>NordicEnergyResearch2020</v>
      </c>
      <c r="B136" s="72" t="s">
        <v>523</v>
      </c>
      <c r="C136" s="91" t="s">
        <v>623</v>
      </c>
      <c r="D136" s="68">
        <v>2020</v>
      </c>
      <c r="E136" s="68" t="s">
        <v>229</v>
      </c>
      <c r="G136" s="73" t="s">
        <v>524</v>
      </c>
    </row>
    <row r="137" spans="1:7" ht="29" x14ac:dyDescent="0.35">
      <c r="A137" s="71" t="str">
        <f t="shared" si="2"/>
        <v>Campion2022</v>
      </c>
      <c r="B137" s="72" t="s">
        <v>558</v>
      </c>
      <c r="C137" s="91" t="s">
        <v>559</v>
      </c>
      <c r="D137" s="90">
        <v>2022</v>
      </c>
      <c r="E137" s="90" t="s">
        <v>501</v>
      </c>
      <c r="F137" s="90"/>
      <c r="G137" s="73" t="s">
        <v>560</v>
      </c>
    </row>
    <row r="138" spans="1:7" ht="29" x14ac:dyDescent="0.35">
      <c r="A138" s="71" t="str">
        <f t="shared" si="2"/>
        <v>Campion2021</v>
      </c>
      <c r="B138" s="72" t="s">
        <v>630</v>
      </c>
      <c r="C138" s="92" t="s">
        <v>559</v>
      </c>
      <c r="D138" s="92">
        <v>2021</v>
      </c>
      <c r="E138" s="92" t="s">
        <v>229</v>
      </c>
      <c r="F138" s="92"/>
      <c r="G138" s="73" t="s">
        <v>631</v>
      </c>
    </row>
    <row r="139" spans="1:7" x14ac:dyDescent="0.35">
      <c r="A139" s="71" t="str">
        <f t="shared" si="2"/>
        <v>DanskFjernvarme2021</v>
      </c>
      <c r="B139" s="16" t="s">
        <v>632</v>
      </c>
      <c r="C139" s="92" t="s">
        <v>633</v>
      </c>
      <c r="D139" s="92">
        <v>2021</v>
      </c>
      <c r="E139" s="92" t="s">
        <v>229</v>
      </c>
      <c r="F139" s="92"/>
      <c r="G139" s="73" t="s">
        <v>634</v>
      </c>
    </row>
    <row r="140" spans="1:7" x14ac:dyDescent="0.35">
      <c r="A140" s="71" t="s">
        <v>557</v>
      </c>
      <c r="B140" s="72" t="s">
        <v>525</v>
      </c>
    </row>
    <row r="141" spans="1:7" x14ac:dyDescent="0.35">
      <c r="A141" s="71" t="s">
        <v>625</v>
      </c>
    </row>
    <row r="142" spans="1:7" x14ac:dyDescent="0.35">
      <c r="A142" s="71" t="s">
        <v>642</v>
      </c>
    </row>
    <row r="143" spans="1:7" x14ac:dyDescent="0.35">
      <c r="A143" s="71" t="s">
        <v>643</v>
      </c>
    </row>
    <row r="144" spans="1:7" x14ac:dyDescent="0.35">
      <c r="A144" s="71" t="s">
        <v>644</v>
      </c>
    </row>
    <row r="145" spans="1:1" x14ac:dyDescent="0.35">
      <c r="A145" s="71" t="str">
        <f t="shared" ref="A145:A183" si="3">"(ref:"&amp;C145&amp;D145&amp;")"</f>
        <v>(ref:)</v>
      </c>
    </row>
    <row r="146" spans="1:1" x14ac:dyDescent="0.35">
      <c r="A146" s="71" t="str">
        <f t="shared" si="3"/>
        <v>(ref:)</v>
      </c>
    </row>
    <row r="147" spans="1:1" x14ac:dyDescent="0.35">
      <c r="A147" s="71" t="str">
        <f t="shared" si="3"/>
        <v>(ref:)</v>
      </c>
    </row>
    <row r="148" spans="1:1" x14ac:dyDescent="0.35">
      <c r="A148" s="71" t="str">
        <f t="shared" si="3"/>
        <v>(ref:)</v>
      </c>
    </row>
    <row r="149" spans="1:1" x14ac:dyDescent="0.35">
      <c r="A149" s="71" t="str">
        <f t="shared" si="3"/>
        <v>(ref:)</v>
      </c>
    </row>
    <row r="150" spans="1:1" x14ac:dyDescent="0.35">
      <c r="A150" s="71" t="str">
        <f t="shared" si="3"/>
        <v>(ref:)</v>
      </c>
    </row>
    <row r="151" spans="1:1" x14ac:dyDescent="0.35">
      <c r="A151" s="71" t="str">
        <f t="shared" si="3"/>
        <v>(ref:)</v>
      </c>
    </row>
    <row r="152" spans="1:1" x14ac:dyDescent="0.35">
      <c r="A152" s="71" t="str">
        <f t="shared" si="3"/>
        <v>(ref:)</v>
      </c>
    </row>
    <row r="153" spans="1:1" x14ac:dyDescent="0.35">
      <c r="A153" s="71" t="str">
        <f t="shared" si="3"/>
        <v>(ref:)</v>
      </c>
    </row>
    <row r="154" spans="1:1" x14ac:dyDescent="0.35">
      <c r="A154" s="71" t="str">
        <f t="shared" si="3"/>
        <v>(ref:)</v>
      </c>
    </row>
    <row r="155" spans="1:1" x14ac:dyDescent="0.35">
      <c r="A155" s="71" t="str">
        <f t="shared" si="3"/>
        <v>(ref:)</v>
      </c>
    </row>
    <row r="156" spans="1:1" x14ac:dyDescent="0.35">
      <c r="A156" s="71" t="str">
        <f t="shared" si="3"/>
        <v>(ref:)</v>
      </c>
    </row>
    <row r="157" spans="1:1" x14ac:dyDescent="0.35">
      <c r="A157" s="71" t="str">
        <f t="shared" si="3"/>
        <v>(ref:)</v>
      </c>
    </row>
    <row r="158" spans="1:1" x14ac:dyDescent="0.35">
      <c r="A158" s="71" t="str">
        <f t="shared" si="3"/>
        <v>(ref:)</v>
      </c>
    </row>
    <row r="159" spans="1:1" x14ac:dyDescent="0.35">
      <c r="A159" s="71" t="str">
        <f t="shared" si="3"/>
        <v>(ref:)</v>
      </c>
    </row>
    <row r="160" spans="1:1" x14ac:dyDescent="0.35">
      <c r="A160" s="71" t="str">
        <f t="shared" si="3"/>
        <v>(ref:)</v>
      </c>
    </row>
    <row r="161" spans="1:1" x14ac:dyDescent="0.35">
      <c r="A161" s="71" t="str">
        <f t="shared" si="3"/>
        <v>(ref:)</v>
      </c>
    </row>
    <row r="162" spans="1:1" x14ac:dyDescent="0.35">
      <c r="A162" s="71" t="str">
        <f t="shared" si="3"/>
        <v>(ref:)</v>
      </c>
    </row>
    <row r="163" spans="1:1" x14ac:dyDescent="0.35">
      <c r="A163" s="71" t="str">
        <f t="shared" si="3"/>
        <v>(ref:)</v>
      </c>
    </row>
    <row r="164" spans="1:1" x14ac:dyDescent="0.35">
      <c r="A164" s="71" t="str">
        <f t="shared" si="3"/>
        <v>(ref:)</v>
      </c>
    </row>
    <row r="165" spans="1:1" x14ac:dyDescent="0.35">
      <c r="A165" s="71" t="str">
        <f t="shared" si="3"/>
        <v>(ref:)</v>
      </c>
    </row>
    <row r="166" spans="1:1" x14ac:dyDescent="0.35">
      <c r="A166" s="71" t="str">
        <f t="shared" si="3"/>
        <v>(ref:)</v>
      </c>
    </row>
    <row r="167" spans="1:1" x14ac:dyDescent="0.35">
      <c r="A167" s="71" t="str">
        <f t="shared" si="3"/>
        <v>(ref:)</v>
      </c>
    </row>
    <row r="168" spans="1:1" x14ac:dyDescent="0.35">
      <c r="A168" s="71" t="str">
        <f t="shared" si="3"/>
        <v>(ref:)</v>
      </c>
    </row>
    <row r="169" spans="1:1" x14ac:dyDescent="0.35">
      <c r="A169" s="71" t="str">
        <f t="shared" si="3"/>
        <v>(ref:)</v>
      </c>
    </row>
    <row r="170" spans="1:1" x14ac:dyDescent="0.35">
      <c r="A170" s="71" t="str">
        <f t="shared" si="3"/>
        <v>(ref:)</v>
      </c>
    </row>
    <row r="171" spans="1:1" x14ac:dyDescent="0.35">
      <c r="A171" s="71" t="str">
        <f t="shared" si="3"/>
        <v>(ref:)</v>
      </c>
    </row>
    <row r="172" spans="1:1" x14ac:dyDescent="0.35">
      <c r="A172" s="71" t="str">
        <f t="shared" si="3"/>
        <v>(ref:)</v>
      </c>
    </row>
    <row r="173" spans="1:1" x14ac:dyDescent="0.35">
      <c r="A173" s="71" t="str">
        <f t="shared" si="3"/>
        <v>(ref:)</v>
      </c>
    </row>
    <row r="174" spans="1:1" x14ac:dyDescent="0.35">
      <c r="A174" s="71" t="str">
        <f t="shared" si="3"/>
        <v>(ref:)</v>
      </c>
    </row>
    <row r="175" spans="1:1" x14ac:dyDescent="0.35">
      <c r="A175" s="71" t="str">
        <f t="shared" si="3"/>
        <v>(ref:)</v>
      </c>
    </row>
    <row r="176" spans="1:1" x14ac:dyDescent="0.35">
      <c r="A176" s="71" t="str">
        <f t="shared" si="3"/>
        <v>(ref:)</v>
      </c>
    </row>
    <row r="177" spans="1:1" x14ac:dyDescent="0.35">
      <c r="A177" s="71" t="str">
        <f t="shared" si="3"/>
        <v>(ref:)</v>
      </c>
    </row>
    <row r="178" spans="1:1" x14ac:dyDescent="0.35">
      <c r="A178" s="71" t="str">
        <f t="shared" si="3"/>
        <v>(ref:)</v>
      </c>
    </row>
    <row r="179" spans="1:1" x14ac:dyDescent="0.35">
      <c r="A179" s="71" t="str">
        <f t="shared" si="3"/>
        <v>(ref:)</v>
      </c>
    </row>
    <row r="180" spans="1:1" x14ac:dyDescent="0.35">
      <c r="A180" s="71" t="str">
        <f t="shared" si="3"/>
        <v>(ref:)</v>
      </c>
    </row>
    <row r="181" spans="1:1" x14ac:dyDescent="0.35">
      <c r="A181" s="71" t="str">
        <f t="shared" si="3"/>
        <v>(ref:)</v>
      </c>
    </row>
    <row r="182" spans="1:1" x14ac:dyDescent="0.35">
      <c r="A182" s="71" t="str">
        <f t="shared" si="3"/>
        <v>(ref:)</v>
      </c>
    </row>
    <row r="183" spans="1:1" x14ac:dyDescent="0.35">
      <c r="A183" s="71" t="str">
        <f t="shared" si="3"/>
        <v>(ref:)</v>
      </c>
    </row>
  </sheetData>
  <hyperlinks>
    <hyperlink ref="G10" r:id="rId1" location="!"/>
    <hyperlink ref="G9" r:id="rId2"/>
    <hyperlink ref="G8" r:id="rId3"/>
    <hyperlink ref="G11" r:id="rId4"/>
    <hyperlink ref="G12" r:id="rId5"/>
    <hyperlink ref="G7" r:id="rId6"/>
    <hyperlink ref="G13" r:id="rId7"/>
    <hyperlink ref="G14" r:id="rId8"/>
    <hyperlink ref="G15" r:id="rId9"/>
    <hyperlink ref="G16" r:id="rId10" location="bib0100 "/>
    <hyperlink ref="G17" r:id="rId11"/>
    <hyperlink ref="G18" r:id="rId12" location="bib31 "/>
    <hyperlink ref="G19" r:id="rId13"/>
    <hyperlink ref="G20" r:id="rId14" location="b0135 "/>
    <hyperlink ref="G21" r:id="rId15"/>
    <hyperlink ref="G22" r:id="rId16"/>
    <hyperlink ref="G23" r:id="rId17"/>
    <hyperlink ref="G24" r:id="rId18"/>
    <hyperlink ref="G25" r:id="rId19"/>
    <hyperlink ref="G2" r:id="rId20"/>
    <hyperlink ref="G4" r:id="rId21" location="tab3 " display="https://pubs.rsc.org/en/content/articlehtml/2018/ra/c8ra06821f#tab3 "/>
    <hyperlink ref="G5" r:id="rId22"/>
    <hyperlink ref="G6" r:id="rId23" location="v=onepage&amp;q&amp;f=false"/>
    <hyperlink ref="G26" r:id="rId24" location="bib27 "/>
    <hyperlink ref="G27" r:id="rId25" location="bib16 "/>
    <hyperlink ref="G28" r:id="rId26"/>
    <hyperlink ref="G29" r:id="rId27"/>
    <hyperlink ref="G30" r:id="rId28"/>
    <hyperlink ref="G31" r:id="rId29"/>
    <hyperlink ref="G32" r:id="rId30"/>
    <hyperlink ref="G3" r:id="rId31"/>
    <hyperlink ref="G33" r:id="rId32"/>
    <hyperlink ref="G34" r:id="rId33"/>
    <hyperlink ref="G35" r:id="rId34"/>
    <hyperlink ref="G36" r:id="rId35"/>
    <hyperlink ref="G37" r:id="rId36"/>
    <hyperlink ref="G38" r:id="rId37"/>
    <hyperlink ref="G39" r:id="rId38" location=" "/>
    <hyperlink ref="G40" r:id="rId39"/>
    <hyperlink ref="G41" r:id="rId40"/>
    <hyperlink ref="G43" r:id="rId41"/>
    <hyperlink ref="G44" r:id="rId42"/>
    <hyperlink ref="G45" r:id="rId43"/>
    <hyperlink ref="G46" r:id="rId44"/>
    <hyperlink ref="G47" r:id="rId45"/>
    <hyperlink ref="G48" r:id="rId46"/>
    <hyperlink ref="G49" r:id="rId47" location="appsec1 "/>
    <hyperlink ref="G50" r:id="rId48"/>
    <hyperlink ref="G51" r:id="rId49"/>
    <hyperlink ref="G52" r:id="rId50"/>
    <hyperlink ref="G53" r:id="rId51"/>
    <hyperlink ref="G54" r:id="rId52"/>
    <hyperlink ref="G55" r:id="rId53"/>
    <hyperlink ref="G56" r:id="rId54"/>
    <hyperlink ref="G57" r:id="rId55"/>
    <hyperlink ref="G58" r:id="rId56"/>
    <hyperlink ref="G59" r:id="rId57"/>
    <hyperlink ref="G60" r:id="rId58"/>
    <hyperlink ref="G62" r:id="rId59" location="bib83 "/>
    <hyperlink ref="G63" r:id="rId60"/>
    <hyperlink ref="G64" r:id="rId61"/>
    <hyperlink ref="G65" r:id="rId62"/>
    <hyperlink ref="G66" r:id="rId63"/>
    <hyperlink ref="G67" r:id="rId64"/>
    <hyperlink ref="G68" r:id="rId65"/>
    <hyperlink ref="G69" r:id="rId66" location="!divAbstract "/>
    <hyperlink ref="G70" r:id="rId67"/>
    <hyperlink ref="G71" r:id="rId68"/>
    <hyperlink ref="G72" r:id="rId69"/>
    <hyperlink ref="G73" r:id="rId70"/>
    <hyperlink ref="G74" r:id="rId71"/>
    <hyperlink ref="G76" r:id="rId72" location="bib0260 "/>
    <hyperlink ref="G77" r:id="rId73"/>
    <hyperlink ref="G78" r:id="rId74"/>
    <hyperlink ref="G75" r:id="rId75"/>
    <hyperlink ref="G79" r:id="rId76"/>
    <hyperlink ref="G80" r:id="rId77"/>
    <hyperlink ref="G81" r:id="rId78"/>
    <hyperlink ref="G82" r:id="rId79"/>
    <hyperlink ref="G83" r:id="rId80"/>
    <hyperlink ref="G84" r:id="rId81"/>
    <hyperlink ref="G86" r:id="rId82"/>
    <hyperlink ref="G85" r:id="rId83"/>
    <hyperlink ref="G87" r:id="rId84"/>
    <hyperlink ref="G88" r:id="rId85"/>
    <hyperlink ref="G89" r:id="rId86"/>
    <hyperlink ref="G90" r:id="rId87"/>
    <hyperlink ref="G91" r:id="rId88"/>
    <hyperlink ref="G93" r:id="rId89"/>
    <hyperlink ref="G94" r:id="rId90"/>
    <hyperlink ref="G95" r:id="rId91"/>
    <hyperlink ref="G96" r:id="rId92"/>
    <hyperlink ref="G61" r:id="rId93"/>
    <hyperlink ref="G97" r:id="rId94"/>
    <hyperlink ref="G98" r:id="rId95"/>
    <hyperlink ref="G99" r:id="rId96"/>
    <hyperlink ref="G100" r:id="rId97"/>
    <hyperlink ref="G101" r:id="rId98"/>
    <hyperlink ref="G102" r:id="rId99"/>
    <hyperlink ref="G103" r:id="rId100"/>
    <hyperlink ref="G104" r:id="rId101"/>
    <hyperlink ref="G106" r:id="rId102" location="_VLSFO "/>
    <hyperlink ref="G107" r:id="rId103" location="bib29 "/>
    <hyperlink ref="G108" r:id="rId104"/>
    <hyperlink ref="G109" r:id="rId105"/>
    <hyperlink ref="G110" r:id="rId106"/>
    <hyperlink ref="G111" r:id="rId107"/>
    <hyperlink ref="G114" r:id="rId108"/>
    <hyperlink ref="G117" r:id="rId109"/>
    <hyperlink ref="G118" r:id="rId110" tooltip="Persistent link using digital object identifier"/>
    <hyperlink ref="G124" r:id="rId111"/>
    <hyperlink ref="G126" r:id="rId112"/>
    <hyperlink ref="G127" r:id="rId113"/>
    <hyperlink ref="G120" r:id="rId114"/>
    <hyperlink ref="G128" r:id="rId115"/>
    <hyperlink ref="G129" r:id="rId116"/>
    <hyperlink ref="G130" r:id="rId117"/>
    <hyperlink ref="G131" r:id="rId118"/>
    <hyperlink ref="G132" r:id="rId119"/>
    <hyperlink ref="G133" r:id="rId120"/>
    <hyperlink ref="G135" r:id="rId121"/>
    <hyperlink ref="G136" r:id="rId122"/>
    <hyperlink ref="G137" r:id="rId123"/>
    <hyperlink ref="G139" r:id="rId124"/>
    <hyperlink ref="G105" r:id="rId125"/>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Data_base_case</vt:lpstr>
      <vt:lpstr>Selected_units</vt:lpstr>
      <vt:lpstr>Scenarios_definition</vt:lpstr>
      <vt:lpstr>Scenarios</vt:lpstr>
      <vt:lpstr>Ref_base_case</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2023-02-02T15:40:56Z</dcterms:modified>
</cp:coreProperties>
</file>