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9200" windowHeight="7380" firstSheet="1" activeTab="5"/>
  </bookViews>
  <sheets>
    <sheet name="Data_base_case" sheetId="79" r:id="rId1"/>
    <sheet name="Selected_units" sheetId="82" r:id="rId2"/>
    <sheet name="Scenarios_definition" sheetId="80" r:id="rId3"/>
    <sheet name="Scenarios_bhm" sheetId="95" r:id="rId4"/>
    <sheet name="Scenarios_tests" sheetId="100" r:id="rId5"/>
    <sheet name="Scenarios_stoch" sheetId="101" r:id="rId6"/>
    <sheet name="Ref_base_case" sheetId="99" r:id="rId7"/>
    <sheet name="Sources" sheetId="97" r:id="rId8"/>
  </sheets>
  <externalReferences>
    <externalReference r:id="rId9"/>
  </externalReferences>
  <definedNames>
    <definedName name="CEPCI_ref">[1]Calculations!$C$28</definedName>
    <definedName name="CEPCI2014">[1]Calculations!$C$22</definedName>
    <definedName name="CEPCI2015">[1]Calculations!$C$23</definedName>
    <definedName name="DE2014_">[1]Calculations!$C$8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79" l="1"/>
  <c r="H16" i="79"/>
  <c r="H15" i="79"/>
  <c r="E17" i="79" l="1"/>
  <c r="A15" i="101" l="1"/>
  <c r="A16" i="101"/>
  <c r="A17" i="101"/>
  <c r="A18" i="101"/>
  <c r="A19" i="101"/>
  <c r="A20" i="101"/>
  <c r="A21" i="101" l="1"/>
  <c r="A22" i="101"/>
  <c r="A23" i="101"/>
  <c r="A24" i="101"/>
  <c r="A25" i="101"/>
  <c r="A26" i="101"/>
  <c r="A13" i="101" l="1"/>
  <c r="A10" i="101"/>
  <c r="A11" i="101"/>
  <c r="A9" i="101"/>
  <c r="A12" i="101"/>
  <c r="A14" i="101"/>
  <c r="A8" i="101"/>
  <c r="I8" i="100" l="1"/>
  <c r="A8" i="100"/>
  <c r="J5" i="79" l="1"/>
  <c r="K5" i="79"/>
  <c r="L5" i="79"/>
  <c r="M5" i="79"/>
  <c r="N5" i="79"/>
  <c r="I5" i="79"/>
  <c r="G5" i="79"/>
  <c r="H5" i="79"/>
  <c r="F5" i="79"/>
  <c r="B52" i="99" l="1"/>
  <c r="B51" i="99"/>
  <c r="B50" i="99"/>
  <c r="B49" i="99"/>
  <c r="B48" i="99"/>
  <c r="B47" i="99"/>
  <c r="B46" i="99"/>
  <c r="B45" i="99"/>
  <c r="B44" i="99"/>
  <c r="B43" i="99"/>
  <c r="B42" i="99"/>
  <c r="B41" i="99"/>
  <c r="I32" i="99"/>
  <c r="I25" i="99"/>
  <c r="I24" i="99"/>
  <c r="I23" i="99"/>
  <c r="I22" i="99"/>
  <c r="I21" i="99"/>
  <c r="B20" i="99"/>
  <c r="B19" i="99"/>
  <c r="I16" i="99"/>
  <c r="I15" i="99"/>
  <c r="I14" i="99"/>
  <c r="I13" i="99"/>
  <c r="I12" i="99"/>
  <c r="I11" i="99"/>
  <c r="I10" i="99"/>
  <c r="I9" i="99"/>
  <c r="FH7" i="99"/>
  <c r="FG7" i="99"/>
  <c r="FF7" i="99"/>
  <c r="FE7" i="99"/>
  <c r="FD7" i="99"/>
  <c r="FC7" i="99"/>
  <c r="FB7" i="99"/>
  <c r="FA7" i="99"/>
  <c r="EZ7" i="99"/>
  <c r="EY7" i="99"/>
  <c r="EX7" i="99"/>
  <c r="EW7" i="99"/>
  <c r="EV7" i="99"/>
  <c r="EU7" i="99"/>
  <c r="ET7" i="99"/>
  <c r="ES7" i="99"/>
  <c r="ER7" i="99"/>
  <c r="EQ7" i="99"/>
  <c r="EP7" i="99"/>
  <c r="EO7" i="99"/>
  <c r="EN7" i="99"/>
  <c r="EM7" i="99"/>
  <c r="EL7" i="99"/>
  <c r="EK7" i="99"/>
  <c r="EJ7" i="99"/>
  <c r="EI7" i="99"/>
  <c r="EH7" i="99"/>
  <c r="EG7" i="99"/>
  <c r="EF7" i="99"/>
  <c r="EE7" i="99"/>
  <c r="ED7" i="99"/>
  <c r="EC7" i="99"/>
  <c r="EB7" i="99"/>
  <c r="EA7" i="99"/>
  <c r="DZ7" i="99"/>
  <c r="DY7" i="99"/>
  <c r="DX7" i="99"/>
  <c r="DW7" i="99"/>
  <c r="DV7" i="99"/>
  <c r="DU7" i="99"/>
  <c r="DT7" i="99"/>
  <c r="DS7" i="99"/>
  <c r="DR7" i="99"/>
  <c r="DQ7" i="99"/>
  <c r="DP7" i="99"/>
  <c r="DO7" i="99"/>
  <c r="DN7" i="99"/>
  <c r="DM7" i="99"/>
  <c r="DL7" i="99"/>
  <c r="DK7" i="99"/>
  <c r="DJ7" i="99"/>
  <c r="DI7" i="99"/>
  <c r="DH7" i="99"/>
  <c r="DG7" i="99"/>
  <c r="DF7" i="99"/>
  <c r="DE7" i="99"/>
  <c r="DD7" i="99"/>
  <c r="DC7" i="99"/>
  <c r="DB7" i="99"/>
  <c r="DA7" i="99"/>
  <c r="CZ7" i="99"/>
  <c r="CY7" i="99"/>
  <c r="CX7" i="99"/>
  <c r="CW7" i="99"/>
  <c r="CV7" i="99"/>
  <c r="CU7" i="99"/>
  <c r="CT7" i="99"/>
  <c r="CS7" i="99"/>
  <c r="CR7" i="99"/>
  <c r="CQ7" i="99"/>
  <c r="CP7" i="99"/>
  <c r="CO7" i="99"/>
  <c r="CN7" i="99"/>
  <c r="CM7" i="99"/>
  <c r="CL7" i="99"/>
  <c r="CK7" i="99"/>
  <c r="CJ7" i="99"/>
  <c r="CI7" i="99"/>
  <c r="CH7" i="99"/>
  <c r="CG7" i="99"/>
  <c r="CF7" i="99"/>
  <c r="CE7" i="99"/>
  <c r="CD7" i="99"/>
  <c r="CC7" i="99"/>
  <c r="CB7" i="99"/>
  <c r="CA7" i="99"/>
  <c r="BZ7" i="99"/>
  <c r="BY7" i="99"/>
  <c r="BX7" i="99"/>
  <c r="BW7" i="99"/>
  <c r="BV7" i="99"/>
  <c r="BU7" i="99"/>
  <c r="BT7" i="99"/>
  <c r="BS7" i="99"/>
  <c r="BR7" i="99"/>
  <c r="BQ7" i="99"/>
  <c r="BP7" i="99"/>
  <c r="BO7" i="99"/>
  <c r="BN7" i="99"/>
  <c r="BM7" i="99"/>
  <c r="BL7" i="99"/>
  <c r="BK7" i="99"/>
  <c r="BJ7" i="99"/>
  <c r="BI7" i="99"/>
  <c r="BH7" i="99"/>
  <c r="BG7" i="99"/>
  <c r="BF7" i="99"/>
  <c r="BE7" i="99"/>
  <c r="BD7" i="99"/>
  <c r="BC7" i="99"/>
  <c r="BB7" i="99"/>
  <c r="BA7" i="99"/>
  <c r="AZ7" i="99"/>
  <c r="AY7" i="99"/>
  <c r="AX7" i="99"/>
  <c r="AW7" i="99"/>
  <c r="AV7" i="99"/>
  <c r="AU7" i="99"/>
  <c r="AT7" i="99"/>
  <c r="AS7" i="99"/>
  <c r="AR7" i="99"/>
  <c r="AQ7" i="99"/>
  <c r="AP7" i="99"/>
  <c r="AO7" i="99"/>
  <c r="AN7" i="99"/>
  <c r="AM7" i="99"/>
  <c r="AL7" i="99"/>
  <c r="AK7" i="99"/>
  <c r="AJ7" i="99"/>
  <c r="AI7" i="99"/>
  <c r="AH7" i="99"/>
  <c r="AG7" i="99"/>
  <c r="AF7" i="99"/>
  <c r="AE7" i="99"/>
  <c r="AD7" i="99"/>
  <c r="AC7" i="99"/>
  <c r="AB7" i="99"/>
  <c r="AA7" i="99"/>
  <c r="Z7" i="99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G7" i="99"/>
  <c r="F7" i="99"/>
  <c r="G5" i="99"/>
  <c r="CT53" i="79"/>
  <c r="CU53" i="79"/>
  <c r="CV53" i="79"/>
  <c r="CW53" i="79"/>
  <c r="CX53" i="79"/>
  <c r="CY53" i="79"/>
  <c r="CZ53" i="79"/>
  <c r="CP63" i="79"/>
  <c r="CO63" i="79"/>
  <c r="CN63" i="79"/>
  <c r="CL63" i="79"/>
  <c r="CJ63" i="79"/>
  <c r="CJ38" i="79"/>
  <c r="CK38" i="79"/>
  <c r="CL38" i="79"/>
  <c r="CM38" i="79"/>
  <c r="CN38" i="79"/>
  <c r="CO38" i="79"/>
  <c r="CP38" i="79"/>
  <c r="CH35" i="79"/>
  <c r="CG35" i="79"/>
  <c r="CP18" i="79"/>
  <c r="CP19" i="79"/>
  <c r="CP20" i="79"/>
  <c r="CN19" i="79"/>
  <c r="CN20" i="79"/>
  <c r="CN18" i="79"/>
  <c r="CL18" i="79"/>
  <c r="CL19" i="79"/>
  <c r="CL20" i="79"/>
  <c r="CJ18" i="79"/>
  <c r="CJ19" i="79"/>
  <c r="CJ20" i="79"/>
  <c r="CG20" i="79"/>
  <c r="CH20" i="79"/>
  <c r="CI20" i="79"/>
  <c r="CP15" i="79"/>
  <c r="CP16" i="79"/>
  <c r="CN15" i="79"/>
  <c r="CN16" i="79"/>
  <c r="CL15" i="79"/>
  <c r="CL16" i="79"/>
  <c r="CJ15" i="79"/>
  <c r="CJ16" i="79"/>
  <c r="CP11" i="79"/>
  <c r="CN11" i="79"/>
  <c r="CJ11" i="79"/>
  <c r="CL11" i="79"/>
  <c r="BZ60" i="79"/>
  <c r="CA60" i="79"/>
  <c r="CB60" i="79"/>
  <c r="CC60" i="79"/>
  <c r="CD60" i="79"/>
  <c r="CE60" i="79"/>
  <c r="CF60" i="79"/>
  <c r="A11" i="97"/>
  <c r="EC9" i="79" l="1"/>
  <c r="CF11" i="79" l="1"/>
  <c r="CD11" i="79"/>
  <c r="BZ11" i="79"/>
  <c r="CB11" i="79"/>
  <c r="A7" i="97" l="1"/>
  <c r="A6" i="97" l="1"/>
  <c r="A5" i="97"/>
  <c r="A4" i="97"/>
  <c r="X25" i="79"/>
  <c r="W25" i="79"/>
  <c r="V25" i="79"/>
  <c r="U25" i="79"/>
  <c r="T25" i="79"/>
  <c r="S25" i="79"/>
  <c r="R25" i="79"/>
  <c r="Q25" i="79"/>
  <c r="P25" i="79"/>
  <c r="O25" i="79"/>
  <c r="X24" i="79"/>
  <c r="W24" i="79"/>
  <c r="V24" i="79"/>
  <c r="U24" i="79"/>
  <c r="T24" i="79"/>
  <c r="S24" i="79"/>
  <c r="R24" i="79"/>
  <c r="Q24" i="79"/>
  <c r="P24" i="79"/>
  <c r="O24" i="79"/>
  <c r="X23" i="79"/>
  <c r="W23" i="79"/>
  <c r="V23" i="79"/>
  <c r="U23" i="79"/>
  <c r="T23" i="79"/>
  <c r="S23" i="79"/>
  <c r="R23" i="79"/>
  <c r="Q23" i="79"/>
  <c r="P23" i="79"/>
  <c r="O23" i="79"/>
  <c r="X22" i="79"/>
  <c r="W22" i="79"/>
  <c r="V22" i="79"/>
  <c r="U22" i="79"/>
  <c r="T22" i="79"/>
  <c r="S22" i="79"/>
  <c r="R22" i="79"/>
  <c r="Q22" i="79"/>
  <c r="P22" i="79"/>
  <c r="O22" i="79"/>
  <c r="X21" i="79"/>
  <c r="W21" i="79"/>
  <c r="V21" i="79"/>
  <c r="U21" i="79"/>
  <c r="T21" i="79"/>
  <c r="S21" i="79"/>
  <c r="R21" i="79"/>
  <c r="Q21" i="79"/>
  <c r="P21" i="79"/>
  <c r="P15" i="79" l="1"/>
  <c r="Q15" i="79"/>
  <c r="R15" i="79"/>
  <c r="S15" i="79"/>
  <c r="T15" i="79"/>
  <c r="U15" i="79"/>
  <c r="V15" i="79"/>
  <c r="W15" i="79"/>
  <c r="X15" i="79"/>
  <c r="O16" i="79"/>
  <c r="P16" i="79"/>
  <c r="Q16" i="79"/>
  <c r="R16" i="79"/>
  <c r="S16" i="79"/>
  <c r="T16" i="79"/>
  <c r="U16" i="79"/>
  <c r="V16" i="79"/>
  <c r="W16" i="79"/>
  <c r="X16" i="79"/>
  <c r="BV25" i="79" l="1"/>
  <c r="BV24" i="79"/>
  <c r="BT25" i="79"/>
  <c r="BT24" i="79"/>
  <c r="BR25" i="79"/>
  <c r="BR24" i="79"/>
  <c r="BP25" i="79"/>
  <c r="BP24" i="79"/>
  <c r="BT20" i="79" l="1"/>
  <c r="BV20" i="79"/>
  <c r="BR20" i="79"/>
  <c r="BP20" i="79"/>
  <c r="AH25" i="79" l="1"/>
  <c r="AH24" i="79"/>
  <c r="AF25" i="79"/>
  <c r="AF24" i="79"/>
  <c r="AD25" i="79"/>
  <c r="AD24" i="79"/>
  <c r="AB25" i="79"/>
  <c r="AB24" i="79"/>
  <c r="FH7" i="79"/>
  <c r="FG7" i="79"/>
  <c r="EZ7" i="79"/>
  <c r="EY7" i="79"/>
  <c r="EQ7" i="79"/>
  <c r="EP7" i="79"/>
  <c r="EG7" i="79"/>
  <c r="EF7" i="79"/>
  <c r="EC7" i="79"/>
  <c r="DY7" i="79"/>
  <c r="DV7" i="79"/>
  <c r="DS7" i="79"/>
  <c r="DP7" i="79"/>
  <c r="DM7" i="79"/>
  <c r="DL7" i="79"/>
  <c r="DJ7" i="79"/>
  <c r="DG7" i="79"/>
  <c r="DC7" i="79"/>
  <c r="CS7" i="79"/>
  <c r="CR7" i="79"/>
  <c r="CI7" i="79"/>
  <c r="CF7" i="79"/>
  <c r="CD7" i="79"/>
  <c r="BY7" i="79"/>
  <c r="BX7" i="79"/>
  <c r="BW7" i="79"/>
  <c r="BO7" i="79"/>
  <c r="BN7" i="79"/>
  <c r="BH7" i="79"/>
  <c r="BD7" i="79"/>
  <c r="BB7" i="79"/>
  <c r="BA7" i="79"/>
  <c r="AW7" i="79"/>
  <c r="AT7" i="79"/>
  <c r="AS7" i="79"/>
  <c r="AQ7" i="79"/>
  <c r="AK7" i="79"/>
  <c r="AJ7" i="79"/>
  <c r="AE7" i="79"/>
  <c r="Z7" i="79"/>
  <c r="X7" i="79"/>
  <c r="T7" i="79"/>
  <c r="J7" i="79"/>
  <c r="K7" i="79"/>
  <c r="L7" i="79"/>
  <c r="M7" i="79"/>
  <c r="N7" i="79"/>
  <c r="O7" i="79"/>
  <c r="P7" i="79"/>
  <c r="Q7" i="79"/>
  <c r="R7" i="79"/>
  <c r="S7" i="79"/>
  <c r="U7" i="79"/>
  <c r="V7" i="79"/>
  <c r="W7" i="79"/>
  <c r="Y7" i="79"/>
  <c r="AA7" i="79"/>
  <c r="AB7" i="79"/>
  <c r="AC7" i="79"/>
  <c r="AD7" i="79"/>
  <c r="AF7" i="79"/>
  <c r="AG7" i="79"/>
  <c r="AH7" i="79"/>
  <c r="AI7" i="79"/>
  <c r="AL7" i="79"/>
  <c r="AM7" i="79"/>
  <c r="AN7" i="79"/>
  <c r="AO7" i="79"/>
  <c r="AP7" i="79"/>
  <c r="AR7" i="79"/>
  <c r="AU7" i="79"/>
  <c r="AV7" i="79"/>
  <c r="AX7" i="79"/>
  <c r="AY7" i="79"/>
  <c r="AZ7" i="79"/>
  <c r="BC7" i="79"/>
  <c r="BE7" i="79"/>
  <c r="BF7" i="79"/>
  <c r="BG7" i="79"/>
  <c r="BI7" i="79"/>
  <c r="BJ7" i="79"/>
  <c r="BK7" i="79"/>
  <c r="BL7" i="79"/>
  <c r="BM7" i="79"/>
  <c r="BP7" i="79"/>
  <c r="BQ7" i="79"/>
  <c r="BR7" i="79"/>
  <c r="BS7" i="79"/>
  <c r="BT7" i="79"/>
  <c r="BU7" i="79"/>
  <c r="BV7" i="79"/>
  <c r="BZ7" i="79"/>
  <c r="CA7" i="79"/>
  <c r="CB7" i="79"/>
  <c r="CC7" i="79"/>
  <c r="CE7" i="79"/>
  <c r="CG7" i="79"/>
  <c r="CH7" i="79"/>
  <c r="CJ7" i="79"/>
  <c r="CK7" i="79"/>
  <c r="CL7" i="79"/>
  <c r="CM7" i="79"/>
  <c r="CN7" i="79"/>
  <c r="CO7" i="79"/>
  <c r="CP7" i="79"/>
  <c r="CQ7" i="79"/>
  <c r="CT7" i="79"/>
  <c r="CU7" i="79"/>
  <c r="CV7" i="79"/>
  <c r="CW7" i="79"/>
  <c r="CX7" i="79"/>
  <c r="CY7" i="79"/>
  <c r="CZ7" i="79"/>
  <c r="DA7" i="79"/>
  <c r="DB7" i="79"/>
  <c r="DD7" i="79"/>
  <c r="DE7" i="79"/>
  <c r="DF7" i="79"/>
  <c r="DH7" i="79"/>
  <c r="DI7" i="79"/>
  <c r="DK7" i="79"/>
  <c r="DN7" i="79"/>
  <c r="DO7" i="79"/>
  <c r="DQ7" i="79"/>
  <c r="DR7" i="79"/>
  <c r="DT7" i="79"/>
  <c r="DU7" i="79"/>
  <c r="DW7" i="79"/>
  <c r="DX7" i="79"/>
  <c r="DZ7" i="79"/>
  <c r="EA7" i="79"/>
  <c r="EB7" i="79"/>
  <c r="ED7" i="79"/>
  <c r="EE7" i="79"/>
  <c r="EH7" i="79"/>
  <c r="EI7" i="79"/>
  <c r="EJ7" i="79"/>
  <c r="EK7" i="79"/>
  <c r="EL7" i="79"/>
  <c r="EM7" i="79"/>
  <c r="EN7" i="79"/>
  <c r="EO7" i="79"/>
  <c r="ER7" i="79"/>
  <c r="ES7" i="79"/>
  <c r="ET7" i="79"/>
  <c r="EU7" i="79"/>
  <c r="EV7" i="79"/>
  <c r="EW7" i="79"/>
  <c r="EX7" i="79"/>
  <c r="FA7" i="79"/>
  <c r="FB7" i="79"/>
  <c r="FC7" i="79"/>
  <c r="FD7" i="79"/>
  <c r="FE7" i="79"/>
  <c r="FF7" i="79"/>
  <c r="R8" i="79"/>
  <c r="S8" i="79"/>
  <c r="T8" i="79"/>
  <c r="U8" i="79"/>
  <c r="V8" i="79"/>
  <c r="W8" i="79"/>
  <c r="X8" i="79"/>
  <c r="Y8" i="79"/>
  <c r="Z8" i="79"/>
  <c r="AA8" i="79"/>
  <c r="AB8" i="79"/>
  <c r="AC8" i="79"/>
  <c r="AD8" i="79"/>
  <c r="AE8" i="79"/>
  <c r="AF8" i="79"/>
  <c r="AG8" i="79"/>
  <c r="AH8" i="79"/>
  <c r="AI8" i="79"/>
  <c r="AJ8" i="79"/>
  <c r="AK8" i="79"/>
  <c r="AL8" i="79"/>
  <c r="AM8" i="79"/>
  <c r="AN8" i="79"/>
  <c r="AO8" i="79"/>
  <c r="AP8" i="79"/>
  <c r="AQ8" i="79"/>
  <c r="AR8" i="79"/>
  <c r="AS8" i="79"/>
  <c r="AT8" i="79"/>
  <c r="AU8" i="79"/>
  <c r="AV8" i="79"/>
  <c r="AW8" i="79"/>
  <c r="AX8" i="79"/>
  <c r="AY8" i="79"/>
  <c r="AZ8" i="79"/>
  <c r="BA8" i="79"/>
  <c r="BB8" i="79"/>
  <c r="BC8" i="79"/>
  <c r="BD8" i="79"/>
  <c r="BE8" i="79"/>
  <c r="BF8" i="79"/>
  <c r="BG8" i="79"/>
  <c r="BH8" i="79"/>
  <c r="BI8" i="79"/>
  <c r="BJ8" i="79"/>
  <c r="BK8" i="79"/>
  <c r="BL8" i="79"/>
  <c r="BM8" i="79"/>
  <c r="BN8" i="79"/>
  <c r="BO8" i="79"/>
  <c r="BP8" i="79"/>
  <c r="BQ8" i="79"/>
  <c r="BR8" i="79"/>
  <c r="BS8" i="79"/>
  <c r="BT8" i="79"/>
  <c r="BU8" i="79"/>
  <c r="BV8" i="79"/>
  <c r="BW8" i="79"/>
  <c r="BX8" i="79"/>
  <c r="BY8" i="79"/>
  <c r="BZ8" i="79"/>
  <c r="CA8" i="79"/>
  <c r="CB8" i="79"/>
  <c r="CC8" i="79"/>
  <c r="CD8" i="79"/>
  <c r="CE8" i="79"/>
  <c r="CF8" i="79"/>
  <c r="CG8" i="79"/>
  <c r="CH8" i="79"/>
  <c r="CI8" i="79"/>
  <c r="CJ8" i="79"/>
  <c r="CK8" i="79"/>
  <c r="CL8" i="79"/>
  <c r="CM8" i="79"/>
  <c r="CN8" i="79"/>
  <c r="CO8" i="79"/>
  <c r="CP8" i="79"/>
  <c r="CQ8" i="79"/>
  <c r="CR8" i="79"/>
  <c r="CS8" i="79"/>
  <c r="CT8" i="79"/>
  <c r="CU8" i="79"/>
  <c r="CV8" i="79"/>
  <c r="CW8" i="79"/>
  <c r="CX8" i="79"/>
  <c r="CY8" i="79"/>
  <c r="CZ8" i="79"/>
  <c r="DA8" i="79"/>
  <c r="DB8" i="79"/>
  <c r="DC8" i="79"/>
  <c r="DD8" i="79"/>
  <c r="DE8" i="79"/>
  <c r="DF8" i="79"/>
  <c r="DG8" i="79"/>
  <c r="DH8" i="79"/>
  <c r="DI8" i="79"/>
  <c r="DJ8" i="79"/>
  <c r="DK8" i="79"/>
  <c r="DL8" i="79"/>
  <c r="DM8" i="79"/>
  <c r="DN8" i="79"/>
  <c r="DO8" i="79"/>
  <c r="DP8" i="79"/>
  <c r="DQ8" i="79"/>
  <c r="DR8" i="79"/>
  <c r="DS8" i="79"/>
  <c r="DT8" i="79"/>
  <c r="DU8" i="79"/>
  <c r="DV8" i="79"/>
  <c r="DW8" i="79"/>
  <c r="DX8" i="79"/>
  <c r="DY8" i="79"/>
  <c r="DZ8" i="79"/>
  <c r="EA8" i="79"/>
  <c r="EB8" i="79"/>
  <c r="EC8" i="79"/>
  <c r="ED8" i="79"/>
  <c r="EE8" i="79"/>
  <c r="EF8" i="79"/>
  <c r="EG8" i="79"/>
  <c r="EH8" i="79"/>
  <c r="EI8" i="79"/>
  <c r="EJ8" i="79"/>
  <c r="EK8" i="79"/>
  <c r="EL8" i="79"/>
  <c r="EM8" i="79"/>
  <c r="EN8" i="79"/>
  <c r="EO8" i="79"/>
  <c r="EP8" i="79"/>
  <c r="EQ8" i="79"/>
  <c r="ER8" i="79"/>
  <c r="ES8" i="79"/>
  <c r="ET8" i="79"/>
  <c r="EU8" i="79"/>
  <c r="EV8" i="79"/>
  <c r="EW8" i="79"/>
  <c r="EX8" i="79"/>
  <c r="EY8" i="79"/>
  <c r="EZ8" i="79"/>
  <c r="FA8" i="79"/>
  <c r="FB8" i="79"/>
  <c r="FC8" i="79"/>
  <c r="FD8" i="79"/>
  <c r="FE8" i="79"/>
  <c r="FF8" i="79"/>
  <c r="FG8" i="79"/>
  <c r="FH8" i="79"/>
  <c r="FG23" i="79"/>
  <c r="FG22" i="79"/>
  <c r="FG21" i="79"/>
  <c r="FG25" i="79" s="1"/>
  <c r="FG16" i="79"/>
  <c r="FG15" i="79"/>
  <c r="FG24" i="79" l="1"/>
  <c r="H11" i="79" l="1"/>
  <c r="H13" i="79"/>
  <c r="I25" i="100" l="1"/>
  <c r="A25" i="100"/>
  <c r="I24" i="100"/>
  <c r="A24" i="100"/>
  <c r="I23" i="100"/>
  <c r="A23" i="100"/>
  <c r="I22" i="100"/>
  <c r="A22" i="100"/>
  <c r="I21" i="100"/>
  <c r="A21" i="100"/>
  <c r="I20" i="100"/>
  <c r="A20" i="100"/>
  <c r="I19" i="100"/>
  <c r="A19" i="100"/>
  <c r="I18" i="100"/>
  <c r="A18" i="100"/>
  <c r="I17" i="100"/>
  <c r="A17" i="100"/>
  <c r="I16" i="100"/>
  <c r="A16" i="100"/>
  <c r="I15" i="100"/>
  <c r="A15" i="100"/>
  <c r="I14" i="100"/>
  <c r="A14" i="100"/>
  <c r="I13" i="100"/>
  <c r="A13" i="100"/>
  <c r="I12" i="100"/>
  <c r="A12" i="100"/>
  <c r="I11" i="100"/>
  <c r="A11" i="100"/>
  <c r="I10" i="100"/>
  <c r="A10" i="100"/>
  <c r="I9" i="100"/>
  <c r="A9" i="100"/>
  <c r="I9" i="95" l="1"/>
  <c r="A9" i="95"/>
  <c r="CA56" i="79" l="1"/>
  <c r="D54" i="82" l="1"/>
  <c r="E54" i="82"/>
  <c r="F54" i="82"/>
  <c r="G54" i="82"/>
  <c r="H54" i="82"/>
  <c r="I54" i="82"/>
  <c r="J54" i="82"/>
  <c r="K54" i="82"/>
  <c r="L54" i="82"/>
  <c r="M54" i="82"/>
  <c r="N54" i="82"/>
  <c r="O54" i="82"/>
  <c r="P54" i="82"/>
  <c r="Q54" i="82"/>
  <c r="C54" i="82"/>
  <c r="A54" i="82"/>
  <c r="B54" i="82"/>
  <c r="N57" i="79" l="1"/>
  <c r="E57" i="79"/>
  <c r="M8" i="79" l="1"/>
  <c r="E52" i="79"/>
  <c r="D51" i="82"/>
  <c r="E51" i="82"/>
  <c r="F51" i="82"/>
  <c r="G51" i="82"/>
  <c r="H51" i="82"/>
  <c r="I51" i="82"/>
  <c r="J51" i="82"/>
  <c r="K51" i="82"/>
  <c r="L51" i="82"/>
  <c r="M51" i="82"/>
  <c r="N51" i="82"/>
  <c r="O51" i="82"/>
  <c r="P51" i="82"/>
  <c r="Q51" i="82"/>
  <c r="D52" i="82"/>
  <c r="E52" i="82"/>
  <c r="F52" i="82"/>
  <c r="G52" i="82"/>
  <c r="H52" i="82"/>
  <c r="I52" i="82"/>
  <c r="J52" i="82"/>
  <c r="K52" i="82"/>
  <c r="L52" i="82"/>
  <c r="M52" i="82"/>
  <c r="N52" i="82"/>
  <c r="O52" i="82"/>
  <c r="P52" i="82"/>
  <c r="Q52" i="82"/>
  <c r="D53" i="82"/>
  <c r="E53" i="82"/>
  <c r="F53" i="82"/>
  <c r="G53" i="82"/>
  <c r="H53" i="82"/>
  <c r="I53" i="82"/>
  <c r="J53" i="82"/>
  <c r="K53" i="82"/>
  <c r="L53" i="82"/>
  <c r="M53" i="82"/>
  <c r="N53" i="82"/>
  <c r="O53" i="82"/>
  <c r="P53" i="82"/>
  <c r="Q53" i="82"/>
  <c r="C53" i="82"/>
  <c r="C52" i="82"/>
  <c r="C51" i="82"/>
  <c r="B51" i="82" l="1"/>
  <c r="B52" i="82"/>
  <c r="B53" i="82"/>
  <c r="A51" i="82"/>
  <c r="A52" i="82"/>
  <c r="A53" i="82"/>
  <c r="DV53" i="79" l="1"/>
  <c r="DW53" i="79"/>
  <c r="DY53" i="79"/>
  <c r="EA53" i="79"/>
  <c r="EC53" i="79"/>
  <c r="DU53" i="79"/>
  <c r="CR53" i="79" l="1"/>
  <c r="CS53" i="79"/>
  <c r="CQ53" i="79"/>
  <c r="N54" i="79" l="1"/>
  <c r="N55" i="79"/>
  <c r="N56" i="79"/>
  <c r="E56" i="79"/>
  <c r="E55" i="79"/>
  <c r="E54" i="79"/>
  <c r="I127" i="100" l="1"/>
  <c r="A127" i="100"/>
  <c r="I126" i="100"/>
  <c r="A126" i="100"/>
  <c r="I125" i="100"/>
  <c r="A125" i="100"/>
  <c r="I124" i="100"/>
  <c r="A124" i="100"/>
  <c r="I123" i="100"/>
  <c r="A123" i="100"/>
  <c r="I122" i="100"/>
  <c r="A122" i="100"/>
  <c r="I121" i="100"/>
  <c r="A121" i="100"/>
  <c r="I120" i="100"/>
  <c r="A120" i="100"/>
  <c r="I119" i="100"/>
  <c r="A119" i="100"/>
  <c r="I118" i="100"/>
  <c r="A118" i="100"/>
  <c r="I117" i="100"/>
  <c r="A117" i="100"/>
  <c r="I116" i="100"/>
  <c r="A116" i="100"/>
  <c r="I115" i="100"/>
  <c r="A115" i="100"/>
  <c r="I114" i="100"/>
  <c r="A114" i="100"/>
  <c r="I113" i="100"/>
  <c r="A113" i="100"/>
  <c r="I112" i="100"/>
  <c r="A112" i="100"/>
  <c r="I111" i="100"/>
  <c r="A111" i="100"/>
  <c r="I110" i="100"/>
  <c r="A110" i="100"/>
  <c r="I109" i="100"/>
  <c r="A109" i="100"/>
  <c r="I108" i="100"/>
  <c r="A108" i="100"/>
  <c r="I107" i="100"/>
  <c r="A107" i="100"/>
  <c r="I106" i="100"/>
  <c r="A106" i="100"/>
  <c r="I105" i="100"/>
  <c r="A105" i="100"/>
  <c r="I104" i="100"/>
  <c r="A104" i="100"/>
  <c r="I103" i="100"/>
  <c r="A103" i="100"/>
  <c r="I102" i="100"/>
  <c r="A102" i="100"/>
  <c r="I101" i="100"/>
  <c r="A101" i="100"/>
  <c r="I100" i="100"/>
  <c r="A100" i="100"/>
  <c r="I99" i="100"/>
  <c r="A99" i="100"/>
  <c r="I98" i="100"/>
  <c r="A98" i="100"/>
  <c r="I97" i="100"/>
  <c r="A97" i="100"/>
  <c r="I96" i="100"/>
  <c r="A96" i="100"/>
  <c r="I95" i="100"/>
  <c r="A95" i="100"/>
  <c r="I94" i="100"/>
  <c r="A94" i="100"/>
  <c r="I93" i="100"/>
  <c r="A93" i="100"/>
  <c r="I92" i="100"/>
  <c r="A92" i="100"/>
  <c r="I91" i="100" l="1"/>
  <c r="A91" i="100"/>
  <c r="I90" i="100"/>
  <c r="A90" i="100"/>
  <c r="I89" i="100"/>
  <c r="A89" i="100"/>
  <c r="I88" i="100"/>
  <c r="A88" i="100"/>
  <c r="I87" i="100"/>
  <c r="A87" i="100"/>
  <c r="I86" i="100"/>
  <c r="A86" i="100"/>
  <c r="I85" i="100"/>
  <c r="A85" i="100"/>
  <c r="I84" i="100"/>
  <c r="A84" i="100"/>
  <c r="I83" i="100"/>
  <c r="A83" i="100"/>
  <c r="I82" i="100"/>
  <c r="A82" i="100"/>
  <c r="I81" i="100"/>
  <c r="A81" i="100"/>
  <c r="I80" i="100"/>
  <c r="A80" i="100"/>
  <c r="I79" i="100"/>
  <c r="A79" i="100"/>
  <c r="I78" i="100"/>
  <c r="A78" i="100"/>
  <c r="I77" i="100"/>
  <c r="A77" i="100"/>
  <c r="I76" i="100"/>
  <c r="A76" i="100"/>
  <c r="I75" i="100"/>
  <c r="A75" i="100"/>
  <c r="I74" i="100"/>
  <c r="A74" i="100"/>
  <c r="I73" i="100"/>
  <c r="A73" i="100"/>
  <c r="I72" i="100"/>
  <c r="A72" i="100"/>
  <c r="I71" i="100"/>
  <c r="A71" i="100"/>
  <c r="I70" i="100"/>
  <c r="A70" i="100"/>
  <c r="I69" i="100"/>
  <c r="A69" i="100"/>
  <c r="I68" i="100"/>
  <c r="A68" i="100"/>
  <c r="I67" i="100"/>
  <c r="A67" i="100"/>
  <c r="I66" i="100"/>
  <c r="A66" i="100"/>
  <c r="I65" i="100"/>
  <c r="A65" i="100"/>
  <c r="I64" i="100"/>
  <c r="A64" i="100"/>
  <c r="I63" i="100"/>
  <c r="A63" i="100"/>
  <c r="I62" i="100"/>
  <c r="A62" i="100"/>
  <c r="I61" i="100"/>
  <c r="A61" i="100"/>
  <c r="I60" i="100"/>
  <c r="A60" i="100"/>
  <c r="I59" i="100"/>
  <c r="A59" i="100"/>
  <c r="I58" i="100"/>
  <c r="A58" i="100"/>
  <c r="I57" i="100"/>
  <c r="A57" i="100"/>
  <c r="I56" i="100"/>
  <c r="A56" i="100"/>
  <c r="M55" i="100" l="1"/>
  <c r="M47" i="100"/>
  <c r="M39" i="100"/>
  <c r="O54" i="100" l="1"/>
  <c r="O53" i="100"/>
  <c r="O51" i="100"/>
  <c r="O50" i="100"/>
  <c r="O46" i="100"/>
  <c r="O45" i="100"/>
  <c r="O43" i="100"/>
  <c r="O42" i="100"/>
  <c r="O38" i="100"/>
  <c r="O37" i="100"/>
  <c r="O35" i="100"/>
  <c r="O34" i="100"/>
  <c r="I55" i="100" l="1"/>
  <c r="A55" i="100"/>
  <c r="I47" i="100"/>
  <c r="A47" i="100"/>
  <c r="I39" i="100"/>
  <c r="A39" i="100"/>
  <c r="I54" i="100"/>
  <c r="A54" i="100"/>
  <c r="I53" i="100"/>
  <c r="A53" i="100"/>
  <c r="I52" i="100"/>
  <c r="A52" i="100"/>
  <c r="I51" i="100"/>
  <c r="A51" i="100"/>
  <c r="I50" i="100"/>
  <c r="A50" i="100"/>
  <c r="I49" i="100"/>
  <c r="A49" i="100"/>
  <c r="I48" i="100"/>
  <c r="A48" i="100"/>
  <c r="I46" i="100"/>
  <c r="A46" i="100"/>
  <c r="I45" i="100"/>
  <c r="A45" i="100"/>
  <c r="I44" i="100"/>
  <c r="A44" i="100"/>
  <c r="I43" i="100"/>
  <c r="A43" i="100"/>
  <c r="I42" i="100"/>
  <c r="A42" i="100"/>
  <c r="I41" i="100"/>
  <c r="A41" i="100"/>
  <c r="I40" i="100"/>
  <c r="A40" i="100"/>
  <c r="I38" i="100"/>
  <c r="A38" i="100"/>
  <c r="I37" i="100"/>
  <c r="A37" i="100"/>
  <c r="I36" i="100"/>
  <c r="A36" i="100"/>
  <c r="I35" i="100"/>
  <c r="A35" i="100"/>
  <c r="I34" i="100"/>
  <c r="A34" i="100"/>
  <c r="I33" i="100"/>
  <c r="A33" i="100"/>
  <c r="I32" i="100"/>
  <c r="A32" i="100"/>
  <c r="I31" i="100"/>
  <c r="A31" i="100"/>
  <c r="I30" i="100"/>
  <c r="A30" i="100"/>
  <c r="I29" i="100"/>
  <c r="A29" i="100"/>
  <c r="I28" i="100"/>
  <c r="A28" i="100"/>
  <c r="I27" i="100"/>
  <c r="A27" i="100"/>
  <c r="I26" i="100"/>
  <c r="A26" i="100"/>
  <c r="I8" i="95"/>
  <c r="A8" i="95"/>
  <c r="I16" i="79" l="1"/>
  <c r="B20" i="79" l="1"/>
  <c r="B19" i="79"/>
  <c r="I25" i="79"/>
  <c r="I23" i="79"/>
  <c r="I22" i="79"/>
  <c r="A26" i="82"/>
  <c r="D26" i="82"/>
  <c r="E26" i="82"/>
  <c r="F26" i="82"/>
  <c r="G26" i="82"/>
  <c r="H26" i="82"/>
  <c r="I26" i="82"/>
  <c r="J26" i="82"/>
  <c r="K26" i="82"/>
  <c r="L26" i="82"/>
  <c r="M26" i="82"/>
  <c r="N26" i="82"/>
  <c r="O26" i="82"/>
  <c r="P26" i="82"/>
  <c r="Q26" i="82"/>
  <c r="C26" i="82"/>
  <c r="C25" i="82"/>
  <c r="D25" i="82"/>
  <c r="E25" i="82"/>
  <c r="F25" i="82"/>
  <c r="G25" i="82"/>
  <c r="H25" i="82"/>
  <c r="I25" i="82"/>
  <c r="J25" i="82"/>
  <c r="K25" i="82"/>
  <c r="L25" i="82"/>
  <c r="M25" i="82"/>
  <c r="N25" i="82"/>
  <c r="O25" i="82"/>
  <c r="P25" i="82"/>
  <c r="Q25" i="82"/>
  <c r="C24" i="82"/>
  <c r="D24" i="82"/>
  <c r="E24" i="82"/>
  <c r="F24" i="82"/>
  <c r="G24" i="82"/>
  <c r="H24" i="82"/>
  <c r="I24" i="82"/>
  <c r="J24" i="82"/>
  <c r="K24" i="82"/>
  <c r="L24" i="82"/>
  <c r="M24" i="82"/>
  <c r="N24" i="82"/>
  <c r="O24" i="82"/>
  <c r="P24" i="82"/>
  <c r="Q24" i="82"/>
  <c r="D23" i="82"/>
  <c r="E23" i="82"/>
  <c r="F23" i="82"/>
  <c r="G23" i="82"/>
  <c r="H23" i="82"/>
  <c r="I23" i="82"/>
  <c r="J23" i="82"/>
  <c r="K23" i="82"/>
  <c r="L23" i="82"/>
  <c r="M23" i="82"/>
  <c r="N23" i="82"/>
  <c r="O23" i="82"/>
  <c r="P23" i="82"/>
  <c r="Q23" i="82"/>
  <c r="C23" i="82"/>
  <c r="O18" i="82"/>
  <c r="P18" i="82"/>
  <c r="Q18" i="82"/>
  <c r="O9" i="82"/>
  <c r="P9" i="82"/>
  <c r="Q9" i="82"/>
  <c r="O10" i="82"/>
  <c r="P10" i="82"/>
  <c r="Q10" i="82"/>
  <c r="O11" i="82"/>
  <c r="P11" i="82"/>
  <c r="Q11" i="82"/>
  <c r="O12" i="82"/>
  <c r="P12" i="82"/>
  <c r="Q12" i="82"/>
  <c r="O13" i="82"/>
  <c r="P13" i="82"/>
  <c r="Q13" i="82"/>
  <c r="O8" i="82"/>
  <c r="P8" i="82"/>
  <c r="Q8" i="82"/>
  <c r="O7" i="82"/>
  <c r="P7" i="82"/>
  <c r="Q7" i="82"/>
  <c r="O6" i="82"/>
  <c r="P6" i="82"/>
  <c r="Q6" i="82"/>
  <c r="P14" i="82"/>
  <c r="Q14" i="82"/>
  <c r="B26" i="82"/>
  <c r="D22" i="82"/>
  <c r="E22" i="82"/>
  <c r="F22" i="82"/>
  <c r="G22" i="82"/>
  <c r="H22" i="82"/>
  <c r="I22" i="82"/>
  <c r="J22" i="82"/>
  <c r="K22" i="82"/>
  <c r="L22" i="82"/>
  <c r="M22" i="82"/>
  <c r="N22" i="82"/>
  <c r="O22" i="82"/>
  <c r="P22" i="82"/>
  <c r="Q22" i="82"/>
  <c r="C22" i="82"/>
  <c r="C20" i="82"/>
  <c r="D21" i="82"/>
  <c r="E21" i="82"/>
  <c r="F21" i="82"/>
  <c r="G21" i="82"/>
  <c r="H21" i="82"/>
  <c r="I21" i="82"/>
  <c r="J21" i="82"/>
  <c r="K21" i="82"/>
  <c r="L21" i="82"/>
  <c r="M21" i="82"/>
  <c r="N21" i="82"/>
  <c r="O21" i="82"/>
  <c r="P21" i="82"/>
  <c r="Q21" i="82"/>
  <c r="C21" i="82"/>
  <c r="C19" i="82"/>
  <c r="D20" i="82"/>
  <c r="E20" i="82"/>
  <c r="F20" i="82"/>
  <c r="G20" i="82"/>
  <c r="H20" i="82"/>
  <c r="I20" i="82"/>
  <c r="J20" i="82"/>
  <c r="K20" i="82"/>
  <c r="L20" i="82"/>
  <c r="M20" i="82"/>
  <c r="N20" i="82"/>
  <c r="O20" i="82"/>
  <c r="P20" i="82"/>
  <c r="Q20" i="82"/>
  <c r="D19" i="82"/>
  <c r="E19" i="82"/>
  <c r="F19" i="82"/>
  <c r="G19" i="82"/>
  <c r="H19" i="82"/>
  <c r="I19" i="82"/>
  <c r="J19" i="82"/>
  <c r="K19" i="82"/>
  <c r="L19" i="82"/>
  <c r="M19" i="82"/>
  <c r="N19" i="82"/>
  <c r="O19" i="82"/>
  <c r="P19" i="82"/>
  <c r="Q19" i="82"/>
  <c r="O5" i="82"/>
  <c r="P5" i="82"/>
  <c r="Q5" i="82"/>
  <c r="D14" i="82"/>
  <c r="E14" i="82"/>
  <c r="F14" i="82"/>
  <c r="G14" i="82"/>
  <c r="H14" i="82"/>
  <c r="I14" i="82"/>
  <c r="J14" i="82"/>
  <c r="K14" i="82"/>
  <c r="L14" i="82"/>
  <c r="M14" i="82"/>
  <c r="N14" i="82"/>
  <c r="O14" i="82"/>
  <c r="C14" i="82"/>
  <c r="B21" i="82"/>
  <c r="B22" i="82"/>
  <c r="B20" i="82"/>
  <c r="B14" i="82"/>
  <c r="A22" i="82"/>
  <c r="A20" i="82"/>
  <c r="A14" i="82"/>
  <c r="EE25" i="79"/>
  <c r="EF25" i="79"/>
  <c r="EG25" i="79"/>
  <c r="EO25" i="79"/>
  <c r="EP25" i="79"/>
  <c r="EQ25" i="79"/>
  <c r="ES25" i="79"/>
  <c r="EU25" i="79"/>
  <c r="EW25" i="79"/>
  <c r="DU25" i="79"/>
  <c r="DV25" i="79"/>
  <c r="DW25" i="79"/>
  <c r="DK25" i="79"/>
  <c r="DL25" i="79"/>
  <c r="DM25" i="79"/>
  <c r="DO25" i="79"/>
  <c r="DQ25" i="79"/>
  <c r="DS25" i="79"/>
  <c r="DA25" i="79"/>
  <c r="DB25" i="79"/>
  <c r="DC25" i="79"/>
  <c r="DE25" i="79"/>
  <c r="DG25" i="79"/>
  <c r="DI25" i="79"/>
  <c r="CQ25" i="79"/>
  <c r="CR25" i="79"/>
  <c r="CS25" i="79"/>
  <c r="CU25" i="79"/>
  <c r="CW25" i="79"/>
  <c r="CY25" i="79"/>
  <c r="BX25" i="79"/>
  <c r="BY25" i="79"/>
  <c r="CA25" i="79"/>
  <c r="CE25" i="79"/>
  <c r="BW25" i="79"/>
  <c r="BN25" i="79"/>
  <c r="BO25" i="79"/>
  <c r="BQ25" i="79"/>
  <c r="BU25" i="79"/>
  <c r="BM25" i="79"/>
  <c r="AG25" i="79"/>
  <c r="Z25" i="79"/>
  <c r="AA25" i="79"/>
  <c r="AC25" i="79"/>
  <c r="AE25" i="79"/>
  <c r="Y25" i="79"/>
  <c r="BS23" i="79"/>
  <c r="FE23" i="79"/>
  <c r="FC23" i="79"/>
  <c r="FA23" i="79"/>
  <c r="EZ23" i="79"/>
  <c r="EY23" i="79"/>
  <c r="EM23" i="79"/>
  <c r="EC23" i="79"/>
  <c r="CO23" i="79"/>
  <c r="CK23" i="79"/>
  <c r="CI23" i="79"/>
  <c r="CH23" i="79"/>
  <c r="CG23" i="79"/>
  <c r="CC23" i="79"/>
  <c r="CM23" i="79" s="1"/>
  <c r="CH22" i="79"/>
  <c r="CI22" i="79"/>
  <c r="CK22" i="79"/>
  <c r="CO22" i="79"/>
  <c r="CG22" i="79"/>
  <c r="E23" i="79"/>
  <c r="E24" i="79"/>
  <c r="E25" i="79"/>
  <c r="E29" i="79"/>
  <c r="CC22" i="79"/>
  <c r="CM22" i="79" s="1"/>
  <c r="A50" i="82" l="1"/>
  <c r="B55" i="82"/>
  <c r="B56" i="82"/>
  <c r="B57" i="82"/>
  <c r="B58" i="82"/>
  <c r="B59" i="82"/>
  <c r="B60" i="82"/>
  <c r="B50" i="82"/>
  <c r="N53" i="79" l="1"/>
  <c r="E53" i="79"/>
  <c r="I24" i="79" l="1"/>
  <c r="D18" i="82"/>
  <c r="E18" i="82"/>
  <c r="F18" i="82"/>
  <c r="G18" i="82"/>
  <c r="H18" i="82"/>
  <c r="I18" i="82"/>
  <c r="J18" i="82"/>
  <c r="K18" i="82"/>
  <c r="L18" i="82"/>
  <c r="M18" i="82"/>
  <c r="N18" i="82"/>
  <c r="D13" i="82"/>
  <c r="E13" i="82"/>
  <c r="F13" i="82"/>
  <c r="G13" i="82"/>
  <c r="H13" i="82"/>
  <c r="I13" i="82"/>
  <c r="J13" i="82"/>
  <c r="K13" i="82"/>
  <c r="L13" i="82"/>
  <c r="M13" i="82"/>
  <c r="N13" i="82"/>
  <c r="C13" i="82"/>
  <c r="D12" i="82"/>
  <c r="E12" i="82"/>
  <c r="F12" i="82"/>
  <c r="G12" i="82"/>
  <c r="H12" i="82"/>
  <c r="I12" i="82"/>
  <c r="J12" i="82"/>
  <c r="K12" i="82"/>
  <c r="L12" i="82"/>
  <c r="M12" i="82"/>
  <c r="N12" i="82"/>
  <c r="D9" i="82"/>
  <c r="E9" i="82"/>
  <c r="F9" i="82"/>
  <c r="G9" i="82"/>
  <c r="H9" i="82"/>
  <c r="I9" i="82"/>
  <c r="J9" i="82"/>
  <c r="K9" i="82"/>
  <c r="L9" i="82"/>
  <c r="M9" i="82"/>
  <c r="N9" i="82"/>
  <c r="D8" i="82"/>
  <c r="E8" i="82"/>
  <c r="F8" i="82"/>
  <c r="G8" i="82"/>
  <c r="H8" i="82"/>
  <c r="I8" i="82"/>
  <c r="J8" i="82"/>
  <c r="K8" i="82"/>
  <c r="L8" i="82"/>
  <c r="M8" i="82"/>
  <c r="N8" i="82"/>
  <c r="C8" i="82"/>
  <c r="D7" i="82"/>
  <c r="E7" i="82"/>
  <c r="F7" i="82"/>
  <c r="G7" i="82"/>
  <c r="H7" i="82"/>
  <c r="I7" i="82"/>
  <c r="J7" i="82"/>
  <c r="K7" i="82"/>
  <c r="L7" i="82"/>
  <c r="M7" i="82"/>
  <c r="N7" i="82"/>
  <c r="D6" i="82"/>
  <c r="E6" i="82"/>
  <c r="F6" i="82"/>
  <c r="G6" i="82"/>
  <c r="H6" i="82"/>
  <c r="I6" i="82"/>
  <c r="J6" i="82"/>
  <c r="K6" i="82"/>
  <c r="L6" i="82"/>
  <c r="M6" i="82"/>
  <c r="N6" i="82"/>
  <c r="D11" i="82"/>
  <c r="E11" i="82"/>
  <c r="F11" i="82"/>
  <c r="G11" i="82"/>
  <c r="H11" i="82"/>
  <c r="I11" i="82"/>
  <c r="J11" i="82"/>
  <c r="K11" i="82"/>
  <c r="L11" i="82"/>
  <c r="M11" i="82"/>
  <c r="N11" i="82"/>
  <c r="C11" i="82"/>
  <c r="N5" i="82"/>
  <c r="K5" i="82"/>
  <c r="H5" i="82"/>
  <c r="N10" i="82"/>
  <c r="K10" i="82"/>
  <c r="H10" i="82"/>
  <c r="E10" i="82"/>
  <c r="E5" i="82"/>
  <c r="A7" i="82"/>
  <c r="A8" i="82"/>
  <c r="A9" i="82"/>
  <c r="A10" i="82"/>
  <c r="A11" i="82"/>
  <c r="A12" i="82"/>
  <c r="A13" i="82"/>
  <c r="A15" i="82"/>
  <c r="A16" i="82"/>
  <c r="A17" i="82"/>
  <c r="A18" i="82"/>
  <c r="A19" i="82"/>
  <c r="A21" i="82"/>
  <c r="A23" i="82"/>
  <c r="A24" i="82"/>
  <c r="A25" i="82"/>
  <c r="A27" i="82"/>
  <c r="A28" i="82"/>
  <c r="A29" i="82"/>
  <c r="A30" i="82"/>
  <c r="A31" i="82"/>
  <c r="A32" i="82"/>
  <c r="A33" i="82"/>
  <c r="A34" i="82"/>
  <c r="A35" i="82"/>
  <c r="A36" i="82"/>
  <c r="A37" i="82"/>
  <c r="A38" i="82"/>
  <c r="A39" i="82"/>
  <c r="A40" i="82"/>
  <c r="A41" i="82"/>
  <c r="A42" i="82"/>
  <c r="A43" i="82"/>
  <c r="A44" i="82"/>
  <c r="A45" i="82"/>
  <c r="A46" i="82"/>
  <c r="A47" i="82"/>
  <c r="A48" i="82"/>
  <c r="A49" i="82"/>
  <c r="A55" i="82"/>
  <c r="A56" i="82"/>
  <c r="A57" i="82"/>
  <c r="A58" i="82"/>
  <c r="A59" i="82"/>
  <c r="A60" i="82"/>
  <c r="A6" i="82"/>
  <c r="E16" i="79"/>
  <c r="B7" i="82"/>
  <c r="B8" i="82"/>
  <c r="B9" i="82"/>
  <c r="B10" i="82"/>
  <c r="B11" i="82"/>
  <c r="B12" i="82"/>
  <c r="B13" i="82"/>
  <c r="B15" i="82"/>
  <c r="B16" i="82"/>
  <c r="B17" i="82"/>
  <c r="B18" i="82"/>
  <c r="B19" i="82"/>
  <c r="B23" i="82"/>
  <c r="B24" i="82"/>
  <c r="B25" i="82"/>
  <c r="B27" i="82"/>
  <c r="B28" i="82"/>
  <c r="B29" i="82"/>
  <c r="B30" i="82"/>
  <c r="B31" i="82"/>
  <c r="B32" i="82"/>
  <c r="B33" i="82"/>
  <c r="B34" i="82"/>
  <c r="B35" i="82"/>
  <c r="B36" i="82"/>
  <c r="B37" i="82"/>
  <c r="B38" i="82"/>
  <c r="B39" i="82"/>
  <c r="B40" i="82"/>
  <c r="B41" i="82"/>
  <c r="B42" i="82"/>
  <c r="B43" i="82"/>
  <c r="B44" i="82"/>
  <c r="B45" i="82"/>
  <c r="B46" i="82"/>
  <c r="B47" i="82"/>
  <c r="B48" i="82"/>
  <c r="B49" i="82"/>
  <c r="CQ24" i="79"/>
  <c r="CR24" i="79"/>
  <c r="CS24" i="79"/>
  <c r="CU24" i="79"/>
  <c r="CW24" i="79"/>
  <c r="CY24" i="79"/>
  <c r="DA24" i="79"/>
  <c r="DB24" i="79"/>
  <c r="DC24" i="79"/>
  <c r="DE24" i="79"/>
  <c r="DG24" i="79"/>
  <c r="DI24" i="79"/>
  <c r="DK24" i="79"/>
  <c r="DL24" i="79"/>
  <c r="DM24" i="79"/>
  <c r="DO24" i="79"/>
  <c r="DQ24" i="79"/>
  <c r="DS24" i="79"/>
  <c r="DU24" i="79"/>
  <c r="DV24" i="79"/>
  <c r="DW24" i="79"/>
  <c r="EE24" i="79"/>
  <c r="EF24" i="79"/>
  <c r="EG24" i="79"/>
  <c r="EO24" i="79"/>
  <c r="EP24" i="79"/>
  <c r="EQ24" i="79"/>
  <c r="ES24" i="79"/>
  <c r="EU24" i="79"/>
  <c r="EW24" i="79"/>
  <c r="BW24" i="79"/>
  <c r="BX24" i="79"/>
  <c r="BY24" i="79"/>
  <c r="CA24" i="79"/>
  <c r="CE24" i="79"/>
  <c r="BN24" i="79"/>
  <c r="BO24" i="79"/>
  <c r="BQ24" i="79"/>
  <c r="BU24" i="79"/>
  <c r="BM24" i="79"/>
  <c r="Z24" i="79"/>
  <c r="AA24" i="79"/>
  <c r="AC24" i="79"/>
  <c r="AE24" i="79"/>
  <c r="AG24" i="79"/>
  <c r="Y24" i="79"/>
  <c r="Q16" i="82" l="1"/>
  <c r="O17" i="82"/>
  <c r="P17" i="82"/>
  <c r="O15" i="82"/>
  <c r="Q17" i="82"/>
  <c r="P15" i="82"/>
  <c r="Q15" i="82"/>
  <c r="O16" i="82"/>
  <c r="P16" i="82"/>
  <c r="I15" i="82"/>
  <c r="F16" i="82"/>
  <c r="N16" i="82"/>
  <c r="K17" i="82"/>
  <c r="J15" i="82"/>
  <c r="G16" i="82"/>
  <c r="D17" i="82"/>
  <c r="L17" i="82"/>
  <c r="K15" i="82"/>
  <c r="H16" i="82"/>
  <c r="E17" i="82"/>
  <c r="M17" i="82"/>
  <c r="D15" i="82"/>
  <c r="L15" i="82"/>
  <c r="I16" i="82"/>
  <c r="F17" i="82"/>
  <c r="N17" i="82"/>
  <c r="E15" i="82"/>
  <c r="M15" i="82"/>
  <c r="J16" i="82"/>
  <c r="G17" i="82"/>
  <c r="C16" i="82"/>
  <c r="F15" i="82"/>
  <c r="N15" i="82"/>
  <c r="K16" i="82"/>
  <c r="H17" i="82"/>
  <c r="C17" i="82"/>
  <c r="G15" i="82"/>
  <c r="D16" i="82"/>
  <c r="L16" i="82"/>
  <c r="I17" i="82"/>
  <c r="C15" i="82"/>
  <c r="H15" i="82"/>
  <c r="E16" i="82"/>
  <c r="M16" i="82"/>
  <c r="J17" i="82"/>
  <c r="A4" i="82"/>
  <c r="F35" i="82" s="1"/>
  <c r="Q32" i="82" l="1"/>
  <c r="P35" i="82"/>
  <c r="P32" i="82"/>
  <c r="Q35" i="82"/>
  <c r="O32" i="82"/>
  <c r="O35" i="82"/>
  <c r="F33" i="82"/>
  <c r="F34" i="82"/>
  <c r="K32" i="82"/>
  <c r="E35" i="82"/>
  <c r="H32" i="82"/>
  <c r="J32" i="82"/>
  <c r="M32" i="82"/>
  <c r="H35" i="82"/>
  <c r="K35" i="82"/>
  <c r="M35" i="82"/>
  <c r="G35" i="82"/>
  <c r="L35" i="82"/>
  <c r="J35" i="82"/>
  <c r="I32" i="82"/>
  <c r="D32" i="82"/>
  <c r="F32" i="82"/>
  <c r="E32" i="82"/>
  <c r="E30" i="82" s="1"/>
  <c r="G32" i="82"/>
  <c r="C32" i="82"/>
  <c r="I35" i="82"/>
  <c r="L32" i="82"/>
  <c r="N32" i="82"/>
  <c r="N35" i="82"/>
  <c r="C35" i="82"/>
  <c r="D35" i="82"/>
  <c r="O33" i="82" l="1"/>
  <c r="O34" i="82"/>
  <c r="O30" i="82"/>
  <c r="O31" i="82"/>
  <c r="Q34" i="82"/>
  <c r="Q33" i="82"/>
  <c r="P31" i="82"/>
  <c r="P30" i="82"/>
  <c r="P33" i="82"/>
  <c r="P34" i="82"/>
  <c r="Q30" i="82"/>
  <c r="Q31" i="82"/>
  <c r="E31" i="82"/>
  <c r="H33" i="82"/>
  <c r="H34" i="82"/>
  <c r="M33" i="82"/>
  <c r="M34" i="82"/>
  <c r="C34" i="82"/>
  <c r="C33" i="82"/>
  <c r="K34" i="82"/>
  <c r="K33" i="82"/>
  <c r="N33" i="82"/>
  <c r="N34" i="82"/>
  <c r="D30" i="82"/>
  <c r="D31" i="82"/>
  <c r="D33" i="82"/>
  <c r="D34" i="82"/>
  <c r="I34" i="82"/>
  <c r="I33" i="82"/>
  <c r="E33" i="82"/>
  <c r="E34" i="82"/>
  <c r="J34" i="82"/>
  <c r="J33" i="82"/>
  <c r="L33" i="82"/>
  <c r="L34" i="82"/>
  <c r="C30" i="82"/>
  <c r="C31" i="82"/>
  <c r="G33" i="82"/>
  <c r="G34" i="82"/>
  <c r="F30" i="82"/>
  <c r="F31" i="82"/>
  <c r="G31" i="82" l="1"/>
  <c r="G30" i="82"/>
  <c r="H30" i="82" l="1"/>
  <c r="H31" i="82"/>
  <c r="EZ15" i="79"/>
  <c r="FA15" i="79"/>
  <c r="FC15" i="79"/>
  <c r="FE15" i="79"/>
  <c r="EZ16" i="79"/>
  <c r="FA16" i="79"/>
  <c r="FC16" i="79"/>
  <c r="FE16" i="79"/>
  <c r="EY16" i="79"/>
  <c r="EY15" i="79"/>
  <c r="CG16" i="79"/>
  <c r="CH16" i="79"/>
  <c r="CI16" i="79"/>
  <c r="CK16" i="79"/>
  <c r="CO16" i="79"/>
  <c r="CH15" i="79"/>
  <c r="CI15" i="79"/>
  <c r="CK15" i="79"/>
  <c r="CO15" i="79"/>
  <c r="CG15" i="79"/>
  <c r="CC16" i="79"/>
  <c r="CM16" i="79" s="1"/>
  <c r="CC15" i="79"/>
  <c r="CM15" i="79" s="1"/>
  <c r="CE11" i="79"/>
  <c r="CO11" i="79" s="1"/>
  <c r="CA11" i="79"/>
  <c r="CK11" i="79" s="1"/>
  <c r="O15" i="79"/>
  <c r="DQ10" i="79"/>
  <c r="CH11" i="79"/>
  <c r="CI11" i="79"/>
  <c r="CG11" i="79"/>
  <c r="EY22" i="79"/>
  <c r="EZ22" i="79"/>
  <c r="FA22" i="79"/>
  <c r="FC22" i="79"/>
  <c r="FE22" i="79"/>
  <c r="EZ21" i="79"/>
  <c r="FA21" i="79"/>
  <c r="FA25" i="79" s="1"/>
  <c r="FC21" i="79"/>
  <c r="FE21" i="79"/>
  <c r="FE25" i="79" s="1"/>
  <c r="EY21" i="79"/>
  <c r="EY25" i="79" s="1"/>
  <c r="CI21" i="79"/>
  <c r="CK21" i="79"/>
  <c r="CO21" i="79"/>
  <c r="CG21" i="79"/>
  <c r="CH21" i="79"/>
  <c r="CC21" i="79"/>
  <c r="CC25" i="79" s="1"/>
  <c r="BS21" i="79"/>
  <c r="O21" i="79"/>
  <c r="FE63" i="79"/>
  <c r="CI63" i="79"/>
  <c r="CK63" i="79"/>
  <c r="CH63" i="79"/>
  <c r="CG63" i="79"/>
  <c r="CC63" i="79"/>
  <c r="CM63" i="79" s="1"/>
  <c r="BS62" i="79"/>
  <c r="BS61" i="79"/>
  <c r="CI38" i="79"/>
  <c r="CH38" i="79"/>
  <c r="CG38" i="79"/>
  <c r="BS24" i="79" l="1"/>
  <c r="BS25" i="79"/>
  <c r="CH24" i="79"/>
  <c r="CH25" i="79"/>
  <c r="FC24" i="79"/>
  <c r="FC25" i="79"/>
  <c r="CG24" i="79"/>
  <c r="CG25" i="79"/>
  <c r="CO24" i="79"/>
  <c r="CO25" i="79"/>
  <c r="EZ24" i="79"/>
  <c r="EZ25" i="79"/>
  <c r="CK24" i="79"/>
  <c r="CK25" i="79"/>
  <c r="CI24" i="79"/>
  <c r="CI25" i="79"/>
  <c r="EY24" i="79"/>
  <c r="CM21" i="79"/>
  <c r="CC24" i="79"/>
  <c r="FE24" i="79"/>
  <c r="FA24" i="79"/>
  <c r="I30" i="82"/>
  <c r="I31" i="82"/>
  <c r="CC11" i="79"/>
  <c r="CM11" i="79" s="1"/>
  <c r="CI35" i="79"/>
  <c r="CK35" i="79"/>
  <c r="CO35" i="79"/>
  <c r="CC35" i="79"/>
  <c r="CM35" i="79" s="1"/>
  <c r="CM24" i="79" l="1"/>
  <c r="CM25" i="79"/>
  <c r="J30" i="82"/>
  <c r="J31" i="82"/>
  <c r="EM19" i="79"/>
  <c r="EM20" i="79"/>
  <c r="EC19" i="79"/>
  <c r="EC20" i="79"/>
  <c r="CH19" i="79"/>
  <c r="CI19" i="79"/>
  <c r="CK19" i="79"/>
  <c r="CM19" i="79"/>
  <c r="CO19" i="79"/>
  <c r="CG19" i="79"/>
  <c r="CH18" i="79"/>
  <c r="CI18" i="79"/>
  <c r="CK18" i="79"/>
  <c r="CM18" i="79"/>
  <c r="CO18" i="79"/>
  <c r="CG18" i="79"/>
  <c r="CK20" i="79"/>
  <c r="CM20" i="79"/>
  <c r="CO20" i="79"/>
  <c r="BU20" i="79"/>
  <c r="BS20" i="79"/>
  <c r="BM20" i="79"/>
  <c r="BO20" i="79"/>
  <c r="E20" i="79"/>
  <c r="E19" i="79"/>
  <c r="BN20" i="79" l="1"/>
  <c r="K31" i="82"/>
  <c r="K30" i="82"/>
  <c r="L30" i="82" l="1"/>
  <c r="L31" i="82"/>
  <c r="EM58" i="79"/>
  <c r="EK58" i="79"/>
  <c r="EI58" i="79"/>
  <c r="M31" i="82" l="1"/>
  <c r="M30" i="82"/>
  <c r="D17" i="80"/>
  <c r="D16" i="80"/>
  <c r="D15" i="80"/>
  <c r="A5" i="80"/>
  <c r="D7" i="80"/>
  <c r="D6" i="80"/>
  <c r="D5" i="80"/>
  <c r="N30" i="82" l="1"/>
  <c r="N31" i="82"/>
  <c r="H7" i="79"/>
  <c r="I7" i="79"/>
  <c r="F7" i="79"/>
  <c r="D4" i="80" l="1"/>
  <c r="H4" i="80" s="1"/>
  <c r="N40" i="79" l="1"/>
  <c r="P3" i="80" l="1"/>
  <c r="Q3" i="80"/>
  <c r="R3" i="80"/>
  <c r="S3" i="80"/>
  <c r="T3" i="80"/>
  <c r="DS3" i="80"/>
  <c r="DT3" i="80"/>
  <c r="DU3" i="80"/>
  <c r="DV3" i="80"/>
  <c r="DW3" i="80"/>
  <c r="DX3" i="80"/>
  <c r="DY3" i="80"/>
  <c r="DZ3" i="80"/>
  <c r="EA3" i="80"/>
  <c r="EB3" i="80"/>
  <c r="EC3" i="80"/>
  <c r="ED3" i="80"/>
  <c r="EE3" i="80"/>
  <c r="EF3" i="80"/>
  <c r="EG3" i="80"/>
  <c r="EH3" i="80"/>
  <c r="EI3" i="80"/>
  <c r="EJ3" i="80"/>
  <c r="N3" i="80"/>
  <c r="DO3" i="80" l="1"/>
  <c r="DI3" i="80"/>
  <c r="DC3" i="80"/>
  <c r="CW3" i="80"/>
  <c r="CQ3" i="80"/>
  <c r="CK3" i="80"/>
  <c r="CE3" i="80"/>
  <c r="BY3" i="80"/>
  <c r="BS3" i="80"/>
  <c r="BM3" i="80"/>
  <c r="BG3" i="80"/>
  <c r="BA3" i="80"/>
  <c r="AU3" i="80"/>
  <c r="AO3" i="80"/>
  <c r="AI3" i="80"/>
  <c r="AC3" i="80"/>
  <c r="W3" i="80"/>
  <c r="DM3" i="80"/>
  <c r="DG3" i="80"/>
  <c r="DA3" i="80"/>
  <c r="CU3" i="80"/>
  <c r="CO3" i="80"/>
  <c r="CI3" i="80"/>
  <c r="CC3" i="80"/>
  <c r="BW3" i="80"/>
  <c r="BQ3" i="80"/>
  <c r="BK3" i="80"/>
  <c r="BE3" i="80"/>
  <c r="AY3" i="80"/>
  <c r="AS3" i="80"/>
  <c r="AM3" i="80"/>
  <c r="AG3" i="80"/>
  <c r="AA3" i="80"/>
  <c r="U3" i="80"/>
  <c r="DH3" i="80" l="1"/>
  <c r="DJ3" i="80"/>
  <c r="DL3" i="80"/>
  <c r="DK3" i="80"/>
  <c r="H14" i="79" l="1"/>
  <c r="D11" i="80" l="1"/>
  <c r="D10" i="80"/>
  <c r="D9" i="80"/>
  <c r="D14" i="80" l="1"/>
  <c r="EC60" i="79" l="1"/>
  <c r="EA60" i="79"/>
  <c r="DY60" i="79"/>
  <c r="DW60" i="79"/>
  <c r="DV60" i="79"/>
  <c r="DU60" i="79"/>
  <c r="DS60" i="79"/>
  <c r="DQ60" i="79"/>
  <c r="DO60" i="79"/>
  <c r="DM60" i="79"/>
  <c r="DL60" i="79"/>
  <c r="DK60" i="79"/>
  <c r="CY60" i="79"/>
  <c r="CW60" i="79"/>
  <c r="CU60" i="79"/>
  <c r="CS60" i="79"/>
  <c r="CR60" i="79"/>
  <c r="CQ60" i="79"/>
  <c r="BY60" i="79"/>
  <c r="BX60" i="79"/>
  <c r="BW60" i="79"/>
  <c r="E60" i="79"/>
  <c r="EG58" i="79" l="1"/>
  <c r="EF58" i="79"/>
  <c r="EE58" i="79"/>
  <c r="EM63" i="79"/>
  <c r="E63" i="79"/>
  <c r="EM62" i="79"/>
  <c r="EC62" i="79"/>
  <c r="N62" i="79"/>
  <c r="E62" i="79"/>
  <c r="EM61" i="79"/>
  <c r="EC61" i="79"/>
  <c r="N61" i="79"/>
  <c r="E61" i="79"/>
  <c r="EM59" i="79"/>
  <c r="EC59" i="79"/>
  <c r="E59" i="79"/>
  <c r="EC58" i="79"/>
  <c r="N58" i="79"/>
  <c r="E58" i="79"/>
  <c r="EM52" i="79"/>
  <c r="EC52" i="79"/>
  <c r="N52" i="79"/>
  <c r="B52" i="79"/>
  <c r="EM51" i="79"/>
  <c r="EC51" i="79"/>
  <c r="N51" i="79"/>
  <c r="E51" i="79"/>
  <c r="B51" i="79"/>
  <c r="EM50" i="79"/>
  <c r="EC50" i="79"/>
  <c r="N50" i="79"/>
  <c r="E50" i="79"/>
  <c r="B50" i="79"/>
  <c r="EM49" i="79"/>
  <c r="EC49" i="79"/>
  <c r="N49" i="79"/>
  <c r="E49" i="79"/>
  <c r="B49" i="79"/>
  <c r="EM48" i="79"/>
  <c r="EC48" i="79"/>
  <c r="N48" i="79"/>
  <c r="E48" i="79"/>
  <c r="B48" i="79"/>
  <c r="EM47" i="79"/>
  <c r="EC47" i="79"/>
  <c r="N47" i="79"/>
  <c r="E47" i="79"/>
  <c r="B47" i="79"/>
  <c r="EM46" i="79"/>
  <c r="EC46" i="79"/>
  <c r="N46" i="79"/>
  <c r="E46" i="79"/>
  <c r="B46" i="79"/>
  <c r="EM45" i="79"/>
  <c r="EC45" i="79"/>
  <c r="N45" i="79"/>
  <c r="E45" i="79"/>
  <c r="B45" i="79"/>
  <c r="EM44" i="79"/>
  <c r="EC44" i="79"/>
  <c r="N44" i="79"/>
  <c r="E44" i="79"/>
  <c r="B44" i="79"/>
  <c r="EM43" i="79"/>
  <c r="EC43" i="79"/>
  <c r="N43" i="79"/>
  <c r="E43" i="79"/>
  <c r="B43" i="79"/>
  <c r="EM42" i="79"/>
  <c r="EC42" i="79"/>
  <c r="N42" i="79"/>
  <c r="E42" i="79"/>
  <c r="B42" i="79"/>
  <c r="EM41" i="79"/>
  <c r="EC41" i="79"/>
  <c r="N41" i="79"/>
  <c r="E41" i="79"/>
  <c r="B41" i="79"/>
  <c r="EM40" i="79"/>
  <c r="EC40" i="79"/>
  <c r="E40" i="79"/>
  <c r="EM39" i="79"/>
  <c r="EC39" i="79"/>
  <c r="E39" i="79"/>
  <c r="EC38" i="79"/>
  <c r="E38" i="79"/>
  <c r="N37" i="79"/>
  <c r="E37" i="79"/>
  <c r="E36" i="79"/>
  <c r="EM35" i="79"/>
  <c r="EC35" i="79"/>
  <c r="E35" i="79"/>
  <c r="EM34" i="79"/>
  <c r="EC34" i="79"/>
  <c r="N34" i="79"/>
  <c r="E34" i="79"/>
  <c r="EM33" i="79"/>
  <c r="EC33" i="79"/>
  <c r="E33" i="79"/>
  <c r="EM32" i="79"/>
  <c r="EC32" i="79"/>
  <c r="N32" i="79"/>
  <c r="I32" i="79"/>
  <c r="E32" i="79"/>
  <c r="EM31" i="79"/>
  <c r="EC31" i="79"/>
  <c r="N31" i="79"/>
  <c r="E31" i="79"/>
  <c r="EM30" i="79"/>
  <c r="EC30" i="79"/>
  <c r="N30" i="79"/>
  <c r="E30" i="79"/>
  <c r="EM28" i="79"/>
  <c r="EC28" i="79"/>
  <c r="N28" i="79"/>
  <c r="E28" i="79"/>
  <c r="EM27" i="79"/>
  <c r="EC27" i="79"/>
  <c r="E27" i="79"/>
  <c r="EM26" i="79"/>
  <c r="EC26" i="79"/>
  <c r="N26" i="79"/>
  <c r="N27" i="79" s="1"/>
  <c r="E26" i="79"/>
  <c r="EM22" i="79"/>
  <c r="EC22" i="79"/>
  <c r="N22" i="79"/>
  <c r="E22" i="79"/>
  <c r="EM21" i="79"/>
  <c r="EC21" i="79"/>
  <c r="I21" i="79"/>
  <c r="E21" i="79"/>
  <c r="EM18" i="79"/>
  <c r="EC18" i="79"/>
  <c r="E18" i="79"/>
  <c r="EM16" i="79"/>
  <c r="EC16" i="79"/>
  <c r="N16" i="79"/>
  <c r="N17" i="79" s="1"/>
  <c r="EM15" i="79"/>
  <c r="EC15" i="79"/>
  <c r="I15" i="79"/>
  <c r="E15" i="79"/>
  <c r="EM14" i="79"/>
  <c r="EC14" i="79"/>
  <c r="I14" i="79"/>
  <c r="E14" i="79"/>
  <c r="EM13" i="79"/>
  <c r="EC13" i="79"/>
  <c r="N13" i="79"/>
  <c r="N14" i="79" s="1"/>
  <c r="I13" i="79"/>
  <c r="E13" i="79"/>
  <c r="EM12" i="79"/>
  <c r="EC12" i="79"/>
  <c r="N12" i="79"/>
  <c r="I12" i="79"/>
  <c r="E12" i="79"/>
  <c r="EM11" i="79"/>
  <c r="EC11" i="79"/>
  <c r="I11" i="79"/>
  <c r="E11" i="79"/>
  <c r="EM10" i="79"/>
  <c r="EC10" i="79"/>
  <c r="N10" i="79"/>
  <c r="I10" i="79"/>
  <c r="E10" i="79"/>
  <c r="EM9" i="79"/>
  <c r="I9" i="79"/>
  <c r="E9" i="79"/>
  <c r="Q8" i="79"/>
  <c r="P8" i="79"/>
  <c r="O8" i="79"/>
  <c r="L8" i="79"/>
  <c r="N8" i="79"/>
  <c r="K8" i="79"/>
  <c r="J8" i="79"/>
  <c r="I8" i="79"/>
  <c r="H8" i="79"/>
  <c r="G8" i="79"/>
  <c r="F8" i="79"/>
  <c r="AX3" i="80"/>
  <c r="AW3" i="80"/>
  <c r="AV3" i="80"/>
  <c r="AT3" i="80"/>
  <c r="C3" i="79"/>
  <c r="B3" i="79"/>
  <c r="N24" i="79" l="1"/>
  <c r="N23" i="79"/>
  <c r="N25" i="79" s="1"/>
  <c r="N29" i="79"/>
  <c r="EK23" i="79"/>
  <c r="EA23" i="79"/>
  <c r="EI23" i="79"/>
  <c r="DY23" i="79"/>
  <c r="EC24" i="79"/>
  <c r="EC25" i="79"/>
  <c r="EM24" i="79"/>
  <c r="EM25" i="79"/>
  <c r="EI19" i="79"/>
  <c r="DY20" i="79"/>
  <c r="DY19" i="79"/>
  <c r="EI20" i="79"/>
  <c r="EA19" i="79"/>
  <c r="EK19" i="79"/>
  <c r="EA20" i="79"/>
  <c r="EK20" i="79"/>
  <c r="DD3" i="80"/>
  <c r="Y3" i="80"/>
  <c r="AK3" i="80"/>
  <c r="BI3" i="80"/>
  <c r="BU3" i="80"/>
  <c r="CG3" i="80"/>
  <c r="CS3" i="80"/>
  <c r="DE3" i="80"/>
  <c r="X3" i="80"/>
  <c r="BH3" i="80"/>
  <c r="BV3" i="80"/>
  <c r="AB3" i="80"/>
  <c r="AN3" i="80"/>
  <c r="AZ3" i="80"/>
  <c r="BL3" i="80"/>
  <c r="BX3" i="80"/>
  <c r="CJ3" i="80"/>
  <c r="CV3" i="80"/>
  <c r="DN3" i="80"/>
  <c r="AJ3" i="80"/>
  <c r="CR3" i="80"/>
  <c r="Z3" i="80"/>
  <c r="CH3" i="80"/>
  <c r="BB3" i="80"/>
  <c r="CF3" i="80"/>
  <c r="CT3" i="80"/>
  <c r="DY58" i="79"/>
  <c r="AP3" i="80"/>
  <c r="CL3" i="80"/>
  <c r="EK62" i="79"/>
  <c r="AE3" i="80"/>
  <c r="AQ3" i="80"/>
  <c r="BC3" i="80"/>
  <c r="BO3" i="80"/>
  <c r="CA3" i="80"/>
  <c r="CM3" i="80"/>
  <c r="CY3" i="80"/>
  <c r="DQ3" i="80"/>
  <c r="BT3" i="80"/>
  <c r="BJ3" i="80"/>
  <c r="AD3" i="80"/>
  <c r="BN3" i="80"/>
  <c r="DP3" i="80"/>
  <c r="AF3" i="80"/>
  <c r="BP3" i="80"/>
  <c r="CZ3" i="80"/>
  <c r="AL3" i="80"/>
  <c r="DF3" i="80"/>
  <c r="BZ3" i="80"/>
  <c r="CX3" i="80"/>
  <c r="O3" i="80"/>
  <c r="G7" i="79"/>
  <c r="AR3" i="80"/>
  <c r="BD3" i="80"/>
  <c r="CB3" i="80"/>
  <c r="CN3" i="80"/>
  <c r="DR3" i="80"/>
  <c r="V3" i="80"/>
  <c r="AH3" i="80"/>
  <c r="BF3" i="80"/>
  <c r="BR3" i="80"/>
  <c r="CD3" i="80"/>
  <c r="CP3" i="80"/>
  <c r="DB3" i="80"/>
  <c r="EA47" i="79"/>
  <c r="EK21" i="79"/>
  <c r="EK25" i="79" s="1"/>
  <c r="EK18" i="79"/>
  <c r="EK13" i="79"/>
  <c r="EA27" i="79"/>
  <c r="EA13" i="79"/>
  <c r="EA15" i="79"/>
  <c r="EK16" i="79"/>
  <c r="EA43" i="79"/>
  <c r="DY10" i="79"/>
  <c r="EI12" i="79"/>
  <c r="EI22" i="79"/>
  <c r="DY28" i="79"/>
  <c r="DY30" i="79"/>
  <c r="DY31" i="79"/>
  <c r="EI42" i="79"/>
  <c r="EI46" i="79"/>
  <c r="EA30" i="79"/>
  <c r="DY32" i="79"/>
  <c r="DY33" i="79"/>
  <c r="DY39" i="79"/>
  <c r="DY40" i="79"/>
  <c r="DY44" i="79"/>
  <c r="EK9" i="79"/>
  <c r="EA11" i="79"/>
  <c r="EI13" i="79"/>
  <c r="EA14" i="79"/>
  <c r="DY15" i="79"/>
  <c r="EK26" i="79"/>
  <c r="EI27" i="79"/>
  <c r="EA32" i="79"/>
  <c r="EA33" i="79"/>
  <c r="DY34" i="79"/>
  <c r="DY35" i="79"/>
  <c r="EA39" i="79"/>
  <c r="EA40" i="79"/>
  <c r="EI43" i="79"/>
  <c r="EA44" i="79"/>
  <c r="EI47" i="79"/>
  <c r="EA48" i="79"/>
  <c r="EI51" i="79"/>
  <c r="EA52" i="79"/>
  <c r="EA58" i="79"/>
  <c r="EK27" i="79"/>
  <c r="EI28" i="79"/>
  <c r="EI30" i="79"/>
  <c r="EI31" i="79"/>
  <c r="EA34" i="79"/>
  <c r="EA35" i="79"/>
  <c r="DY41" i="79"/>
  <c r="EK43" i="79"/>
  <c r="DY45" i="79"/>
  <c r="EK47" i="79"/>
  <c r="DY49" i="79"/>
  <c r="EK51" i="79"/>
  <c r="EI10" i="79"/>
  <c r="EK10" i="79"/>
  <c r="EI11" i="79"/>
  <c r="EI14" i="79"/>
  <c r="DY16" i="79"/>
  <c r="DY18" i="79"/>
  <c r="DY21" i="79"/>
  <c r="DY25" i="79" s="1"/>
  <c r="EK28" i="79"/>
  <c r="EK30" i="79"/>
  <c r="EK31" i="79"/>
  <c r="EI32" i="79"/>
  <c r="EI33" i="79"/>
  <c r="DY38" i="79"/>
  <c r="EI39" i="79"/>
  <c r="EI40" i="79"/>
  <c r="EA41" i="79"/>
  <c r="EI44" i="79"/>
  <c r="EA45" i="79"/>
  <c r="EI48" i="79"/>
  <c r="EA49" i="79"/>
  <c r="EI52" i="79"/>
  <c r="EK11" i="79"/>
  <c r="DY12" i="79"/>
  <c r="EK14" i="79"/>
  <c r="EI15" i="79"/>
  <c r="EA16" i="79"/>
  <c r="EA18" i="79"/>
  <c r="EA21" i="79"/>
  <c r="DY22" i="79"/>
  <c r="EK32" i="79"/>
  <c r="EK33" i="79"/>
  <c r="EI34" i="79"/>
  <c r="EI35" i="79"/>
  <c r="EA38" i="79"/>
  <c r="EK39" i="79"/>
  <c r="EK40" i="79"/>
  <c r="DY42" i="79"/>
  <c r="EK44" i="79"/>
  <c r="DY46" i="79"/>
  <c r="EK48" i="79"/>
  <c r="DY50" i="79"/>
  <c r="EK52" i="79"/>
  <c r="DY59" i="79"/>
  <c r="DY61" i="79"/>
  <c r="DY62" i="79"/>
  <c r="EI41" i="79"/>
  <c r="EA42" i="79"/>
  <c r="EI45" i="79"/>
  <c r="EA46" i="79"/>
  <c r="EI49" i="79"/>
  <c r="EA50" i="79"/>
  <c r="EA59" i="79"/>
  <c r="EA61" i="79"/>
  <c r="EA62" i="79"/>
  <c r="DY9" i="79"/>
  <c r="EA12" i="79"/>
  <c r="EK15" i="79"/>
  <c r="EA22" i="79"/>
  <c r="DY26" i="79"/>
  <c r="EK34" i="79"/>
  <c r="EK35" i="79"/>
  <c r="EA9" i="79"/>
  <c r="DY13" i="79"/>
  <c r="EI16" i="79"/>
  <c r="EI18" i="79"/>
  <c r="EI21" i="79"/>
  <c r="EA26" i="79"/>
  <c r="DY27" i="79"/>
  <c r="EK41" i="79"/>
  <c r="DY43" i="79"/>
  <c r="EK45" i="79"/>
  <c r="DY47" i="79"/>
  <c r="EK49" i="79"/>
  <c r="DY51" i="79"/>
  <c r="EI63" i="79"/>
  <c r="EI50" i="79"/>
  <c r="EA51" i="79"/>
  <c r="EI59" i="79"/>
  <c r="EI61" i="79"/>
  <c r="EI62" i="79"/>
  <c r="EK63" i="79"/>
  <c r="EI9" i="79"/>
  <c r="EA10" i="79"/>
  <c r="DY11" i="79"/>
  <c r="EK12" i="79"/>
  <c r="DY14" i="79"/>
  <c r="EK22" i="79"/>
  <c r="EI26" i="79"/>
  <c r="EA28" i="79"/>
  <c r="EA31" i="79"/>
  <c r="EK42" i="79"/>
  <c r="EK46" i="79"/>
  <c r="DY48" i="79"/>
  <c r="EK50" i="79"/>
  <c r="DY52" i="79"/>
  <c r="EK59" i="79"/>
  <c r="EK61" i="79"/>
  <c r="EI25" i="79" l="1"/>
  <c r="EA25" i="79"/>
  <c r="EA24" i="79"/>
  <c r="EI24" i="79"/>
  <c r="EK24" i="79"/>
  <c r="DY24" i="79"/>
  <c r="H16" i="80"/>
  <c r="H6" i="80"/>
  <c r="H7" i="80"/>
  <c r="H5" i="80"/>
  <c r="H15" i="80"/>
  <c r="H17" i="80"/>
  <c r="H11" i="80"/>
  <c r="H9" i="80"/>
  <c r="H10" i="80"/>
  <c r="H14" i="80"/>
  <c r="C8" i="80"/>
  <c r="D13" i="80" l="1"/>
  <c r="H13" i="80" s="1"/>
  <c r="D12" i="80"/>
  <c r="H12" i="80" s="1"/>
  <c r="B6" i="82"/>
  <c r="D8" i="80" l="1"/>
  <c r="H8" i="80" s="1"/>
  <c r="D5" i="82" l="1"/>
  <c r="F5" i="82"/>
  <c r="G5" i="82"/>
  <c r="I5" i="82"/>
  <c r="J5" i="82"/>
  <c r="L5" i="82"/>
  <c r="M5" i="82"/>
  <c r="C5" i="82"/>
  <c r="C18" i="82"/>
  <c r="C12" i="82"/>
  <c r="D10" i="82"/>
  <c r="F10" i="82"/>
  <c r="G10" i="82"/>
  <c r="I10" i="82"/>
  <c r="J10" i="82"/>
  <c r="L10" i="82"/>
  <c r="M10" i="82"/>
  <c r="C10" i="82"/>
  <c r="C9" i="82"/>
  <c r="C7" i="82"/>
  <c r="C6" i="82"/>
</calcChain>
</file>

<file path=xl/comments1.xml><?xml version="1.0" encoding="utf-8"?>
<comments xmlns="http://schemas.openxmlformats.org/spreadsheetml/2006/main">
  <authors>
    <author>Author</author>
  </authors>
  <commentList>
    <comment ref="O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DK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L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M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N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O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P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Q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R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S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T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K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L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M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N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P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Q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R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S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AT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AU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AV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D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G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O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P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Q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BX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BY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BZ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A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B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D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E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G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H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I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K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L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M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N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O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P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O15" authorId="0" shapeId="0">
      <text>
        <r>
          <rPr>
            <sz val="9"/>
            <color indexed="81"/>
            <rFont val="Tahoma"/>
            <family val="2"/>
          </rPr>
          <t>Based on MMZCS2023</t>
        </r>
      </text>
    </comment>
    <comment ref="P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MMZSC2023
</t>
        </r>
      </text>
    </comment>
    <comment ref="Q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J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L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M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N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P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Q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R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S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AT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AU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AV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AZ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A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C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D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G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J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O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P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Q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BX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BY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BZ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A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D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E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F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G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H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I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J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K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L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M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N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O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P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 for a small scale methanol plant</t>
        </r>
      </text>
    </comment>
    <comment ref="Q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L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N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P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Q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R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S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AT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AU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AV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AZ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A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C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D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J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O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P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Q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BX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BY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BZ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A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D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E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H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I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J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K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L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M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N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O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P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N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O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P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Q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R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S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BT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BU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BV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BW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BX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BY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BZ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A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B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D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E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G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H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I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J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K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L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M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N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O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P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BM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N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O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P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Q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R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S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BT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BU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BV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BW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BX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BY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BZ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A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D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E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G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H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I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J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K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L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M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N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O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P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K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L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M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N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O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P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R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S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T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BM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N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O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P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Q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R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S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BT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BU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BV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BW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BX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BY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BZ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A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B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D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E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G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H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I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J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K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L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M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N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O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P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K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L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M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N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O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P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R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S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T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O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M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BN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</t>
        </r>
      </text>
    </comment>
    <comment ref="BO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P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BQ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BS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Target for 2050 according to IRENA2020</t>
        </r>
      </text>
    </comment>
    <comment ref="BX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A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E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G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H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I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J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K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L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M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N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O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P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M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</t>
        </r>
      </text>
    </comment>
    <comment ref="BN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</t>
        </r>
      </text>
    </comment>
    <comment ref="BO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</t>
        </r>
      </text>
    </comment>
    <comment ref="BP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 (assuming that heat integration performances will be similar as of 2020)</t>
        </r>
      </text>
    </comment>
    <comment ref="BQ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 (assuming that heat integration performances will be similar as of 2020)</t>
        </r>
      </text>
    </comment>
    <comment ref="BR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 (assuming that heat integration performances will be similar as of 2020)</t>
        </r>
      </text>
    </comment>
    <comment ref="BS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 (assuming that heat integration performances will be similar as of 2020)</t>
        </r>
      </text>
    </comment>
    <comment ref="BT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 (assuming that heat integration performances will be similar as of 2020)</t>
        </r>
      </text>
    </comment>
    <comment ref="BU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 (assuming that heat integration performances will be similar as of 2020)</t>
        </r>
      </text>
    </comment>
    <comment ref="BV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 (assuming that heat integration performances will be similar as of 2020)</t>
        </r>
      </text>
    </comment>
    <comment ref="BX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A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G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I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J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K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L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M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N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O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P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M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P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Q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X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A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G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H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I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J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K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L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M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N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O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P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U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V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W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X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BM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N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O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P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Q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R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S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T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U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V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AI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J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K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L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M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N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O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P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Q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R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W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BX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BY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BZ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A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B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D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E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F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G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H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I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J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K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L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M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N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O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P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BM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N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O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P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Q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R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S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T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U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V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AI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J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K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L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M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N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O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P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R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W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BX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BY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BZ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A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B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C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D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E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F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G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H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I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J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K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L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M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N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O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P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BW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X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Y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Z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A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B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C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D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E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F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H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K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R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U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BW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X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Y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Z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A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B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C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D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E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F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G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H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K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R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U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BW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X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Y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Z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A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B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C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D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E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F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G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H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K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R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U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BW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X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Y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A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B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C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D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E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F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G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H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K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R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U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BW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X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Y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Z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A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B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C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D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E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F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G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H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K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R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U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BW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X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Y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Z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A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B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C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D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E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F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G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H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K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R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U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BW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X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Y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Z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A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B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C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D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E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F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G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H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K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R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U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BW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X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Y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Z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A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B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C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D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E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F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G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H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K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R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U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BW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X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Y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Z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A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B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C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D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E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F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G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H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K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R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U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BW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X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Y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Z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A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B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C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D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E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F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G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H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K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R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U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BW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X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Y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Z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A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B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C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D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E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F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G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H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K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R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U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BW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X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Y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Z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A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B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C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D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E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G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H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K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R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U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BW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X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Y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Z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A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B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C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D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E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F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G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H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K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R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U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BW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X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Y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BZ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A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B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C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D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E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F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G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H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K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R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U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U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Including TES</t>
        </r>
      </text>
    </comment>
    <comment ref="BM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N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O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P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Q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R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S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T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U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V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M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N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O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P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Q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R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S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T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U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V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I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J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K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L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M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N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O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P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Q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R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W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high logistics and ground work costs</t>
        </r>
      </text>
    </comment>
    <comment ref="BX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</t>
        </r>
      </text>
    </comment>
    <comment ref="BY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low lithium prices</t>
        </r>
      </text>
    </comment>
    <comment ref="BZ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DEAstor2020</t>
        </r>
      </text>
    </comment>
    <comment ref="CA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</t>
        </r>
      </text>
    </comment>
    <comment ref="CB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</t>
        </r>
      </text>
    </comment>
    <comment ref="CD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estimate from DEAstor2020 </t>
        </r>
      </text>
    </comment>
    <comment ref="CE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 assuming same values as of 2030</t>
        </r>
      </text>
    </comment>
    <comment ref="CF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 (assumed the same as of 2030)</t>
        </r>
      </text>
    </comment>
    <comment ref="CG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H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I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J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K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L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N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O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P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DY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CO2 formula here, check techno-eco file</t>
        </r>
      </text>
    </comment>
  </commentList>
</comments>
</file>

<file path=xl/sharedStrings.xml><?xml version="1.0" encoding="utf-8"?>
<sst xmlns="http://schemas.openxmlformats.org/spreadsheetml/2006/main" count="4298" uniqueCount="441">
  <si>
    <t>Red: Don't change the name without changing the Julia code</t>
  </si>
  <si>
    <t>Parameters--&gt;</t>
  </si>
  <si>
    <t>Produced from</t>
  </si>
  <si>
    <t>H2 balance</t>
  </si>
  <si>
    <t>El balance</t>
  </si>
  <si>
    <t>Heat balance</t>
  </si>
  <si>
    <t>Max Capacity</t>
  </si>
  <si>
    <t>Subsets</t>
  </si>
  <si>
    <t>Subsets_2</t>
  </si>
  <si>
    <t>Type of units</t>
  </si>
  <si>
    <t>Line/Column index</t>
  </si>
  <si>
    <t>Non-electrical</t>
  </si>
  <si>
    <t>-</t>
  </si>
  <si>
    <t>PWL</t>
  </si>
  <si>
    <t>O2</t>
  </si>
  <si>
    <t>Stor_in</t>
  </si>
  <si>
    <t>Stor_out</t>
  </si>
  <si>
    <t>Tank</t>
  </si>
  <si>
    <t>Electrical</t>
  </si>
  <si>
    <t>H2_pipeline_to_NH3_plant</t>
  </si>
  <si>
    <t>Heat_import</t>
  </si>
  <si>
    <t>Heat_export</t>
  </si>
  <si>
    <t>H2_to_tank</t>
  </si>
  <si>
    <t>H2_from_tank</t>
  </si>
  <si>
    <t>Power_from_the_grid</t>
  </si>
  <si>
    <t>Electricity_to_batteries</t>
  </si>
  <si>
    <t>Electricity_from_batteries</t>
  </si>
  <si>
    <t>Electricity_stored</t>
  </si>
  <si>
    <t>PU_Grid_in</t>
  </si>
  <si>
    <t>Heat_in</t>
  </si>
  <si>
    <t>Heat_out</t>
  </si>
  <si>
    <t>Heat_buy</t>
  </si>
  <si>
    <t>Heat_sell</t>
  </si>
  <si>
    <t>Grid_buy</t>
  </si>
  <si>
    <t>Grid_sell</t>
  </si>
  <si>
    <t>Desalination plant</t>
  </si>
  <si>
    <t>H2 pipeline to NH3 plant</t>
  </si>
  <si>
    <t>Heat from district heating</t>
  </si>
  <si>
    <t>Heat sent to district heating</t>
  </si>
  <si>
    <t>Sale of oxygen</t>
  </si>
  <si>
    <t>H2 tank compressor</t>
  </si>
  <si>
    <t>H2 tank valve</t>
  </si>
  <si>
    <t>H2 tank</t>
  </si>
  <si>
    <t>Electricity from the grid</t>
  </si>
  <si>
    <t>Charge batteries</t>
  </si>
  <si>
    <t>Discharge batteries</t>
  </si>
  <si>
    <t>Batteries</t>
  </si>
  <si>
    <t>Solar fixed</t>
  </si>
  <si>
    <t>Solar_fixed</t>
  </si>
  <si>
    <t>Solar tracking</t>
  </si>
  <si>
    <t>Solar_tracking</t>
  </si>
  <si>
    <t>RPU_Solar_track</t>
  </si>
  <si>
    <t>RPU_Solar_fixed</t>
  </si>
  <si>
    <t>SP198-HH100</t>
  </si>
  <si>
    <t>ON_SP198-HH150</t>
  </si>
  <si>
    <t>SP198-HH150</t>
  </si>
  <si>
    <t>ON_SP237-HH100</t>
  </si>
  <si>
    <t>SP237-HH100</t>
  </si>
  <si>
    <t>ON_SP237-HH150</t>
  </si>
  <si>
    <t>SP237-HH150</t>
  </si>
  <si>
    <t>ON_SP277-HH100</t>
  </si>
  <si>
    <t>SP277-HH100</t>
  </si>
  <si>
    <t>ON_SP277-HH150</t>
  </si>
  <si>
    <t>SP277-HH150</t>
  </si>
  <si>
    <t>ON_SP321-HH100</t>
  </si>
  <si>
    <t>SP321-HH100</t>
  </si>
  <si>
    <t>ON_SP321-HH150</t>
  </si>
  <si>
    <t>SP321-HH150</t>
  </si>
  <si>
    <t>OFF_SP379-HH100</t>
  </si>
  <si>
    <t>SP379-HH100</t>
  </si>
  <si>
    <t>OFF_SP379-HH150</t>
  </si>
  <si>
    <t>SP379-HH150</t>
  </si>
  <si>
    <t>OFF_SP450-HH100</t>
  </si>
  <si>
    <t>SP450-HH100</t>
  </si>
  <si>
    <t>SP450-HH150</t>
  </si>
  <si>
    <t>Biomass</t>
  </si>
  <si>
    <t>H2 pipeline to MeOH CCU plant</t>
  </si>
  <si>
    <t>H2 pipeline to BioMeOH plant</t>
  </si>
  <si>
    <t>H2_pipeline_to_BioMeOH_plant</t>
  </si>
  <si>
    <t>H2_pipeline_to_MeOHCCU_plant</t>
  </si>
  <si>
    <t>CO2 capture DAC</t>
  </si>
  <si>
    <t>Yearly demand (kg fuel)</t>
  </si>
  <si>
    <t>Fuel production rate (kg output/kg input)</t>
  </si>
  <si>
    <t>Heat generated (kWh/output)</t>
  </si>
  <si>
    <t>Load min (% of max capacity)</t>
  </si>
  <si>
    <t>Ramp up (% of capacity /h)</t>
  </si>
  <si>
    <t>Ramp down (% of capacity /h)</t>
  </si>
  <si>
    <t>Electrical consumption (kWh/output)</t>
  </si>
  <si>
    <t>CO2e process (kg CO2e/output)</t>
  </si>
  <si>
    <t>Annuity factor</t>
  </si>
  <si>
    <t>AEC</t>
  </si>
  <si>
    <t>CO2 DAC</t>
  </si>
  <si>
    <t>CO2 PS</t>
  </si>
  <si>
    <t>Bio-eMeOH-AEC</t>
  </si>
  <si>
    <t>Bio-eMeOH-SOEC</t>
  </si>
  <si>
    <t>NH3-AEC</t>
  </si>
  <si>
    <t>NH3-SOEC</t>
  </si>
  <si>
    <t>H2_from_AEC</t>
  </si>
  <si>
    <t>DAC</t>
  </si>
  <si>
    <t>Bio-eMeOH plant - AEC</t>
  </si>
  <si>
    <t>Bio-eMeOH plant - SOEC</t>
  </si>
  <si>
    <t>NH3 plant + ASU - AEC</t>
  </si>
  <si>
    <t>NH3 plant + ASU - SOEC</t>
  </si>
  <si>
    <t>CO2 capture PS</t>
  </si>
  <si>
    <t>Bio-eMeOH</t>
  </si>
  <si>
    <t>Parameter changed</t>
  </si>
  <si>
    <t>Year</t>
  </si>
  <si>
    <t>New value</t>
  </si>
  <si>
    <t>Old value</t>
  </si>
  <si>
    <t>Year--&gt;</t>
  </si>
  <si>
    <t>MeOH</t>
  </si>
  <si>
    <t>SOEC</t>
  </si>
  <si>
    <t>Scenario number</t>
  </si>
  <si>
    <t>Fuel</t>
  </si>
  <si>
    <t>Electrolyser</t>
  </si>
  <si>
    <t>Input data sheet</t>
  </si>
  <si>
    <t>Profile name</t>
  </si>
  <si>
    <t>Result folder name</t>
  </si>
  <si>
    <t>Max profit</t>
  </si>
  <si>
    <t>Demand</t>
  </si>
  <si>
    <t>Max capacity</t>
  </si>
  <si>
    <t>Ramping</t>
  </si>
  <si>
    <t>No negative elec price</t>
  </si>
  <si>
    <t>Connection limit</t>
  </si>
  <si>
    <t>Sold products</t>
  </si>
  <si>
    <t>Fuel cost</t>
  </si>
  <si>
    <t>Flows</t>
  </si>
  <si>
    <t>NH3</t>
  </si>
  <si>
    <t>CO2 capture</t>
  </si>
  <si>
    <t>None</t>
  </si>
  <si>
    <t>Carbon capture</t>
  </si>
  <si>
    <t>PS</t>
  </si>
  <si>
    <t>Configuration</t>
  </si>
  <si>
    <t>Hourly electricity sale</t>
  </si>
  <si>
    <t>Hourly heat sale</t>
  </si>
  <si>
    <t>Fixed heat sale</t>
  </si>
  <si>
    <t>Fixed oxygen sale</t>
  </si>
  <si>
    <t>O2_sell</t>
  </si>
  <si>
    <t>Used (1 or 0)</t>
  </si>
  <si>
    <t>CO2e infrastructure (kg CO2e/Capacity/y)</t>
  </si>
  <si>
    <t>All</t>
  </si>
  <si>
    <t>Product/Reactant1</t>
  </si>
  <si>
    <t>Product</t>
  </si>
  <si>
    <t>Reactant2</t>
  </si>
  <si>
    <t>Reactant5</t>
  </si>
  <si>
    <t>Reactant6</t>
  </si>
  <si>
    <t>Reactant7</t>
  </si>
  <si>
    <t>Product/Reactant4</t>
  </si>
  <si>
    <t>Product/Reactant3</t>
  </si>
  <si>
    <t>Year old value</t>
  </si>
  <si>
    <t>Year new value</t>
  </si>
  <si>
    <t>Type of units for change</t>
  </si>
  <si>
    <t>Scenario name definition</t>
  </si>
  <si>
    <t>Unit tag</t>
  </si>
  <si>
    <t>CO2 % compared to 2020</t>
  </si>
  <si>
    <t>Max profit TRUE doesn't work</t>
  </si>
  <si>
    <t>See Scenarios_definition</t>
  </si>
  <si>
    <t>Options available</t>
  </si>
  <si>
    <t>Any name</t>
  </si>
  <si>
    <t>Results to write</t>
  </si>
  <si>
    <t>Islanded</t>
  </si>
  <si>
    <t>Fuel energy content LHV (MJ/kg fuel)</t>
  </si>
  <si>
    <t>SI_nonflex</t>
  </si>
  <si>
    <t>Scenario</t>
  </si>
  <si>
    <t>Scenario name</t>
  </si>
  <si>
    <t>Name of the scenario in the output csv file</t>
  </si>
  <si>
    <t>H2_stored_tank</t>
  </si>
  <si>
    <t>H2 pipes compressor</t>
  </si>
  <si>
    <t>H2_to_pipe</t>
  </si>
  <si>
    <t>H2 pipes valve</t>
  </si>
  <si>
    <t>H2_from_pipe</t>
  </si>
  <si>
    <t>H2 buried pipes</t>
  </si>
  <si>
    <t>H2_stored_pipe</t>
  </si>
  <si>
    <t>ON_SP198-HH100</t>
  </si>
  <si>
    <t>OFF_SP450-HH150</t>
  </si>
  <si>
    <t>CO2taxWTTop</t>
  </si>
  <si>
    <t>€/kg CO2</t>
  </si>
  <si>
    <t>CO2taxWTTup</t>
  </si>
  <si>
    <t>Average grid emissions (yes=1 ; no =0)</t>
  </si>
  <si>
    <t>Fuel produced</t>
  </si>
  <si>
    <t>Min_demand_MainFuel</t>
  </si>
  <si>
    <t>Weight costs</t>
  </si>
  <si>
    <t>Objective function weight for costs</t>
  </si>
  <si>
    <t>Objective function weight for CO2 emissions</t>
  </si>
  <si>
    <t>Weight CO2e</t>
  </si>
  <si>
    <t>Diesel generator</t>
  </si>
  <si>
    <t>Diesel_gen</t>
  </si>
  <si>
    <t>Is_nonflex</t>
  </si>
  <si>
    <t>Land use (m2/Capacity)</t>
  </si>
  <si>
    <t>Year data</t>
  </si>
  <si>
    <t>Profile folder name</t>
  </si>
  <si>
    <t>Name of the excel file profile</t>
  </si>
  <si>
    <t>Folder name where the excel profile is</t>
  </si>
  <si>
    <t>Investment (EUR/Capacity installed)</t>
  </si>
  <si>
    <t>Fixed cost (EUR/Capacity installed/y)</t>
  </si>
  <si>
    <t>Variable cost (EUR/Output)</t>
  </si>
  <si>
    <t>Fuel selling price (EUR/output)</t>
  </si>
  <si>
    <t>Fuel buying price (EUR/output)</t>
  </si>
  <si>
    <t>Reference scenario</t>
  </si>
  <si>
    <t>Changes also include the changes made in the reference scenario. If nothing is specified in the reference scenario column, changes are made compared to the input data sheet (i.e Data_base_case)</t>
  </si>
  <si>
    <t>Document type</t>
  </si>
  <si>
    <t>Title</t>
  </si>
  <si>
    <t>Reliability</t>
  </si>
  <si>
    <t xml:space="preserve">https://ens.dk/en/our-services/projections-and-models/technology-data/technology-data-generation-electricity-and </t>
  </si>
  <si>
    <t>https://doi.org/10.1038/s41560-020-00771-9</t>
  </si>
  <si>
    <t>https://www.iea.org/reports/world-energy-outlook-2020</t>
  </si>
  <si>
    <t>https://doi.org/10.1016/j.egypro.2017.03.1111</t>
  </si>
  <si>
    <t xml:space="preserve">https://www.nrel.gov/docs/fy04osti/35404.pdf </t>
  </si>
  <si>
    <t>https://www.nature.com/articles/s41558-021-01032-7</t>
  </si>
  <si>
    <t xml:space="preserve">https://www.cei.washington.edu/education/science-of-solar/battery-technology/ </t>
  </si>
  <si>
    <t xml:space="preserve">https://www.iea.org/reports/net-zero-by-2050 </t>
  </si>
  <si>
    <t xml:space="preserve">https://www.hydrogen.energy.gov/pdfs/progress13/xi_5_elgowainy_2013.pdf </t>
  </si>
  <si>
    <t xml:space="preserve">https://ens.dk/en/our-services/projections-and-models/technology-data/technology-data-industrial-process-heat-and </t>
  </si>
  <si>
    <t xml:space="preserve">https://www.sciencedirect.com/science/article/pii/B9781782423645000075 </t>
  </si>
  <si>
    <t xml:space="preserve">https://www.sciencedirect.com/science/article/pii/S0360319921030834 </t>
  </si>
  <si>
    <t xml:space="preserve">https://ens.dk/en/our-services/projections-and-models/technology-data/technology-data-renewable-fuels </t>
  </si>
  <si>
    <t xml:space="preserve">https://op.europa.eu/en/publication-detail/-/publication/1f55ca82-3451-11e6-969e-01aa75ed71a1/language-en </t>
  </si>
  <si>
    <t xml:space="preserve">https://www.nordicenergy.org/project/np2x/ </t>
  </si>
  <si>
    <t>Input references sheet</t>
  </si>
  <si>
    <t>Any data sheet name</t>
  </si>
  <si>
    <t>Link (doi is preferred)</t>
  </si>
  <si>
    <t xml:space="preserve">http://dx.doi.org/10.2139/ssrn.4154006 </t>
  </si>
  <si>
    <t>Main author</t>
  </si>
  <si>
    <t>https://ens.dk/en/our-services/projections-and-models/technology-data/technology-data-carbon-capture-transport-and</t>
  </si>
  <si>
    <t>https://orbit.dtu.dk/en/projects/electro-fuels-for-long-range-maritime-transport</t>
  </si>
  <si>
    <t xml:space="preserve">https://www.danskfjernvarme.dk/groen-energi/analyser/210512-power-to-x-og-fjernvarme </t>
  </si>
  <si>
    <t>Semi-islanded</t>
  </si>
  <si>
    <t>Semi-islandedflex</t>
  </si>
  <si>
    <t>Is_flex</t>
  </si>
  <si>
    <t>Grid_out</t>
  </si>
  <si>
    <t>PU</t>
  </si>
  <si>
    <t>Scale (for economy of scales)</t>
  </si>
  <si>
    <t>Location</t>
  </si>
  <si>
    <t>Data_base_case</t>
  </si>
  <si>
    <t>Ref_base_case</t>
  </si>
  <si>
    <t>CO2treshWTTop</t>
  </si>
  <si>
    <t>Waste water plant</t>
  </si>
  <si>
    <t>Drinking water</t>
  </si>
  <si>
    <t>H2O wwtp</t>
  </si>
  <si>
    <t>H2O sea</t>
  </si>
  <si>
    <t>H2O drink</t>
  </si>
  <si>
    <t>MeOH plant CCU</t>
  </si>
  <si>
    <t>Ammonia-AEC</t>
  </si>
  <si>
    <t>Bornholm</t>
  </si>
  <si>
    <t>Electrolysers AEC</t>
  </si>
  <si>
    <t>Mix</t>
  </si>
  <si>
    <t>Water supply</t>
  </si>
  <si>
    <t>H2 storage</t>
  </si>
  <si>
    <t>RPU_CSP_tower</t>
  </si>
  <si>
    <t>CSP_tower</t>
  </si>
  <si>
    <t>Renewable criterion</t>
  </si>
  <si>
    <t>All_locations</t>
  </si>
  <si>
    <t>Arica</t>
  </si>
  <si>
    <t>Electrolysers SOEC alone</t>
  </si>
  <si>
    <t>Electrolysers SOEC heat integrated</t>
  </si>
  <si>
    <t>Electrolysers 75AEC-25SOEC_HI</t>
  </si>
  <si>
    <t>Electrolysers 75AEC-25SOEC_A</t>
  </si>
  <si>
    <t>H2_from_SOEC_HI</t>
  </si>
  <si>
    <t>H2_from_SOEC_A</t>
  </si>
  <si>
    <t>H2_from_AEC_SOEC_HI</t>
  </si>
  <si>
    <t>H2_from_AEC_SOEC_A</t>
  </si>
  <si>
    <t>H2</t>
  </si>
  <si>
    <t>Reactant8</t>
  </si>
  <si>
    <t>H2 client</t>
  </si>
  <si>
    <t>H2-client</t>
  </si>
  <si>
    <t>H2 pipeline to client</t>
  </si>
  <si>
    <t>H2_pipeline_to_client</t>
  </si>
  <si>
    <t>Yearly kg CO2e / MJ fuel (-1 if no treshhold is applied)</t>
  </si>
  <si>
    <t>Hourly renewable criterion applied to the grid electricity (should match with ren_crit profile subset name)</t>
  </si>
  <si>
    <t>Criterion application</t>
  </si>
  <si>
    <t>How renewable criterion is applied: enforcement or incentive ? If incentive put a number for price difference between certified and non certified electricity (€/kWh). If enforcement put -1</t>
  </si>
  <si>
    <t>Esbjerg</t>
  </si>
  <si>
    <t>Ceduna</t>
  </si>
  <si>
    <t>Results_pap1</t>
  </si>
  <si>
    <t>Ammonia-AEC-is</t>
  </si>
  <si>
    <t>MinPricehourly20</t>
  </si>
  <si>
    <t>MinCO2hourly36</t>
  </si>
  <si>
    <t>MinPricehourly15</t>
  </si>
  <si>
    <t>MinPricehourly25</t>
  </si>
  <si>
    <t>MinPricehourly30</t>
  </si>
  <si>
    <t>Results_pap2</t>
  </si>
  <si>
    <t>Results_pap3</t>
  </si>
  <si>
    <t>CSP balance</t>
  </si>
  <si>
    <t>Charge TES</t>
  </si>
  <si>
    <t>Discharge TES</t>
  </si>
  <si>
    <t>TES</t>
  </si>
  <si>
    <t>Charge_TES</t>
  </si>
  <si>
    <t>Discharge_TES</t>
  </si>
  <si>
    <t>Results_tests</t>
  </si>
  <si>
    <t>NoSubset</t>
  </si>
  <si>
    <t>CSP + TES</t>
  </si>
  <si>
    <t>Curtailment</t>
  </si>
  <si>
    <t>Results_anyname</t>
  </si>
  <si>
    <t>Ammonia-SOEC</t>
  </si>
  <si>
    <t>Economically driven behavior</t>
  </si>
  <si>
    <t>Communication with Mærsk Mc-Kinney Møller Center for Zero Carbon Shipping</t>
  </si>
  <si>
    <t>Brandon McKenna</t>
  </si>
  <si>
    <t>MMZCS2023</t>
  </si>
  <si>
    <t>2030 worst</t>
  </si>
  <si>
    <t>No CO2 formula here, check techno-eco file</t>
  </si>
  <si>
    <t>Including TES</t>
  </si>
  <si>
    <t>Based on MMZCS2023</t>
  </si>
  <si>
    <t>Based on MMZCS2023 for a small scale methanol plant</t>
  </si>
  <si>
    <t>Communication with different industry partners. Final value is an "aggregate" of different values from the industry</t>
  </si>
  <si>
    <t>Comment</t>
  </si>
  <si>
    <t>Based on MMZSC2023</t>
  </si>
  <si>
    <t>BhmWP12023</t>
  </si>
  <si>
    <t>Assessment of resources available in Bornholm</t>
  </si>
  <si>
    <t>WP1</t>
  </si>
  <si>
    <t>Report</t>
  </si>
  <si>
    <t>Database</t>
  </si>
  <si>
    <t>Reference tag in the comments and mendeley</t>
  </si>
  <si>
    <t>Onboard Type IV Compressed Hydrogen Storage System - Cost and Performance Status (19008)</t>
  </si>
  <si>
    <t>Adams</t>
  </si>
  <si>
    <t>Record 19008 NREL</t>
  </si>
  <si>
    <t xml:space="preserve">https://www.hydrogen.energy.gov/program_records.html?print </t>
  </si>
  <si>
    <t>Bulk storage of hydrogen</t>
  </si>
  <si>
    <t>Papadias</t>
  </si>
  <si>
    <t>Article</t>
  </si>
  <si>
    <t>Flexible production of green hydrogen and ammonia from variable solar and wind energy:Case study of Chile and Argentina</t>
  </si>
  <si>
    <t>Armijo</t>
  </si>
  <si>
    <t>https://doi.org/10.1016/j.ijhydene.2019.11.028</t>
  </si>
  <si>
    <t>Assumed to be similar to an ammonia plant. Ramp rate for an ammonia plant is from Armijo2020</t>
  </si>
  <si>
    <t>Based on Armijo2020</t>
  </si>
  <si>
    <t>Taking the best case of 2030 based on MMZCS2023</t>
  </si>
  <si>
    <t>Consumption of non-purified water assuming a purification efficieny of 80% based on BhmWP12023. Conversion of purified water to hydrogen is stoechiometric (9 kg of water consumed per kg of hydrogen).</t>
  </si>
  <si>
    <t>Stoechiometric conversion</t>
  </si>
  <si>
    <t>Based on Adams2019</t>
  </si>
  <si>
    <t>Based on Papadias2021</t>
  </si>
  <si>
    <t>Based on Papadias2021 assuming same values as of 2020</t>
  </si>
  <si>
    <t>Based on communication with industrial partners</t>
  </si>
  <si>
    <t>2025 worst</t>
  </si>
  <si>
    <t>2025 best</t>
  </si>
  <si>
    <t>2030 best</t>
  </si>
  <si>
    <t>2050 worst</t>
  </si>
  <si>
    <t>2050 best</t>
  </si>
  <si>
    <t>2025 bench</t>
  </si>
  <si>
    <t>2030 bench</t>
  </si>
  <si>
    <t>2040 bench</t>
  </si>
  <si>
    <t>2050 bench</t>
  </si>
  <si>
    <t>IEA The future of hydrogen 2019</t>
  </si>
  <si>
    <t>IEA</t>
  </si>
  <si>
    <t>IEA Report</t>
  </si>
  <si>
    <t xml:space="preserve">https://webstore.iea.org/the-future-of-hydrogen </t>
  </si>
  <si>
    <t>Campion2023</t>
  </si>
  <si>
    <t>Techno-economic assessment of green ammonia production with different wind and solar potentials</t>
  </si>
  <si>
    <t>Campion</t>
  </si>
  <si>
    <t xml:space="preserve">https://doi.org/10.1016/j.rser.2022.113057 </t>
  </si>
  <si>
    <t>Based on BhmWP12023</t>
  </si>
  <si>
    <t>Based on BhmWP12023  taking the best case scenario of near-term technology development</t>
  </si>
  <si>
    <t>Based on IEA2019</t>
  </si>
  <si>
    <t>From Campion2023</t>
  </si>
  <si>
    <t>Target for 2050 according to IRENA2020</t>
  </si>
  <si>
    <t>From Campion2023 (assuming that heat integration performances will be similar as of 2020)</t>
  </si>
  <si>
    <t>Induspart2023</t>
  </si>
  <si>
    <t>Communication with industrial partners</t>
  </si>
  <si>
    <t>Induspart</t>
  </si>
  <si>
    <t>https://atb.nrel.gov/transportation/2020/hydrogen</t>
  </si>
  <si>
    <t>Webpage</t>
  </si>
  <si>
    <t>NREL</t>
  </si>
  <si>
    <t>Annual technlogy baseline for hydrogen</t>
  </si>
  <si>
    <t>NREL2020</t>
  </si>
  <si>
    <t>Data validated by industrial partners</t>
  </si>
  <si>
    <t>Power-to-ammonia in future North European 100 % renewable power and heat system</t>
  </si>
  <si>
    <t>Ikäheimo</t>
  </si>
  <si>
    <t>Paper</t>
  </si>
  <si>
    <t xml:space="preserve">https://www.sciencedirect.com/science/article/pii/S0360319918319931 </t>
  </si>
  <si>
    <t>Technology data for energy storage</t>
  </si>
  <si>
    <t>DEA</t>
  </si>
  <si>
    <t>Report/Catalogue</t>
  </si>
  <si>
    <t xml:space="preserve">https://ens.dk/en/our-services/projections-and-models/technology-data/technology-data-energy-storage </t>
  </si>
  <si>
    <t>DEAstor2020</t>
  </si>
  <si>
    <t>Campion2021</t>
  </si>
  <si>
    <t>MarE-fuel: LCOE and optimal electricity supply strategies for P2X plants</t>
  </si>
  <si>
    <t>https://backend.orbit.dtu.dk/ws/portalfiles/portal/264043718/MarE_Fuel_LCOE_and_optimal_electricity_supply_strategies_for_P2X_plants.pdf</t>
  </si>
  <si>
    <t>Estimate from MMZCS2023, on the high bound for CO2 extracted from a biogas plant</t>
  </si>
  <si>
    <t>For a small-scale 6.7 t$_{MeOH}$/h plant capacity based on MMZCS2023</t>
  </si>
  <si>
    <t>For a medium-scale 13.3 t$_{MeOH}$/h plant capacity based on MMZCS2023</t>
  </si>
  <si>
    <t>For a large-scale 133.3 t$_{MeOH}$/h plant capacity based on MMZCS2023</t>
  </si>
  <si>
    <t>4% Capex based on MMZCS2023</t>
  </si>
  <si>
    <t>For a small-scale 10 t$_{NH_3}$/h plant capacity based on MMZCS2023 (include the ASU)</t>
  </si>
  <si>
    <t>For a large-scale 95 t$_{NH_3}$/h plant capacity based on MMZCS2023 (includes ASU)</t>
  </si>
  <si>
    <t>For a very large-scale 190 t$_{NH_3}$/h plant capacity based on MMZCS2023 (including ASU)</t>
  </si>
  <si>
    <t>From BhmWP12023</t>
  </si>
  <si>
    <t>Using the 2025 benchmark value based on BhmWP12023</t>
  </si>
  <si>
    <t>Using the 2025 best value from BhmWP12023</t>
  </si>
  <si>
    <t>Using the 2025 best value based on BhmWP12023</t>
  </si>
  <si>
    <t>3% Capex based on BhmWP12023</t>
  </si>
  <si>
    <t>High water price from BhmWP12023</t>
  </si>
  <si>
    <t>Medium water price from BhmWP12023</t>
  </si>
  <si>
    <t>Low water price from BhmWP12023</t>
  </si>
  <si>
    <t>From MMZCS2023</t>
  </si>
  <si>
    <t>Using 10% Capex based on MMZCS2023</t>
  </si>
  <si>
    <t>Based on NREL2020</t>
  </si>
  <si>
    <t>8.55% Capex based on NREL2020</t>
  </si>
  <si>
    <t>Compression work from 20 to 100 bars based on Induspart2023</t>
  </si>
  <si>
    <t>Based on Induspart2023 (includes compressors)</t>
  </si>
  <si>
    <t>Based on Induspart2023 assuming that compressor and pressurized storage components cost will be half of 2025's costs</t>
  </si>
  <si>
    <t>4% Capex based on Induspart2023</t>
  </si>
  <si>
    <t>3% Capex based on Induspart2023</t>
  </si>
  <si>
    <t>Compression work from 20 to 100 bars</t>
  </si>
  <si>
    <t>Based on Induspart2023 for a working pressure around 100 bars</t>
  </si>
  <si>
    <t>Based on Campion2023</t>
  </si>
  <si>
    <t>From Campion2021</t>
  </si>
  <si>
    <t>Based on Induspart2023</t>
  </si>
  <si>
    <t>From Induspart2023 with high logistics and ground work costs</t>
  </si>
  <si>
    <t>From Induspart2023</t>
  </si>
  <si>
    <t>From Induspart2023 with low lithium prices</t>
  </si>
  <si>
    <t>From DEAstor2020</t>
  </si>
  <si>
    <t>From Induspart2023 assuming low lithium price</t>
  </si>
  <si>
    <t>Low cost estimatiom from Ikaheimo2018</t>
  </si>
  <si>
    <t xml:space="preserve">Medium estimate from DEAstor2020 </t>
  </si>
  <si>
    <t>From Induspart2023 assuming low lithium price assuming same values as of 2030</t>
  </si>
  <si>
    <t>Low cost estimatiom from Ikaheimo2018 (assumed the same as of 2030)</t>
  </si>
  <si>
    <t>2% Capex based on Induspart2023</t>
  </si>
  <si>
    <t>1.5% Capex based on Induspart2023</t>
  </si>
  <si>
    <t>1% Capex based on Induspart2023</t>
  </si>
  <si>
    <t>Results_test2</t>
  </si>
  <si>
    <t>Results_stoch</t>
  </si>
  <si>
    <t>Stochastic</t>
  </si>
  <si>
    <t>Stochastic5Scen</t>
  </si>
  <si>
    <t>2016B</t>
  </si>
  <si>
    <t>2017B</t>
  </si>
  <si>
    <t>2018B</t>
  </si>
  <si>
    <t>2019B</t>
  </si>
  <si>
    <t>2020B</t>
  </si>
  <si>
    <t>2021B</t>
  </si>
  <si>
    <t>Ammonia</t>
  </si>
  <si>
    <t>2016-2021</t>
  </si>
  <si>
    <t>H2-AEC-Stoch</t>
  </si>
  <si>
    <t>H2-SOEC-Stoch</t>
  </si>
  <si>
    <t>H2-Mix-Stoch</t>
  </si>
  <si>
    <t>NH3-AEC-Stoch</t>
  </si>
  <si>
    <t>NH3-SOEC-Stoch</t>
  </si>
  <si>
    <t>NH3-Mix-Stoch</t>
  </si>
  <si>
    <t>H2-AEC-Allyears</t>
  </si>
  <si>
    <t>H2-SOEC-Allyears</t>
  </si>
  <si>
    <t>H2-Mix-Allyears</t>
  </si>
  <si>
    <t>NH3-AEC-Allyears</t>
  </si>
  <si>
    <t>NH3-SOEC-Allyears</t>
  </si>
  <si>
    <t>NH3-Mix-Allyears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</si>
</sst>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65">
    <xf numFmtId="0" fontId="0" fillId="0" borderId="0" xfId="0"/>
    <xf numFmtId="0" fontId="4" fillId="0" borderId="0" xfId="0" applyFont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1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Fill="1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3" fillId="0" borderId="0" xfId="0" applyFont="1"/>
    <xf numFmtId="0" fontId="6" fillId="0" borderId="0" xfId="0" applyFont="1" applyFill="1" applyAlignment="1">
      <alignment horizontal="center" vertical="center" wrapText="1"/>
    </xf>
    <xf numFmtId="0" fontId="2" fillId="0" borderId="0" xfId="0" applyFont="1" applyFill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6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/>
    <xf numFmtId="0" fontId="8" fillId="3" borderId="0" xfId="0" applyFont="1" applyFill="1" applyAlignment="1"/>
    <xf numFmtId="0" fontId="5" fillId="0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 wrapText="1"/>
    </xf>
    <xf numFmtId="10" fontId="0" fillId="0" borderId="0" xfId="0" applyNumberFormat="1"/>
    <xf numFmtId="0" fontId="9" fillId="0" borderId="0" xfId="0" applyFont="1" applyAlignment="1">
      <alignment vertical="center" wrapText="1"/>
    </xf>
    <xf numFmtId="0" fontId="9" fillId="0" borderId="0" xfId="0" applyFont="1"/>
    <xf numFmtId="0" fontId="9" fillId="0" borderId="0" xfId="0" applyFont="1" applyAlignment="1">
      <alignment horizontal="right"/>
    </xf>
    <xf numFmtId="165" fontId="0" fillId="0" borderId="0" xfId="0" applyNumberFormat="1"/>
    <xf numFmtId="0" fontId="0" fillId="0" borderId="0" xfId="1" quotePrefix="1" applyNumberFormat="1" applyFon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0" xfId="0" applyNumberFormat="1"/>
    <xf numFmtId="0" fontId="3" fillId="0" borderId="0" xfId="0" applyFont="1" applyAlignment="1">
      <alignment horizontal="center"/>
    </xf>
    <xf numFmtId="164" fontId="0" fillId="0" borderId="0" xfId="0" applyNumberFormat="1" applyFont="1" applyBorder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9" fontId="1" fillId="0" borderId="0" xfId="1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center"/>
    </xf>
    <xf numFmtId="0" fontId="5" fillId="2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1" fillId="0" borderId="0" xfId="2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11" fillId="0" borderId="0" xfId="2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/>
    </xf>
    <xf numFmtId="0" fontId="3" fillId="0" borderId="0" xfId="0" applyFont="1" applyAlignment="1"/>
    <xf numFmtId="0" fontId="3" fillId="0" borderId="2" xfId="0" applyFont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0" fontId="4" fillId="0" borderId="0" xfId="2" applyFont="1"/>
    <xf numFmtId="166" fontId="0" fillId="0" borderId="0" xfId="0" applyNumberForma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 applyNumberFormat="1" applyFont="1"/>
    <xf numFmtId="0" fontId="3" fillId="0" borderId="0" xfId="0" applyFont="1" applyAlignment="1">
      <alignment horizontal="center"/>
    </xf>
    <xf numFmtId="0" fontId="3" fillId="0" borderId="0" xfId="0" applyFont="1" applyFill="1"/>
    <xf numFmtId="0" fontId="0" fillId="4" borderId="0" xfId="0" applyFill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0" xfId="1" applyNumberFormat="1" applyFont="1" applyFill="1"/>
    <xf numFmtId="9" fontId="0" fillId="6" borderId="0" xfId="1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0" fillId="0" borderId="0" xfId="1" applyNumberFormat="1" applyFont="1" applyFill="1"/>
    <xf numFmtId="1" fontId="0" fillId="0" borderId="0" xfId="0" applyNumberFormat="1" applyFill="1"/>
    <xf numFmtId="0" fontId="0" fillId="0" borderId="0" xfId="0" applyFill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Border="1"/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horizontal="center"/>
    </xf>
    <xf numFmtId="9" fontId="0" fillId="0" borderId="0" xfId="1" applyFont="1" applyFill="1"/>
    <xf numFmtId="164" fontId="0" fillId="0" borderId="0" xfId="0" applyNumberFormat="1" applyFill="1"/>
    <xf numFmtId="0" fontId="4" fillId="0" borderId="0" xfId="0" applyFont="1" applyFill="1" applyAlignment="1">
      <alignment vertical="center"/>
    </xf>
    <xf numFmtId="0" fontId="5" fillId="0" borderId="0" xfId="0" applyFont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" fontId="0" fillId="6" borderId="0" xfId="0" applyNumberForma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6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0" fontId="0" fillId="0" borderId="0" xfId="0" applyNumberFormat="1" applyFill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quotePrefix="1" applyNumberFormat="1" applyFont="1"/>
    <xf numFmtId="0" fontId="6" fillId="2" borderId="0" xfId="0" applyNumberFormat="1" applyFont="1" applyFill="1" applyAlignment="1">
      <alignment horizontal="left"/>
    </xf>
    <xf numFmtId="0" fontId="5" fillId="2" borderId="0" xfId="0" applyNumberFormat="1" applyFont="1" applyFill="1" applyAlignment="1">
      <alignment horizontal="center"/>
    </xf>
    <xf numFmtId="0" fontId="6" fillId="0" borderId="0" xfId="0" applyNumberFormat="1" applyFont="1" applyFill="1" applyAlignment="1">
      <alignment horizontal="center" vertical="center" wrapText="1"/>
    </xf>
    <xf numFmtId="0" fontId="3" fillId="0" borderId="0" xfId="0" applyNumberFormat="1" applyFont="1"/>
    <xf numFmtId="0" fontId="5" fillId="0" borderId="0" xfId="0" applyNumberFormat="1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NumberFormat="1" applyFill="1"/>
    <xf numFmtId="0" fontId="7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788"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theme="9"/>
      </font>
    </dxf>
    <dxf>
      <font>
        <color rgb="FFFF0000"/>
      </font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476250</xdr:colOff>
          <xdr:row>0</xdr:row>
          <xdr:rowOff>88900</xdr:rowOff>
        </xdr:from>
        <xdr:to>
          <xdr:col>3</xdr:col>
          <xdr:colOff>101600</xdr:colOff>
          <xdr:row>2</xdr:row>
          <xdr:rowOff>133350</xdr:rowOff>
        </xdr:to>
        <xdr:sp macro="" textlink="">
          <xdr:nvSpPr>
            <xdr:cNvPr id="7503" name="Button 335" hidden="1">
              <a:extLst>
                <a:ext uri="{63B3BB69-23CF-44E3-9099-C40C66FF867C}">
                  <a14:compatExt spid="_x0000_s7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Import comments from data sheet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bca/Documents/Models/OptiPlant/Sources%20and%20documentation/Techno%20economic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s"/>
      <sheetName val="Fuel production cost"/>
      <sheetName val="Fuel cost graphs"/>
      <sheetName val="Calculations"/>
      <sheetName val="Calculations 2"/>
      <sheetName val="Annuities"/>
      <sheetName val="All_data"/>
      <sheetName val="Desalination"/>
      <sheetName val="Bio-eMeOH plant"/>
      <sheetName val="MeOH plant + CO2"/>
      <sheetName val="NH3 plant + ASU"/>
      <sheetName val=" Storage + Transport"/>
      <sheetName val="Electrolyser + O2+Heat + Grid"/>
      <sheetName val="Solar PV"/>
      <sheetName val="Solar PV tracking"/>
      <sheetName val="Wind_turbines"/>
      <sheetName val="Wind_on"/>
      <sheetName val="Wind_off"/>
      <sheetName val="Sheet1"/>
    </sheetNames>
    <sheetDataSet>
      <sheetData sheetId="0"/>
      <sheetData sheetId="1"/>
      <sheetData sheetId="2"/>
      <sheetData sheetId="3">
        <row r="3">
          <cell r="C3">
            <v>0.89293686936333605</v>
          </cell>
        </row>
        <row r="8">
          <cell r="C8">
            <v>0.75284197846871936</v>
          </cell>
        </row>
        <row r="22">
          <cell r="C22">
            <v>576.1</v>
          </cell>
        </row>
        <row r="23">
          <cell r="C23">
            <v>556.79999999999995</v>
          </cell>
        </row>
        <row r="28">
          <cell r="C28">
            <v>607.5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ydrogen.energy.gov/pdfs/progress13/xi_5_elgowainy_2013.pdf" TargetMode="External"/><Relationship Id="rId13" Type="http://schemas.openxmlformats.org/officeDocument/2006/relationships/hyperlink" Target="https://ens.dk/en/our-services/projections-and-models/technology-data/technology-data-renewable-fuels" TargetMode="External"/><Relationship Id="rId18" Type="http://schemas.openxmlformats.org/officeDocument/2006/relationships/hyperlink" Target="https://www.hydrogen.energy.gov/program_records.html?print" TargetMode="External"/><Relationship Id="rId3" Type="http://schemas.openxmlformats.org/officeDocument/2006/relationships/hyperlink" Target="https://doi.org/10.1016/j.egypro.2017.03.1111" TargetMode="External"/><Relationship Id="rId21" Type="http://schemas.openxmlformats.org/officeDocument/2006/relationships/hyperlink" Target="https://webstore.iea.org/the-future-of-hydrogen" TargetMode="External"/><Relationship Id="rId7" Type="http://schemas.openxmlformats.org/officeDocument/2006/relationships/hyperlink" Target="https://www.nrel.gov/docs/fy04osti/35404.pdf" TargetMode="External"/><Relationship Id="rId12" Type="http://schemas.openxmlformats.org/officeDocument/2006/relationships/hyperlink" Target="https://ens.dk/en/our-services/projections-and-models/technology-data/technology-data-generation-electricity-and" TargetMode="External"/><Relationship Id="rId17" Type="http://schemas.openxmlformats.org/officeDocument/2006/relationships/hyperlink" Target="https://www.danskfjernvarme.dk/groen-energi/analyser/210512-power-to-x-og-fjernvarme" TargetMode="External"/><Relationship Id="rId25" Type="http://schemas.openxmlformats.org/officeDocument/2006/relationships/hyperlink" Target="https://atb.nrel.gov/transportation/2020/hydrogen" TargetMode="External"/><Relationship Id="rId2" Type="http://schemas.openxmlformats.org/officeDocument/2006/relationships/hyperlink" Target="https://www.iea.org/reports/world-energy-outlook-2020" TargetMode="External"/><Relationship Id="rId16" Type="http://schemas.openxmlformats.org/officeDocument/2006/relationships/hyperlink" Target="http://dx.doi.org/10.2139/ssrn.4154006" TargetMode="External"/><Relationship Id="rId20" Type="http://schemas.openxmlformats.org/officeDocument/2006/relationships/hyperlink" Target="https://doi.org/10.1016/j.ijhydene.2019.11.028" TargetMode="External"/><Relationship Id="rId1" Type="http://schemas.openxmlformats.org/officeDocument/2006/relationships/hyperlink" Target="https://doi.org/10.1038/s41560-020-00771-9" TargetMode="External"/><Relationship Id="rId6" Type="http://schemas.openxmlformats.org/officeDocument/2006/relationships/hyperlink" Target="https://www.iea.org/reports/net-zero-by-2050" TargetMode="External"/><Relationship Id="rId11" Type="http://schemas.openxmlformats.org/officeDocument/2006/relationships/hyperlink" Target="https://www.sciencedirect.com/science/article/pii/S0360319921030834" TargetMode="External"/><Relationship Id="rId24" Type="http://schemas.openxmlformats.org/officeDocument/2006/relationships/hyperlink" Target="https://ens.dk/en/our-services/projections-and-models/technology-data/technology-data-energy-storage" TargetMode="External"/><Relationship Id="rId5" Type="http://schemas.openxmlformats.org/officeDocument/2006/relationships/hyperlink" Target="https://www.cei.washington.edu/education/science-of-solar/battery-technology/" TargetMode="External"/><Relationship Id="rId15" Type="http://schemas.openxmlformats.org/officeDocument/2006/relationships/hyperlink" Target="https://www.nordicenergy.org/project/np2x/" TargetMode="External"/><Relationship Id="rId23" Type="http://schemas.openxmlformats.org/officeDocument/2006/relationships/hyperlink" Target="https://www.sciencedirect.com/science/article/pii/S0360319918319931" TargetMode="External"/><Relationship Id="rId10" Type="http://schemas.openxmlformats.org/officeDocument/2006/relationships/hyperlink" Target="https://www.sciencedirect.com/science/article/pii/B9781782423645000075" TargetMode="External"/><Relationship Id="rId19" Type="http://schemas.openxmlformats.org/officeDocument/2006/relationships/hyperlink" Target="https://www.sciencedirect.com/science/article/pii/S0360319921030834" TargetMode="External"/><Relationship Id="rId4" Type="http://schemas.openxmlformats.org/officeDocument/2006/relationships/hyperlink" Target="https://www.nature.com/articles/s41558-021-01032-7" TargetMode="External"/><Relationship Id="rId9" Type="http://schemas.openxmlformats.org/officeDocument/2006/relationships/hyperlink" Target="https://ens.dk/en/our-services/projections-and-models/technology-data/technology-data-industrial-process-heat-and" TargetMode="External"/><Relationship Id="rId14" Type="http://schemas.openxmlformats.org/officeDocument/2006/relationships/hyperlink" Target="https://op.europa.eu/en/publication-detail/-/publication/1f55ca82-3451-11e6-969e-01aa75ed71a1/language-en" TargetMode="External"/><Relationship Id="rId22" Type="http://schemas.openxmlformats.org/officeDocument/2006/relationships/hyperlink" Target="https://doi.org/10.1016/j.rser.2022.113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H66"/>
  <sheetViews>
    <sheetView workbookViewId="0">
      <pane xSplit="5" ySplit="8" topLeftCell="H12" activePane="bottomRight" state="frozen"/>
      <selection pane="topRight" activeCell="F1" sqref="F1"/>
      <selection pane="bottomLeft" activeCell="A12" sqref="A12"/>
      <selection pane="bottomRight" activeCell="N19" sqref="N19"/>
    </sheetView>
  </sheetViews>
  <sheetFormatPr defaultColWidth="8.7265625" defaultRowHeight="14.5" x14ac:dyDescent="0.35"/>
  <cols>
    <col min="1" max="1" width="8.08984375" customWidth="1"/>
    <col min="2" max="2" width="21" style="4" customWidth="1"/>
    <col min="3" max="3" width="8.6328125" style="5" customWidth="1"/>
    <col min="4" max="4" width="27.1796875" style="51" customWidth="1"/>
    <col min="5" max="5" width="3" style="11" customWidth="1"/>
    <col min="6" max="6" width="13.1796875" style="51" customWidth="1"/>
    <col min="7" max="7" width="29.7265625" style="51" customWidth="1"/>
    <col min="8" max="8" width="21.36328125" customWidth="1"/>
    <col min="9" max="9" width="20.26953125" customWidth="1"/>
    <col min="10" max="10" width="9.54296875" customWidth="1"/>
    <col min="11" max="11" width="11.81640625" customWidth="1"/>
    <col min="12" max="12" width="10.453125" customWidth="1"/>
    <col min="13" max="13" width="11.54296875" customWidth="1"/>
    <col min="14" max="14" width="12.1796875" customWidth="1"/>
    <col min="15" max="15" width="9.26953125" customWidth="1"/>
    <col min="16" max="16" width="10.54296875" customWidth="1"/>
    <col min="17" max="17" width="8.81640625" customWidth="1"/>
    <col min="18" max="18" width="10.54296875" style="117" customWidth="1"/>
    <col min="19" max="19" width="7.90625" customWidth="1"/>
    <col min="20" max="20" width="7.90625" style="117" customWidth="1"/>
    <col min="21" max="21" width="7.54296875" customWidth="1"/>
    <col min="22" max="22" width="7.54296875" style="117" customWidth="1"/>
    <col min="23" max="23" width="6.6328125" customWidth="1"/>
    <col min="24" max="24" width="6.6328125" style="117" customWidth="1"/>
    <col min="25" max="25" width="14" customWidth="1"/>
    <col min="26" max="26" width="10.54296875" customWidth="1"/>
    <col min="27" max="27" width="8.81640625" customWidth="1"/>
    <col min="28" max="28" width="8.81640625" style="117" customWidth="1"/>
    <col min="29" max="29" width="7.90625" customWidth="1"/>
    <col min="30" max="30" width="7.90625" style="117" customWidth="1"/>
    <col min="31" max="31" width="7.54296875" customWidth="1"/>
    <col min="32" max="32" width="7.54296875" style="117" customWidth="1"/>
    <col min="33" max="33" width="6.6328125" customWidth="1"/>
    <col min="34" max="34" width="6.6328125" style="117" customWidth="1"/>
    <col min="36" max="36" width="10.54296875" customWidth="1"/>
    <col min="37" max="37" width="8.81640625" customWidth="1"/>
    <col min="38" max="38" width="8.81640625" style="117" customWidth="1"/>
    <col min="39" max="39" width="7.90625" customWidth="1"/>
    <col min="40" max="40" width="7.90625" style="117" customWidth="1"/>
    <col min="41" max="41" width="7.54296875" customWidth="1"/>
    <col min="42" max="42" width="7.54296875" style="117" customWidth="1"/>
    <col min="43" max="43" width="6.6328125" customWidth="1"/>
    <col min="44" max="44" width="6.6328125" style="117" customWidth="1"/>
    <col min="46" max="46" width="10.54296875" customWidth="1"/>
    <col min="47" max="47" width="8.81640625" customWidth="1"/>
    <col min="48" max="48" width="8.81640625" style="117" customWidth="1"/>
    <col min="49" max="49" width="7.90625" customWidth="1"/>
    <col min="50" max="50" width="7.90625" style="117" customWidth="1"/>
    <col min="51" max="51" width="7.54296875" customWidth="1"/>
    <col min="52" max="52" width="7.54296875" style="117" customWidth="1"/>
    <col min="53" max="53" width="6.6328125" customWidth="1"/>
    <col min="54" max="54" width="6.6328125" style="117" customWidth="1"/>
    <col min="55" max="55" width="11.1796875" customWidth="1"/>
    <col min="56" max="56" width="10.54296875" customWidth="1"/>
    <col min="57" max="57" width="8.81640625" customWidth="1"/>
    <col min="58" max="58" width="8.81640625" style="117" customWidth="1"/>
    <col min="59" max="59" width="7.90625" customWidth="1"/>
    <col min="60" max="60" width="7.90625" style="117" customWidth="1"/>
    <col min="61" max="61" width="7.54296875" customWidth="1"/>
    <col min="62" max="62" width="7.54296875" style="117" customWidth="1"/>
    <col min="63" max="63" width="6.6328125" customWidth="1"/>
    <col min="64" max="64" width="6.6328125" style="117" customWidth="1"/>
    <col min="65" max="65" width="12.6328125" customWidth="1"/>
    <col min="66" max="66" width="10.54296875" customWidth="1"/>
    <col min="67" max="67" width="8.81640625" customWidth="1"/>
    <col min="68" max="68" width="8.81640625" style="117" customWidth="1"/>
    <col min="69" max="69" width="7.90625" customWidth="1"/>
    <col min="70" max="70" width="7.90625" style="117" customWidth="1"/>
    <col min="71" max="71" width="7.54296875" customWidth="1"/>
    <col min="72" max="72" width="7.54296875" style="117" customWidth="1"/>
    <col min="73" max="73" width="6.6328125" customWidth="1"/>
    <col min="74" max="74" width="6.6328125" style="117" customWidth="1"/>
    <col min="75" max="75" width="11.7265625" customWidth="1"/>
    <col min="76" max="76" width="10.54296875" customWidth="1"/>
    <col min="77" max="77" width="8.81640625" customWidth="1"/>
    <col min="78" max="78" width="8.81640625" style="117" customWidth="1"/>
    <col min="79" max="79" width="7.90625" customWidth="1"/>
    <col min="80" max="80" width="7.90625" style="117" customWidth="1"/>
    <col min="81" max="81" width="7.54296875" customWidth="1"/>
    <col min="82" max="82" width="7.54296875" style="117" customWidth="1"/>
    <col min="83" max="83" width="8.6328125" customWidth="1"/>
    <col min="84" max="84" width="6.6328125" style="117" customWidth="1"/>
    <col min="85" max="85" width="10.81640625" customWidth="1"/>
    <col min="86" max="86" width="10.54296875" customWidth="1"/>
    <col min="87" max="87" width="8.81640625" customWidth="1"/>
    <col min="88" max="88" width="8.81640625" style="117" customWidth="1"/>
    <col min="89" max="89" width="7.90625" customWidth="1"/>
    <col min="90" max="90" width="7.90625" style="117" customWidth="1"/>
    <col min="91" max="91" width="7.54296875" customWidth="1"/>
    <col min="92" max="92" width="7.54296875" style="117" customWidth="1"/>
    <col min="93" max="93" width="6.6328125" customWidth="1"/>
    <col min="94" max="94" width="6.6328125" style="117" customWidth="1"/>
    <col min="95" max="95" width="12.90625" customWidth="1"/>
    <col min="96" max="96" width="10.54296875" customWidth="1"/>
    <col min="97" max="97" width="8.81640625" customWidth="1"/>
    <col min="98" max="98" width="8.81640625" style="117" customWidth="1"/>
    <col min="99" max="99" width="7.90625" customWidth="1"/>
    <col min="100" max="100" width="7.90625" style="117" customWidth="1"/>
    <col min="101" max="101" width="7.54296875" customWidth="1"/>
    <col min="102" max="102" width="7.54296875" style="117" customWidth="1"/>
    <col min="103" max="103" width="6.6328125" customWidth="1"/>
    <col min="104" max="104" width="6.6328125" style="117" customWidth="1"/>
    <col min="105" max="105" width="14.1796875" customWidth="1"/>
    <col min="106" max="106" width="10.54296875" customWidth="1"/>
    <col min="107" max="107" width="8.81640625" customWidth="1"/>
    <col min="108" max="108" width="8.81640625" style="117" customWidth="1"/>
    <col min="109" max="109" width="7.90625" customWidth="1"/>
    <col min="110" max="110" width="7.90625" style="117" customWidth="1"/>
    <col min="111" max="111" width="7.54296875" customWidth="1"/>
    <col min="112" max="112" width="7.54296875" style="117" customWidth="1"/>
    <col min="113" max="113" width="6.6328125" customWidth="1"/>
    <col min="114" max="114" width="6.6328125" style="117" customWidth="1"/>
    <col min="115" max="115" width="15.26953125" customWidth="1"/>
    <col min="116" max="116" width="10.54296875" customWidth="1"/>
    <col min="117" max="117" width="8.81640625" customWidth="1"/>
    <col min="118" max="118" width="8.81640625" style="117" customWidth="1"/>
    <col min="119" max="119" width="7.90625" customWidth="1"/>
    <col min="120" max="120" width="7.90625" style="117" customWidth="1"/>
    <col min="121" max="121" width="7.54296875" customWidth="1"/>
    <col min="122" max="122" width="7.54296875" style="117" customWidth="1"/>
    <col min="123" max="123" width="6.6328125" customWidth="1"/>
    <col min="124" max="124" width="6.6328125" style="117" customWidth="1"/>
    <col min="125" max="125" width="18.26953125" customWidth="1"/>
    <col min="126" max="126" width="10.54296875" customWidth="1"/>
    <col min="127" max="127" width="8.81640625" customWidth="1"/>
    <col min="128" max="128" width="8.81640625" style="117" customWidth="1"/>
    <col min="129" max="129" width="7.90625" customWidth="1"/>
    <col min="130" max="130" width="7.90625" style="117" customWidth="1"/>
    <col min="131" max="131" width="7.54296875" customWidth="1"/>
    <col min="132" max="132" width="7.54296875" style="117" customWidth="1"/>
    <col min="133" max="133" width="6.6328125" customWidth="1"/>
    <col min="134" max="134" width="6.6328125" style="117" customWidth="1"/>
    <col min="135" max="135" width="14.1796875" customWidth="1"/>
    <col min="136" max="136" width="10.54296875" customWidth="1"/>
    <col min="137" max="137" width="8.81640625" customWidth="1"/>
    <col min="138" max="138" width="8.81640625" style="117" customWidth="1"/>
    <col min="139" max="139" width="9.26953125" customWidth="1"/>
    <col min="140" max="140" width="9.26953125" style="117" customWidth="1"/>
    <col min="141" max="141" width="7.54296875" customWidth="1"/>
    <col min="142" max="142" width="7.54296875" style="117" customWidth="1"/>
    <col min="143" max="143" width="6.6328125" customWidth="1"/>
    <col min="144" max="144" width="6.6328125" style="117" customWidth="1"/>
    <col min="145" max="145" width="9.08984375" customWidth="1"/>
    <col min="146" max="146" width="9.7265625" customWidth="1"/>
    <col min="147" max="147" width="9.90625" customWidth="1"/>
    <col min="148" max="148" width="9.90625" style="117" customWidth="1"/>
    <col min="149" max="149" width="8" customWidth="1"/>
    <col min="150" max="150" width="8" style="117" customWidth="1"/>
    <col min="151" max="151" width="8.36328125" customWidth="1"/>
    <col min="152" max="152" width="8.36328125" style="117" customWidth="1"/>
    <col min="153" max="153" width="7.453125" customWidth="1"/>
    <col min="154" max="154" width="7.453125" style="117" customWidth="1"/>
    <col min="156" max="156" width="10.54296875" customWidth="1"/>
    <col min="157" max="157" width="8.81640625" customWidth="1"/>
    <col min="158" max="158" width="8.81640625" style="117" customWidth="1"/>
    <col min="159" max="159" width="7.90625" customWidth="1"/>
    <col min="160" max="160" width="7.90625" style="117" customWidth="1"/>
    <col min="161" max="161" width="7.54296875" customWidth="1"/>
    <col min="162" max="163" width="7.54296875" style="117" customWidth="1"/>
    <col min="164" max="164" width="6.6328125" customWidth="1"/>
    <col min="165" max="165" width="13.453125" customWidth="1"/>
    <col min="166" max="166" width="11.1796875" customWidth="1"/>
  </cols>
  <sheetData>
    <row r="1" spans="1:164" x14ac:dyDescent="0.35">
      <c r="A1" s="26" t="s">
        <v>178</v>
      </c>
      <c r="B1" s="26">
        <v>0</v>
      </c>
      <c r="C1" s="7" t="s">
        <v>231</v>
      </c>
      <c r="E1" s="2"/>
      <c r="F1" s="64"/>
      <c r="G1" s="78"/>
    </row>
    <row r="2" spans="1:164" x14ac:dyDescent="0.35">
      <c r="A2" s="1" t="s">
        <v>154</v>
      </c>
      <c r="B2" s="1">
        <v>2030</v>
      </c>
      <c r="C2" s="13">
        <v>2040</v>
      </c>
      <c r="D2" s="13">
        <v>2050</v>
      </c>
      <c r="E2" s="2"/>
    </row>
    <row r="3" spans="1:164" x14ac:dyDescent="0.35">
      <c r="A3" s="38">
        <v>1</v>
      </c>
      <c r="B3" s="17">
        <f>$A$3+(($D$3-$A$3)/($D$2-2020))*(B2-2020)</f>
        <v>1</v>
      </c>
      <c r="C3" s="17">
        <f>$A$3+(($D$3-$A$3)/($D$2-2020))*(C2-2020)</f>
        <v>1</v>
      </c>
      <c r="D3" s="137">
        <v>1</v>
      </c>
      <c r="E3" s="2"/>
    </row>
    <row r="4" spans="1:164" ht="16" customHeight="1" x14ac:dyDescent="0.35">
      <c r="A4" s="153" t="s">
        <v>0</v>
      </c>
      <c r="B4" s="153"/>
      <c r="C4" s="153"/>
      <c r="D4" s="6"/>
      <c r="E4" s="2"/>
      <c r="F4" s="8" t="s">
        <v>138</v>
      </c>
      <c r="G4" s="8" t="s">
        <v>153</v>
      </c>
      <c r="H4" s="6" t="s">
        <v>81</v>
      </c>
      <c r="I4" s="6" t="s">
        <v>2</v>
      </c>
      <c r="J4" s="6" t="s">
        <v>4</v>
      </c>
      <c r="K4" s="6" t="s">
        <v>5</v>
      </c>
      <c r="L4" s="116" t="s">
        <v>3</v>
      </c>
      <c r="M4" s="116" t="s">
        <v>282</v>
      </c>
      <c r="N4" s="6" t="s">
        <v>6</v>
      </c>
      <c r="O4" s="156" t="s">
        <v>82</v>
      </c>
      <c r="P4" s="156"/>
      <c r="Q4" s="156"/>
      <c r="R4" s="156"/>
      <c r="S4" s="156"/>
      <c r="T4" s="156"/>
      <c r="U4" s="156"/>
      <c r="V4" s="156"/>
      <c r="W4" s="156"/>
      <c r="X4" s="156"/>
      <c r="Y4" s="156" t="s">
        <v>83</v>
      </c>
      <c r="Z4" s="156"/>
      <c r="AA4" s="156"/>
      <c r="AB4" s="156"/>
      <c r="AC4" s="156"/>
      <c r="AD4" s="156"/>
      <c r="AE4" s="156"/>
      <c r="AF4" s="156"/>
      <c r="AG4" s="156"/>
      <c r="AH4" s="156"/>
      <c r="AI4" s="156" t="s">
        <v>84</v>
      </c>
      <c r="AJ4" s="156"/>
      <c r="AK4" s="156"/>
      <c r="AL4" s="156"/>
      <c r="AM4" s="156"/>
      <c r="AN4" s="156"/>
      <c r="AO4" s="156"/>
      <c r="AP4" s="156"/>
      <c r="AQ4" s="156"/>
      <c r="AR4" s="127"/>
      <c r="AS4" s="156" t="s">
        <v>85</v>
      </c>
      <c r="AT4" s="156"/>
      <c r="AU4" s="156"/>
      <c r="AV4" s="156"/>
      <c r="AW4" s="156"/>
      <c r="AX4" s="156"/>
      <c r="AY4" s="156"/>
      <c r="AZ4" s="156"/>
      <c r="BA4" s="156"/>
      <c r="BB4" s="127"/>
      <c r="BC4" s="156" t="s">
        <v>86</v>
      </c>
      <c r="BD4" s="156"/>
      <c r="BE4" s="156"/>
      <c r="BF4" s="156"/>
      <c r="BG4" s="156"/>
      <c r="BH4" s="156"/>
      <c r="BI4" s="156"/>
      <c r="BJ4" s="156"/>
      <c r="BK4" s="156"/>
      <c r="BL4" s="127"/>
      <c r="BM4" s="156" t="s">
        <v>87</v>
      </c>
      <c r="BN4" s="156"/>
      <c r="BO4" s="156"/>
      <c r="BP4" s="156"/>
      <c r="BQ4" s="156"/>
      <c r="BR4" s="156"/>
      <c r="BS4" s="156"/>
      <c r="BT4" s="156"/>
      <c r="BU4" s="156"/>
      <c r="BV4" s="127"/>
      <c r="BW4" s="156" t="s">
        <v>193</v>
      </c>
      <c r="BX4" s="156"/>
      <c r="BY4" s="156"/>
      <c r="BZ4" s="156"/>
      <c r="CA4" s="156"/>
      <c r="CB4" s="156"/>
      <c r="CC4" s="156"/>
      <c r="CD4" s="156"/>
      <c r="CE4" s="156"/>
      <c r="CF4" s="127"/>
      <c r="CG4" s="156" t="s">
        <v>194</v>
      </c>
      <c r="CH4" s="156"/>
      <c r="CI4" s="156"/>
      <c r="CJ4" s="156"/>
      <c r="CK4" s="156"/>
      <c r="CL4" s="156"/>
      <c r="CM4" s="156"/>
      <c r="CN4" s="156"/>
      <c r="CO4" s="156"/>
      <c r="CP4" s="127"/>
      <c r="CQ4" s="156" t="s">
        <v>195</v>
      </c>
      <c r="CR4" s="156"/>
      <c r="CS4" s="156"/>
      <c r="CT4" s="156"/>
      <c r="CU4" s="156"/>
      <c r="CV4" s="156"/>
      <c r="CW4" s="156"/>
      <c r="CX4" s="156"/>
      <c r="CY4" s="156"/>
      <c r="CZ4" s="127"/>
      <c r="DA4" s="156" t="s">
        <v>196</v>
      </c>
      <c r="DB4" s="156"/>
      <c r="DC4" s="156"/>
      <c r="DD4" s="156"/>
      <c r="DE4" s="156"/>
      <c r="DF4" s="156"/>
      <c r="DG4" s="156"/>
      <c r="DH4" s="156"/>
      <c r="DI4" s="156"/>
      <c r="DJ4" s="127"/>
      <c r="DK4" s="156" t="s">
        <v>197</v>
      </c>
      <c r="DL4" s="156"/>
      <c r="DM4" s="156"/>
      <c r="DN4" s="156"/>
      <c r="DO4" s="156"/>
      <c r="DP4" s="156"/>
      <c r="DQ4" s="156"/>
      <c r="DR4" s="156"/>
      <c r="DS4" s="156"/>
      <c r="DT4" s="127"/>
      <c r="DU4" s="156" t="s">
        <v>139</v>
      </c>
      <c r="DV4" s="156"/>
      <c r="DW4" s="156"/>
      <c r="DX4" s="156"/>
      <c r="DY4" s="156"/>
      <c r="DZ4" s="156"/>
      <c r="EA4" s="156"/>
      <c r="EB4" s="156"/>
      <c r="EC4" s="156"/>
      <c r="ED4" s="127"/>
      <c r="EE4" s="156" t="s">
        <v>88</v>
      </c>
      <c r="EF4" s="156"/>
      <c r="EG4" s="156"/>
      <c r="EH4" s="156"/>
      <c r="EI4" s="156"/>
      <c r="EJ4" s="156"/>
      <c r="EK4" s="156"/>
      <c r="EL4" s="156"/>
      <c r="EM4" s="156"/>
      <c r="EN4" s="127"/>
      <c r="EO4" s="156" t="s">
        <v>188</v>
      </c>
      <c r="EP4" s="156"/>
      <c r="EQ4" s="156"/>
      <c r="ER4" s="156"/>
      <c r="ES4" s="156"/>
      <c r="ET4" s="156"/>
      <c r="EU4" s="156"/>
      <c r="EV4" s="156"/>
      <c r="EW4" s="156"/>
      <c r="EX4" s="127"/>
      <c r="EY4" s="156" t="s">
        <v>89</v>
      </c>
      <c r="EZ4" s="156"/>
      <c r="FA4" s="156"/>
      <c r="FB4" s="156"/>
      <c r="FC4" s="156"/>
      <c r="FD4" s="156"/>
      <c r="FE4" s="156"/>
      <c r="FF4" s="156"/>
      <c r="FG4" s="156"/>
      <c r="FH4" s="156"/>
    </row>
    <row r="5" spans="1:164" s="6" customFormat="1" ht="15" customHeight="1" x14ac:dyDescent="0.35">
      <c r="A5" s="65"/>
      <c r="B5" s="154" t="s">
        <v>7</v>
      </c>
      <c r="C5" s="155" t="s">
        <v>8</v>
      </c>
      <c r="D5" s="154" t="s">
        <v>9</v>
      </c>
      <c r="E5" s="76" t="s">
        <v>1</v>
      </c>
      <c r="F5" s="30" t="str">
        <f>F4</f>
        <v>Used (1 or 0)</v>
      </c>
      <c r="G5" s="30" t="str">
        <f t="shared" ref="G5:H5" si="0">G4</f>
        <v>Unit tag</v>
      </c>
      <c r="H5" s="30" t="str">
        <f t="shared" si="0"/>
        <v>Yearly demand (kg fuel)</v>
      </c>
      <c r="I5" s="30" t="str">
        <f>I4</f>
        <v>Produced from</v>
      </c>
      <c r="J5" s="30" t="str">
        <f t="shared" ref="J5" si="1">J4</f>
        <v>El balance</v>
      </c>
      <c r="K5" s="30" t="str">
        <f t="shared" ref="K5" si="2">K4</f>
        <v>Heat balance</v>
      </c>
      <c r="L5" s="30" t="str">
        <f t="shared" ref="L5:N5" si="3">L4</f>
        <v>H2 balance</v>
      </c>
      <c r="M5" s="30" t="str">
        <f t="shared" si="3"/>
        <v>CSP balance</v>
      </c>
      <c r="N5" s="30" t="str">
        <f t="shared" si="3"/>
        <v>Max Capacity</v>
      </c>
      <c r="O5" s="32" t="s">
        <v>82</v>
      </c>
      <c r="P5" s="32" t="s">
        <v>82</v>
      </c>
      <c r="Q5" s="32" t="s">
        <v>82</v>
      </c>
      <c r="R5" s="32" t="s">
        <v>82</v>
      </c>
      <c r="S5" s="32" t="s">
        <v>82</v>
      </c>
      <c r="T5" s="32" t="s">
        <v>82</v>
      </c>
      <c r="U5" s="32" t="s">
        <v>82</v>
      </c>
      <c r="V5" s="32" t="s">
        <v>82</v>
      </c>
      <c r="W5" s="32" t="s">
        <v>82</v>
      </c>
      <c r="X5" s="32" t="s">
        <v>82</v>
      </c>
      <c r="Y5" s="32" t="s">
        <v>83</v>
      </c>
      <c r="Z5" s="32" t="s">
        <v>83</v>
      </c>
      <c r="AA5" s="32" t="s">
        <v>83</v>
      </c>
      <c r="AB5" s="32" t="s">
        <v>83</v>
      </c>
      <c r="AC5" s="32" t="s">
        <v>83</v>
      </c>
      <c r="AD5" s="32" t="s">
        <v>83</v>
      </c>
      <c r="AE5" s="32" t="s">
        <v>83</v>
      </c>
      <c r="AF5" s="32" t="s">
        <v>83</v>
      </c>
      <c r="AG5" s="32" t="s">
        <v>83</v>
      </c>
      <c r="AH5" s="32" t="s">
        <v>83</v>
      </c>
      <c r="AI5" s="32" t="s">
        <v>84</v>
      </c>
      <c r="AJ5" s="32" t="s">
        <v>84</v>
      </c>
      <c r="AK5" s="32" t="s">
        <v>84</v>
      </c>
      <c r="AL5" s="32" t="s">
        <v>84</v>
      </c>
      <c r="AM5" s="32" t="s">
        <v>84</v>
      </c>
      <c r="AN5" s="32" t="s">
        <v>84</v>
      </c>
      <c r="AO5" s="32" t="s">
        <v>84</v>
      </c>
      <c r="AP5" s="32" t="s">
        <v>84</v>
      </c>
      <c r="AQ5" s="32" t="s">
        <v>84</v>
      </c>
      <c r="AR5" s="32" t="s">
        <v>84</v>
      </c>
      <c r="AS5" s="32" t="s">
        <v>85</v>
      </c>
      <c r="AT5" s="32" t="s">
        <v>85</v>
      </c>
      <c r="AU5" s="32" t="s">
        <v>85</v>
      </c>
      <c r="AV5" s="32" t="s">
        <v>85</v>
      </c>
      <c r="AW5" s="32" t="s">
        <v>85</v>
      </c>
      <c r="AX5" s="32" t="s">
        <v>85</v>
      </c>
      <c r="AY5" s="32" t="s">
        <v>85</v>
      </c>
      <c r="AZ5" s="32" t="s">
        <v>85</v>
      </c>
      <c r="BA5" s="32" t="s">
        <v>85</v>
      </c>
      <c r="BB5" s="32" t="s">
        <v>85</v>
      </c>
      <c r="BC5" s="32" t="s">
        <v>86</v>
      </c>
      <c r="BD5" s="32" t="s">
        <v>86</v>
      </c>
      <c r="BE5" s="32" t="s">
        <v>86</v>
      </c>
      <c r="BF5" s="32" t="s">
        <v>86</v>
      </c>
      <c r="BG5" s="32" t="s">
        <v>86</v>
      </c>
      <c r="BH5" s="32" t="s">
        <v>86</v>
      </c>
      <c r="BI5" s="32" t="s">
        <v>86</v>
      </c>
      <c r="BJ5" s="32" t="s">
        <v>86</v>
      </c>
      <c r="BK5" s="32" t="s">
        <v>86</v>
      </c>
      <c r="BL5" s="32" t="s">
        <v>86</v>
      </c>
      <c r="BM5" s="32" t="s">
        <v>87</v>
      </c>
      <c r="BN5" s="32" t="s">
        <v>87</v>
      </c>
      <c r="BO5" s="32" t="s">
        <v>87</v>
      </c>
      <c r="BP5" s="32" t="s">
        <v>87</v>
      </c>
      <c r="BQ5" s="32" t="s">
        <v>87</v>
      </c>
      <c r="BR5" s="32" t="s">
        <v>87</v>
      </c>
      <c r="BS5" s="32" t="s">
        <v>87</v>
      </c>
      <c r="BT5" s="32" t="s">
        <v>87</v>
      </c>
      <c r="BU5" s="32" t="s">
        <v>87</v>
      </c>
      <c r="BV5" s="32" t="s">
        <v>87</v>
      </c>
      <c r="BW5" s="32" t="s">
        <v>193</v>
      </c>
      <c r="BX5" s="32" t="s">
        <v>193</v>
      </c>
      <c r="BY5" s="32" t="s">
        <v>193</v>
      </c>
      <c r="BZ5" s="32" t="s">
        <v>193</v>
      </c>
      <c r="CA5" s="32" t="s">
        <v>193</v>
      </c>
      <c r="CB5" s="32" t="s">
        <v>193</v>
      </c>
      <c r="CC5" s="32" t="s">
        <v>193</v>
      </c>
      <c r="CD5" s="32" t="s">
        <v>193</v>
      </c>
      <c r="CE5" s="32" t="s">
        <v>193</v>
      </c>
      <c r="CF5" s="32" t="s">
        <v>193</v>
      </c>
      <c r="CG5" s="32" t="s">
        <v>194</v>
      </c>
      <c r="CH5" s="32" t="s">
        <v>194</v>
      </c>
      <c r="CI5" s="32" t="s">
        <v>194</v>
      </c>
      <c r="CJ5" s="32" t="s">
        <v>194</v>
      </c>
      <c r="CK5" s="32" t="s">
        <v>194</v>
      </c>
      <c r="CL5" s="32" t="s">
        <v>194</v>
      </c>
      <c r="CM5" s="32" t="s">
        <v>194</v>
      </c>
      <c r="CN5" s="32" t="s">
        <v>194</v>
      </c>
      <c r="CO5" s="32" t="s">
        <v>194</v>
      </c>
      <c r="CP5" s="32" t="s">
        <v>194</v>
      </c>
      <c r="CQ5" s="32" t="s">
        <v>195</v>
      </c>
      <c r="CR5" s="32" t="s">
        <v>195</v>
      </c>
      <c r="CS5" s="32" t="s">
        <v>195</v>
      </c>
      <c r="CT5" s="32" t="s">
        <v>195</v>
      </c>
      <c r="CU5" s="32" t="s">
        <v>195</v>
      </c>
      <c r="CV5" s="32" t="s">
        <v>195</v>
      </c>
      <c r="CW5" s="32" t="s">
        <v>195</v>
      </c>
      <c r="CX5" s="32" t="s">
        <v>195</v>
      </c>
      <c r="CY5" s="32" t="s">
        <v>195</v>
      </c>
      <c r="CZ5" s="32" t="s">
        <v>195</v>
      </c>
      <c r="DA5" s="32" t="s">
        <v>196</v>
      </c>
      <c r="DB5" s="32" t="s">
        <v>196</v>
      </c>
      <c r="DC5" s="32" t="s">
        <v>196</v>
      </c>
      <c r="DD5" s="32" t="s">
        <v>196</v>
      </c>
      <c r="DE5" s="32" t="s">
        <v>196</v>
      </c>
      <c r="DF5" s="32" t="s">
        <v>196</v>
      </c>
      <c r="DG5" s="32" t="s">
        <v>196</v>
      </c>
      <c r="DH5" s="32" t="s">
        <v>196</v>
      </c>
      <c r="DI5" s="32" t="s">
        <v>196</v>
      </c>
      <c r="DJ5" s="32" t="s">
        <v>196</v>
      </c>
      <c r="DK5" s="32" t="s">
        <v>197</v>
      </c>
      <c r="DL5" s="32" t="s">
        <v>197</v>
      </c>
      <c r="DM5" s="32" t="s">
        <v>197</v>
      </c>
      <c r="DN5" s="32" t="s">
        <v>197</v>
      </c>
      <c r="DO5" s="32" t="s">
        <v>197</v>
      </c>
      <c r="DP5" s="32" t="s">
        <v>197</v>
      </c>
      <c r="DQ5" s="32" t="s">
        <v>197</v>
      </c>
      <c r="DR5" s="32" t="s">
        <v>197</v>
      </c>
      <c r="DS5" s="32" t="s">
        <v>197</v>
      </c>
      <c r="DT5" s="32" t="s">
        <v>197</v>
      </c>
      <c r="DU5" s="32" t="s">
        <v>139</v>
      </c>
      <c r="DV5" s="32" t="s">
        <v>139</v>
      </c>
      <c r="DW5" s="32" t="s">
        <v>139</v>
      </c>
      <c r="DX5" s="32" t="s">
        <v>139</v>
      </c>
      <c r="DY5" s="32" t="s">
        <v>139</v>
      </c>
      <c r="DZ5" s="32" t="s">
        <v>139</v>
      </c>
      <c r="EA5" s="32" t="s">
        <v>139</v>
      </c>
      <c r="EB5" s="32" t="s">
        <v>139</v>
      </c>
      <c r="EC5" s="32" t="s">
        <v>139</v>
      </c>
      <c r="ED5" s="32" t="s">
        <v>139</v>
      </c>
      <c r="EE5" s="32" t="s">
        <v>88</v>
      </c>
      <c r="EF5" s="32" t="s">
        <v>88</v>
      </c>
      <c r="EG5" s="32" t="s">
        <v>88</v>
      </c>
      <c r="EH5" s="32" t="s">
        <v>88</v>
      </c>
      <c r="EI5" s="32" t="s">
        <v>88</v>
      </c>
      <c r="EJ5" s="32" t="s">
        <v>88</v>
      </c>
      <c r="EK5" s="32" t="s">
        <v>88</v>
      </c>
      <c r="EL5" s="32" t="s">
        <v>88</v>
      </c>
      <c r="EM5" s="32" t="s">
        <v>88</v>
      </c>
      <c r="EN5" s="32" t="s">
        <v>88</v>
      </c>
      <c r="EO5" s="32" t="s">
        <v>188</v>
      </c>
      <c r="EP5" s="32" t="s">
        <v>188</v>
      </c>
      <c r="EQ5" s="32" t="s">
        <v>188</v>
      </c>
      <c r="ER5" s="32" t="s">
        <v>188</v>
      </c>
      <c r="ES5" s="32" t="s">
        <v>188</v>
      </c>
      <c r="ET5" s="32" t="s">
        <v>188</v>
      </c>
      <c r="EU5" s="32" t="s">
        <v>188</v>
      </c>
      <c r="EV5" s="32" t="s">
        <v>188</v>
      </c>
      <c r="EW5" s="32" t="s">
        <v>188</v>
      </c>
      <c r="EX5" s="32" t="s">
        <v>188</v>
      </c>
      <c r="EY5" s="32" t="s">
        <v>89</v>
      </c>
      <c r="EZ5" s="32" t="s">
        <v>89</v>
      </c>
      <c r="FA5" s="32" t="s">
        <v>89</v>
      </c>
      <c r="FB5" s="32" t="s">
        <v>89</v>
      </c>
      <c r="FC5" s="32" t="s">
        <v>89</v>
      </c>
      <c r="FD5" s="32" t="s">
        <v>89</v>
      </c>
      <c r="FE5" s="32" t="s">
        <v>89</v>
      </c>
      <c r="FF5" s="32" t="s">
        <v>89</v>
      </c>
      <c r="FG5" s="32" t="s">
        <v>89</v>
      </c>
      <c r="FH5" s="32" t="s">
        <v>89</v>
      </c>
    </row>
    <row r="6" spans="1:164" s="147" customFormat="1" ht="14" customHeight="1" x14ac:dyDescent="0.35">
      <c r="A6" s="143"/>
      <c r="B6" s="154"/>
      <c r="C6" s="155"/>
      <c r="D6" s="154"/>
      <c r="E6" s="144" t="s">
        <v>109</v>
      </c>
      <c r="F6" s="145" t="s">
        <v>140</v>
      </c>
      <c r="G6" s="145" t="s">
        <v>140</v>
      </c>
      <c r="H6" s="145" t="s">
        <v>140</v>
      </c>
      <c r="I6" s="145" t="s">
        <v>140</v>
      </c>
      <c r="J6" s="145" t="s">
        <v>140</v>
      </c>
      <c r="K6" s="145" t="s">
        <v>140</v>
      </c>
      <c r="L6" s="146" t="s">
        <v>140</v>
      </c>
      <c r="M6" s="146" t="s">
        <v>140</v>
      </c>
      <c r="N6" s="145" t="s">
        <v>140</v>
      </c>
      <c r="O6" s="146" t="s">
        <v>331</v>
      </c>
      <c r="P6" s="142" t="s">
        <v>336</v>
      </c>
      <c r="Q6" s="146" t="s">
        <v>332</v>
      </c>
      <c r="R6" s="146" t="s">
        <v>298</v>
      </c>
      <c r="S6" s="142" t="s">
        <v>337</v>
      </c>
      <c r="T6" s="146" t="s">
        <v>333</v>
      </c>
      <c r="U6" s="142" t="s">
        <v>338</v>
      </c>
      <c r="V6" s="146" t="s">
        <v>334</v>
      </c>
      <c r="W6" s="142" t="s">
        <v>339</v>
      </c>
      <c r="X6" s="146" t="s">
        <v>335</v>
      </c>
      <c r="Y6" s="146" t="s">
        <v>331</v>
      </c>
      <c r="Z6" s="142" t="s">
        <v>336</v>
      </c>
      <c r="AA6" s="146" t="s">
        <v>332</v>
      </c>
      <c r="AB6" s="146" t="s">
        <v>298</v>
      </c>
      <c r="AC6" s="142" t="s">
        <v>337</v>
      </c>
      <c r="AD6" s="146" t="s">
        <v>333</v>
      </c>
      <c r="AE6" s="142" t="s">
        <v>338</v>
      </c>
      <c r="AF6" s="146" t="s">
        <v>334</v>
      </c>
      <c r="AG6" s="142" t="s">
        <v>339</v>
      </c>
      <c r="AH6" s="146" t="s">
        <v>335</v>
      </c>
      <c r="AI6" s="146" t="s">
        <v>331</v>
      </c>
      <c r="AJ6" s="142" t="s">
        <v>336</v>
      </c>
      <c r="AK6" s="146" t="s">
        <v>332</v>
      </c>
      <c r="AL6" s="146" t="s">
        <v>298</v>
      </c>
      <c r="AM6" s="142" t="s">
        <v>337</v>
      </c>
      <c r="AN6" s="146" t="s">
        <v>333</v>
      </c>
      <c r="AO6" s="142" t="s">
        <v>338</v>
      </c>
      <c r="AP6" s="146" t="s">
        <v>334</v>
      </c>
      <c r="AQ6" s="142" t="s">
        <v>339</v>
      </c>
      <c r="AR6" s="146" t="s">
        <v>335</v>
      </c>
      <c r="AS6" s="146" t="s">
        <v>331</v>
      </c>
      <c r="AT6" s="142" t="s">
        <v>336</v>
      </c>
      <c r="AU6" s="146" t="s">
        <v>332</v>
      </c>
      <c r="AV6" s="146" t="s">
        <v>298</v>
      </c>
      <c r="AW6" s="142" t="s">
        <v>337</v>
      </c>
      <c r="AX6" s="146" t="s">
        <v>333</v>
      </c>
      <c r="AY6" s="142" t="s">
        <v>338</v>
      </c>
      <c r="AZ6" s="146" t="s">
        <v>334</v>
      </c>
      <c r="BA6" s="142" t="s">
        <v>339</v>
      </c>
      <c r="BB6" s="146" t="s">
        <v>335</v>
      </c>
      <c r="BC6" s="146" t="s">
        <v>331</v>
      </c>
      <c r="BD6" s="142" t="s">
        <v>336</v>
      </c>
      <c r="BE6" s="146" t="s">
        <v>332</v>
      </c>
      <c r="BF6" s="146" t="s">
        <v>298</v>
      </c>
      <c r="BG6" s="142" t="s">
        <v>337</v>
      </c>
      <c r="BH6" s="146" t="s">
        <v>333</v>
      </c>
      <c r="BI6" s="142" t="s">
        <v>338</v>
      </c>
      <c r="BJ6" s="146" t="s">
        <v>334</v>
      </c>
      <c r="BK6" s="142" t="s">
        <v>339</v>
      </c>
      <c r="BL6" s="146" t="s">
        <v>335</v>
      </c>
      <c r="BM6" s="146" t="s">
        <v>331</v>
      </c>
      <c r="BN6" s="142" t="s">
        <v>336</v>
      </c>
      <c r="BO6" s="146" t="s">
        <v>332</v>
      </c>
      <c r="BP6" s="146" t="s">
        <v>298</v>
      </c>
      <c r="BQ6" s="142" t="s">
        <v>337</v>
      </c>
      <c r="BR6" s="146" t="s">
        <v>333</v>
      </c>
      <c r="BS6" s="142" t="s">
        <v>338</v>
      </c>
      <c r="BT6" s="146" t="s">
        <v>334</v>
      </c>
      <c r="BU6" s="142" t="s">
        <v>339</v>
      </c>
      <c r="BV6" s="146" t="s">
        <v>335</v>
      </c>
      <c r="BW6" s="146" t="s">
        <v>331</v>
      </c>
      <c r="BX6" s="142" t="s">
        <v>336</v>
      </c>
      <c r="BY6" s="146" t="s">
        <v>332</v>
      </c>
      <c r="BZ6" s="146" t="s">
        <v>298</v>
      </c>
      <c r="CA6" s="142" t="s">
        <v>337</v>
      </c>
      <c r="CB6" s="146" t="s">
        <v>333</v>
      </c>
      <c r="CC6" s="142" t="s">
        <v>338</v>
      </c>
      <c r="CD6" s="146" t="s">
        <v>334</v>
      </c>
      <c r="CE6" s="142" t="s">
        <v>339</v>
      </c>
      <c r="CF6" s="146" t="s">
        <v>335</v>
      </c>
      <c r="CG6" s="146" t="s">
        <v>331</v>
      </c>
      <c r="CH6" s="142" t="s">
        <v>336</v>
      </c>
      <c r="CI6" s="146" t="s">
        <v>332</v>
      </c>
      <c r="CJ6" s="146" t="s">
        <v>298</v>
      </c>
      <c r="CK6" s="142" t="s">
        <v>337</v>
      </c>
      <c r="CL6" s="146" t="s">
        <v>333</v>
      </c>
      <c r="CM6" s="142" t="s">
        <v>338</v>
      </c>
      <c r="CN6" s="146" t="s">
        <v>334</v>
      </c>
      <c r="CO6" s="142" t="s">
        <v>339</v>
      </c>
      <c r="CP6" s="146" t="s">
        <v>335</v>
      </c>
      <c r="CQ6" s="146" t="s">
        <v>331</v>
      </c>
      <c r="CR6" s="142" t="s">
        <v>336</v>
      </c>
      <c r="CS6" s="146" t="s">
        <v>332</v>
      </c>
      <c r="CT6" s="146" t="s">
        <v>298</v>
      </c>
      <c r="CU6" s="142" t="s">
        <v>337</v>
      </c>
      <c r="CV6" s="146" t="s">
        <v>333</v>
      </c>
      <c r="CW6" s="142" t="s">
        <v>338</v>
      </c>
      <c r="CX6" s="146" t="s">
        <v>334</v>
      </c>
      <c r="CY6" s="142" t="s">
        <v>339</v>
      </c>
      <c r="CZ6" s="146" t="s">
        <v>335</v>
      </c>
      <c r="DA6" s="146" t="s">
        <v>331</v>
      </c>
      <c r="DB6" s="142" t="s">
        <v>336</v>
      </c>
      <c r="DC6" s="146" t="s">
        <v>332</v>
      </c>
      <c r="DD6" s="146" t="s">
        <v>298</v>
      </c>
      <c r="DE6" s="142" t="s">
        <v>337</v>
      </c>
      <c r="DF6" s="146" t="s">
        <v>333</v>
      </c>
      <c r="DG6" s="142" t="s">
        <v>338</v>
      </c>
      <c r="DH6" s="146" t="s">
        <v>334</v>
      </c>
      <c r="DI6" s="142" t="s">
        <v>339</v>
      </c>
      <c r="DJ6" s="146" t="s">
        <v>335</v>
      </c>
      <c r="DK6" s="146" t="s">
        <v>331</v>
      </c>
      <c r="DL6" s="142" t="s">
        <v>336</v>
      </c>
      <c r="DM6" s="146" t="s">
        <v>332</v>
      </c>
      <c r="DN6" s="146" t="s">
        <v>298</v>
      </c>
      <c r="DO6" s="142" t="s">
        <v>337</v>
      </c>
      <c r="DP6" s="146" t="s">
        <v>333</v>
      </c>
      <c r="DQ6" s="142" t="s">
        <v>338</v>
      </c>
      <c r="DR6" s="146" t="s">
        <v>334</v>
      </c>
      <c r="DS6" s="142" t="s">
        <v>339</v>
      </c>
      <c r="DT6" s="146" t="s">
        <v>335</v>
      </c>
      <c r="DU6" s="146" t="s">
        <v>331</v>
      </c>
      <c r="DV6" s="142" t="s">
        <v>336</v>
      </c>
      <c r="DW6" s="146" t="s">
        <v>332</v>
      </c>
      <c r="DX6" s="146" t="s">
        <v>298</v>
      </c>
      <c r="DY6" s="142" t="s">
        <v>337</v>
      </c>
      <c r="DZ6" s="146" t="s">
        <v>333</v>
      </c>
      <c r="EA6" s="142" t="s">
        <v>338</v>
      </c>
      <c r="EB6" s="146" t="s">
        <v>334</v>
      </c>
      <c r="EC6" s="142" t="s">
        <v>339</v>
      </c>
      <c r="ED6" s="146" t="s">
        <v>335</v>
      </c>
      <c r="EE6" s="146" t="s">
        <v>331</v>
      </c>
      <c r="EF6" s="142" t="s">
        <v>336</v>
      </c>
      <c r="EG6" s="146" t="s">
        <v>332</v>
      </c>
      <c r="EH6" s="146" t="s">
        <v>298</v>
      </c>
      <c r="EI6" s="142" t="s">
        <v>337</v>
      </c>
      <c r="EJ6" s="146" t="s">
        <v>333</v>
      </c>
      <c r="EK6" s="142" t="s">
        <v>338</v>
      </c>
      <c r="EL6" s="146" t="s">
        <v>334</v>
      </c>
      <c r="EM6" s="142" t="s">
        <v>339</v>
      </c>
      <c r="EN6" s="146" t="s">
        <v>335</v>
      </c>
      <c r="EO6" s="146" t="s">
        <v>331</v>
      </c>
      <c r="EP6" s="142" t="s">
        <v>336</v>
      </c>
      <c r="EQ6" s="146" t="s">
        <v>332</v>
      </c>
      <c r="ER6" s="146" t="s">
        <v>298</v>
      </c>
      <c r="ES6" s="142" t="s">
        <v>337</v>
      </c>
      <c r="ET6" s="146" t="s">
        <v>333</v>
      </c>
      <c r="EU6" s="142" t="s">
        <v>338</v>
      </c>
      <c r="EV6" s="146" t="s">
        <v>334</v>
      </c>
      <c r="EW6" s="142" t="s">
        <v>339</v>
      </c>
      <c r="EX6" s="146" t="s">
        <v>335</v>
      </c>
      <c r="EY6" s="146" t="s">
        <v>331</v>
      </c>
      <c r="EZ6" s="142" t="s">
        <v>336</v>
      </c>
      <c r="FA6" s="146" t="s">
        <v>332</v>
      </c>
      <c r="FB6" s="146" t="s">
        <v>298</v>
      </c>
      <c r="FC6" s="142" t="s">
        <v>337</v>
      </c>
      <c r="FD6" s="146" t="s">
        <v>333</v>
      </c>
      <c r="FE6" s="142" t="s">
        <v>338</v>
      </c>
      <c r="FF6" s="146" t="s">
        <v>334</v>
      </c>
      <c r="FG6" s="142" t="s">
        <v>339</v>
      </c>
      <c r="FH6" s="146" t="s">
        <v>335</v>
      </c>
    </row>
    <row r="7" spans="1:164" s="6" customFormat="1" ht="5.5" customHeight="1" x14ac:dyDescent="0.35">
      <c r="A7" s="75"/>
      <c r="B7" s="154"/>
      <c r="C7" s="155"/>
      <c r="D7" s="154"/>
      <c r="E7" s="76"/>
      <c r="F7" s="22" t="str">
        <f>F5&amp;F6</f>
        <v>Used (1 or 0)All</v>
      </c>
      <c r="G7" s="22" t="str">
        <f>G5&amp;G6</f>
        <v>Unit tagAll</v>
      </c>
      <c r="H7" s="22" t="str">
        <f t="shared" ref="H7:CW7" si="4">H5&amp;H6</f>
        <v>Yearly demand (kg fuel)All</v>
      </c>
      <c r="I7" s="22" t="str">
        <f t="shared" si="4"/>
        <v>Produced fromAll</v>
      </c>
      <c r="J7" s="22" t="str">
        <f t="shared" si="4"/>
        <v>El balanceAll</v>
      </c>
      <c r="K7" s="22" t="str">
        <f t="shared" si="4"/>
        <v>Heat balanceAll</v>
      </c>
      <c r="L7" s="22" t="str">
        <f t="shared" si="4"/>
        <v>H2 balanceAll</v>
      </c>
      <c r="M7" s="22" t="str">
        <f t="shared" si="4"/>
        <v>CSP balanceAll</v>
      </c>
      <c r="N7" s="22" t="str">
        <f t="shared" si="4"/>
        <v>Max CapacityAll</v>
      </c>
      <c r="O7" s="22" t="str">
        <f t="shared" si="4"/>
        <v>Fuel production rate (kg output/kg input)2025 worst</v>
      </c>
      <c r="P7" s="22" t="str">
        <f t="shared" si="4"/>
        <v>Fuel production rate (kg output/kg input)2025 bench</v>
      </c>
      <c r="Q7" s="22" t="str">
        <f t="shared" si="4"/>
        <v>Fuel production rate (kg output/kg input)2025 best</v>
      </c>
      <c r="R7" s="22" t="str">
        <f t="shared" si="4"/>
        <v>Fuel production rate (kg output/kg input)2030 worst</v>
      </c>
      <c r="S7" s="22" t="str">
        <f t="shared" si="4"/>
        <v>Fuel production rate (kg output/kg input)2030 bench</v>
      </c>
      <c r="T7" s="22" t="str">
        <f t="shared" si="4"/>
        <v>Fuel production rate (kg output/kg input)2030 best</v>
      </c>
      <c r="U7" s="22" t="str">
        <f t="shared" si="4"/>
        <v>Fuel production rate (kg output/kg input)2040 bench</v>
      </c>
      <c r="V7" s="22" t="str">
        <f t="shared" si="4"/>
        <v>Fuel production rate (kg output/kg input)2050 worst</v>
      </c>
      <c r="W7" s="22" t="str">
        <f t="shared" si="4"/>
        <v>Fuel production rate (kg output/kg input)2050 bench</v>
      </c>
      <c r="X7" s="22" t="str">
        <f t="shared" si="4"/>
        <v>Fuel production rate (kg output/kg input)2050 best</v>
      </c>
      <c r="Y7" s="22" t="str">
        <f t="shared" si="4"/>
        <v>Heat generated (kWh/output)2025 worst</v>
      </c>
      <c r="Z7" s="22" t="str">
        <f t="shared" si="4"/>
        <v>Heat generated (kWh/output)2025 bench</v>
      </c>
      <c r="AA7" s="22" t="str">
        <f t="shared" si="4"/>
        <v>Heat generated (kWh/output)2025 best</v>
      </c>
      <c r="AB7" s="22" t="str">
        <f t="shared" si="4"/>
        <v>Heat generated (kWh/output)2030 worst</v>
      </c>
      <c r="AC7" s="22" t="str">
        <f t="shared" si="4"/>
        <v>Heat generated (kWh/output)2030 bench</v>
      </c>
      <c r="AD7" s="22" t="str">
        <f t="shared" si="4"/>
        <v>Heat generated (kWh/output)2030 best</v>
      </c>
      <c r="AE7" s="22" t="str">
        <f t="shared" si="4"/>
        <v>Heat generated (kWh/output)2040 bench</v>
      </c>
      <c r="AF7" s="22" t="str">
        <f t="shared" si="4"/>
        <v>Heat generated (kWh/output)2050 worst</v>
      </c>
      <c r="AG7" s="22" t="str">
        <f t="shared" si="4"/>
        <v>Heat generated (kWh/output)2050 bench</v>
      </c>
      <c r="AH7" s="22" t="str">
        <f t="shared" si="4"/>
        <v>Heat generated (kWh/output)2050 best</v>
      </c>
      <c r="AI7" s="22" t="str">
        <f t="shared" si="4"/>
        <v>Load min (% of max capacity)2025 worst</v>
      </c>
      <c r="AJ7" s="22" t="str">
        <f t="shared" si="4"/>
        <v>Load min (% of max capacity)2025 bench</v>
      </c>
      <c r="AK7" s="22" t="str">
        <f t="shared" si="4"/>
        <v>Load min (% of max capacity)2025 best</v>
      </c>
      <c r="AL7" s="22" t="str">
        <f t="shared" si="4"/>
        <v>Load min (% of max capacity)2030 worst</v>
      </c>
      <c r="AM7" s="22" t="str">
        <f t="shared" si="4"/>
        <v>Load min (% of max capacity)2030 bench</v>
      </c>
      <c r="AN7" s="22" t="str">
        <f t="shared" si="4"/>
        <v>Load min (% of max capacity)2030 best</v>
      </c>
      <c r="AO7" s="22" t="str">
        <f t="shared" si="4"/>
        <v>Load min (% of max capacity)2040 bench</v>
      </c>
      <c r="AP7" s="22" t="str">
        <f t="shared" si="4"/>
        <v>Load min (% of max capacity)2050 worst</v>
      </c>
      <c r="AQ7" s="22" t="str">
        <f t="shared" si="4"/>
        <v>Load min (% of max capacity)2050 bench</v>
      </c>
      <c r="AR7" s="22" t="str">
        <f t="shared" si="4"/>
        <v>Load min (% of max capacity)2050 best</v>
      </c>
      <c r="AS7" s="22" t="str">
        <f t="shared" si="4"/>
        <v>Ramp up (% of capacity /h)2025 worst</v>
      </c>
      <c r="AT7" s="22" t="str">
        <f t="shared" si="4"/>
        <v>Ramp up (% of capacity /h)2025 bench</v>
      </c>
      <c r="AU7" s="22" t="str">
        <f t="shared" si="4"/>
        <v>Ramp up (% of capacity /h)2025 best</v>
      </c>
      <c r="AV7" s="22" t="str">
        <f t="shared" si="4"/>
        <v>Ramp up (% of capacity /h)2030 worst</v>
      </c>
      <c r="AW7" s="22" t="str">
        <f t="shared" si="4"/>
        <v>Ramp up (% of capacity /h)2030 bench</v>
      </c>
      <c r="AX7" s="22" t="str">
        <f t="shared" si="4"/>
        <v>Ramp up (% of capacity /h)2030 best</v>
      </c>
      <c r="AY7" s="22" t="str">
        <f t="shared" si="4"/>
        <v>Ramp up (% of capacity /h)2040 bench</v>
      </c>
      <c r="AZ7" s="22" t="str">
        <f t="shared" si="4"/>
        <v>Ramp up (% of capacity /h)2050 worst</v>
      </c>
      <c r="BA7" s="22" t="str">
        <f t="shared" si="4"/>
        <v>Ramp up (% of capacity /h)2050 bench</v>
      </c>
      <c r="BB7" s="22" t="str">
        <f t="shared" si="4"/>
        <v>Ramp up (% of capacity /h)2050 best</v>
      </c>
      <c r="BC7" s="22" t="str">
        <f t="shared" si="4"/>
        <v>Ramp down (% of capacity /h)2025 worst</v>
      </c>
      <c r="BD7" s="22" t="str">
        <f t="shared" si="4"/>
        <v>Ramp down (% of capacity /h)2025 bench</v>
      </c>
      <c r="BE7" s="22" t="str">
        <f t="shared" si="4"/>
        <v>Ramp down (% of capacity /h)2025 best</v>
      </c>
      <c r="BF7" s="22" t="str">
        <f t="shared" si="4"/>
        <v>Ramp down (% of capacity /h)2030 worst</v>
      </c>
      <c r="BG7" s="22" t="str">
        <f t="shared" si="4"/>
        <v>Ramp down (% of capacity /h)2030 bench</v>
      </c>
      <c r="BH7" s="22" t="str">
        <f t="shared" si="4"/>
        <v>Ramp down (% of capacity /h)2030 best</v>
      </c>
      <c r="BI7" s="22" t="str">
        <f t="shared" si="4"/>
        <v>Ramp down (% of capacity /h)2040 bench</v>
      </c>
      <c r="BJ7" s="22" t="str">
        <f t="shared" si="4"/>
        <v>Ramp down (% of capacity /h)2050 worst</v>
      </c>
      <c r="BK7" s="22" t="str">
        <f t="shared" si="4"/>
        <v>Ramp down (% of capacity /h)2050 bench</v>
      </c>
      <c r="BL7" s="22" t="str">
        <f t="shared" si="4"/>
        <v>Ramp down (% of capacity /h)2050 best</v>
      </c>
      <c r="BM7" s="22" t="str">
        <f t="shared" si="4"/>
        <v>Electrical consumption (kWh/output)2025 worst</v>
      </c>
      <c r="BN7" s="22" t="str">
        <f t="shared" si="4"/>
        <v>Electrical consumption (kWh/output)2025 bench</v>
      </c>
      <c r="BO7" s="22" t="str">
        <f t="shared" si="4"/>
        <v>Electrical consumption (kWh/output)2025 best</v>
      </c>
      <c r="BP7" s="22" t="str">
        <f t="shared" si="4"/>
        <v>Electrical consumption (kWh/output)2030 worst</v>
      </c>
      <c r="BQ7" s="22" t="str">
        <f t="shared" si="4"/>
        <v>Electrical consumption (kWh/output)2030 bench</v>
      </c>
      <c r="BR7" s="22" t="str">
        <f t="shared" si="4"/>
        <v>Electrical consumption (kWh/output)2030 best</v>
      </c>
      <c r="BS7" s="22" t="str">
        <f t="shared" si="4"/>
        <v>Electrical consumption (kWh/output)2040 bench</v>
      </c>
      <c r="BT7" s="22" t="str">
        <f t="shared" si="4"/>
        <v>Electrical consumption (kWh/output)2050 worst</v>
      </c>
      <c r="BU7" s="22" t="str">
        <f t="shared" si="4"/>
        <v>Electrical consumption (kWh/output)2050 bench</v>
      </c>
      <c r="BV7" s="22" t="str">
        <f t="shared" si="4"/>
        <v>Electrical consumption (kWh/output)2050 best</v>
      </c>
      <c r="BW7" s="22" t="str">
        <f t="shared" si="4"/>
        <v>Investment (EUR/Capacity installed)2025 worst</v>
      </c>
      <c r="BX7" s="22" t="str">
        <f t="shared" si="4"/>
        <v>Investment (EUR/Capacity installed)2025 bench</v>
      </c>
      <c r="BY7" s="22" t="str">
        <f t="shared" si="4"/>
        <v>Investment (EUR/Capacity installed)2025 best</v>
      </c>
      <c r="BZ7" s="22" t="str">
        <f t="shared" si="4"/>
        <v>Investment (EUR/Capacity installed)2030 worst</v>
      </c>
      <c r="CA7" s="22" t="str">
        <f t="shared" si="4"/>
        <v>Investment (EUR/Capacity installed)2030 bench</v>
      </c>
      <c r="CB7" s="22" t="str">
        <f t="shared" si="4"/>
        <v>Investment (EUR/Capacity installed)2030 best</v>
      </c>
      <c r="CC7" s="22" t="str">
        <f t="shared" si="4"/>
        <v>Investment (EUR/Capacity installed)2040 bench</v>
      </c>
      <c r="CD7" s="22" t="str">
        <f t="shared" si="4"/>
        <v>Investment (EUR/Capacity installed)2050 worst</v>
      </c>
      <c r="CE7" s="22" t="str">
        <f t="shared" si="4"/>
        <v>Investment (EUR/Capacity installed)2050 bench</v>
      </c>
      <c r="CF7" s="22" t="str">
        <f t="shared" si="4"/>
        <v>Investment (EUR/Capacity installed)2050 best</v>
      </c>
      <c r="CG7" s="22" t="str">
        <f t="shared" si="4"/>
        <v>Fixed cost (EUR/Capacity installed/y)2025 worst</v>
      </c>
      <c r="CH7" s="22" t="str">
        <f t="shared" si="4"/>
        <v>Fixed cost (EUR/Capacity installed/y)2025 bench</v>
      </c>
      <c r="CI7" s="22" t="str">
        <f t="shared" si="4"/>
        <v>Fixed cost (EUR/Capacity installed/y)2025 best</v>
      </c>
      <c r="CJ7" s="22" t="str">
        <f t="shared" si="4"/>
        <v>Fixed cost (EUR/Capacity installed/y)2030 worst</v>
      </c>
      <c r="CK7" s="22" t="str">
        <f t="shared" si="4"/>
        <v>Fixed cost (EUR/Capacity installed/y)2030 bench</v>
      </c>
      <c r="CL7" s="22" t="str">
        <f t="shared" si="4"/>
        <v>Fixed cost (EUR/Capacity installed/y)2030 best</v>
      </c>
      <c r="CM7" s="22" t="str">
        <f t="shared" si="4"/>
        <v>Fixed cost (EUR/Capacity installed/y)2040 bench</v>
      </c>
      <c r="CN7" s="22" t="str">
        <f t="shared" si="4"/>
        <v>Fixed cost (EUR/Capacity installed/y)2050 worst</v>
      </c>
      <c r="CO7" s="22" t="str">
        <f t="shared" si="4"/>
        <v>Fixed cost (EUR/Capacity installed/y)2050 bench</v>
      </c>
      <c r="CP7" s="22" t="str">
        <f t="shared" si="4"/>
        <v>Fixed cost (EUR/Capacity installed/y)2050 best</v>
      </c>
      <c r="CQ7" s="22" t="str">
        <f t="shared" si="4"/>
        <v>Variable cost (EUR/Output)2025 worst</v>
      </c>
      <c r="CR7" s="22" t="str">
        <f t="shared" si="4"/>
        <v>Variable cost (EUR/Output)2025 bench</v>
      </c>
      <c r="CS7" s="22" t="str">
        <f t="shared" si="4"/>
        <v>Variable cost (EUR/Output)2025 best</v>
      </c>
      <c r="CT7" s="22" t="str">
        <f t="shared" si="4"/>
        <v>Variable cost (EUR/Output)2030 worst</v>
      </c>
      <c r="CU7" s="22" t="str">
        <f t="shared" si="4"/>
        <v>Variable cost (EUR/Output)2030 bench</v>
      </c>
      <c r="CV7" s="22" t="str">
        <f t="shared" si="4"/>
        <v>Variable cost (EUR/Output)2030 best</v>
      </c>
      <c r="CW7" s="22" t="str">
        <f t="shared" si="4"/>
        <v>Variable cost (EUR/Output)2040 bench</v>
      </c>
      <c r="CX7" s="22" t="str">
        <f t="shared" ref="CX7:FH7" si="5">CX5&amp;CX6</f>
        <v>Variable cost (EUR/Output)2050 worst</v>
      </c>
      <c r="CY7" s="22" t="str">
        <f t="shared" si="5"/>
        <v>Variable cost (EUR/Output)2050 bench</v>
      </c>
      <c r="CZ7" s="22" t="str">
        <f t="shared" si="5"/>
        <v>Variable cost (EUR/Output)2050 best</v>
      </c>
      <c r="DA7" s="22" t="str">
        <f t="shared" si="5"/>
        <v>Fuel selling price (EUR/output)2025 worst</v>
      </c>
      <c r="DB7" s="22" t="str">
        <f t="shared" si="5"/>
        <v>Fuel selling price (EUR/output)2025 bench</v>
      </c>
      <c r="DC7" s="22" t="str">
        <f t="shared" si="5"/>
        <v>Fuel selling price (EUR/output)2025 best</v>
      </c>
      <c r="DD7" s="22" t="str">
        <f t="shared" si="5"/>
        <v>Fuel selling price (EUR/output)2030 worst</v>
      </c>
      <c r="DE7" s="22" t="str">
        <f t="shared" si="5"/>
        <v>Fuel selling price (EUR/output)2030 bench</v>
      </c>
      <c r="DF7" s="22" t="str">
        <f t="shared" si="5"/>
        <v>Fuel selling price (EUR/output)2030 best</v>
      </c>
      <c r="DG7" s="22" t="str">
        <f t="shared" si="5"/>
        <v>Fuel selling price (EUR/output)2040 bench</v>
      </c>
      <c r="DH7" s="22" t="str">
        <f t="shared" si="5"/>
        <v>Fuel selling price (EUR/output)2050 worst</v>
      </c>
      <c r="DI7" s="22" t="str">
        <f t="shared" si="5"/>
        <v>Fuel selling price (EUR/output)2050 bench</v>
      </c>
      <c r="DJ7" s="22" t="str">
        <f t="shared" si="5"/>
        <v>Fuel selling price (EUR/output)2050 best</v>
      </c>
      <c r="DK7" s="22" t="str">
        <f t="shared" si="5"/>
        <v>Fuel buying price (EUR/output)2025 worst</v>
      </c>
      <c r="DL7" s="22" t="str">
        <f t="shared" si="5"/>
        <v>Fuel buying price (EUR/output)2025 bench</v>
      </c>
      <c r="DM7" s="22" t="str">
        <f t="shared" si="5"/>
        <v>Fuel buying price (EUR/output)2025 best</v>
      </c>
      <c r="DN7" s="22" t="str">
        <f t="shared" si="5"/>
        <v>Fuel buying price (EUR/output)2030 worst</v>
      </c>
      <c r="DO7" s="22" t="str">
        <f t="shared" si="5"/>
        <v>Fuel buying price (EUR/output)2030 bench</v>
      </c>
      <c r="DP7" s="22" t="str">
        <f t="shared" si="5"/>
        <v>Fuel buying price (EUR/output)2030 best</v>
      </c>
      <c r="DQ7" s="22" t="str">
        <f t="shared" si="5"/>
        <v>Fuel buying price (EUR/output)2040 bench</v>
      </c>
      <c r="DR7" s="22" t="str">
        <f t="shared" si="5"/>
        <v>Fuel buying price (EUR/output)2050 worst</v>
      </c>
      <c r="DS7" s="22" t="str">
        <f t="shared" si="5"/>
        <v>Fuel buying price (EUR/output)2050 bench</v>
      </c>
      <c r="DT7" s="22" t="str">
        <f t="shared" si="5"/>
        <v>Fuel buying price (EUR/output)2050 best</v>
      </c>
      <c r="DU7" s="22" t="str">
        <f t="shared" si="5"/>
        <v>CO2e infrastructure (kg CO2e/Capacity/y)2025 worst</v>
      </c>
      <c r="DV7" s="22" t="str">
        <f t="shared" si="5"/>
        <v>CO2e infrastructure (kg CO2e/Capacity/y)2025 bench</v>
      </c>
      <c r="DW7" s="22" t="str">
        <f t="shared" si="5"/>
        <v>CO2e infrastructure (kg CO2e/Capacity/y)2025 best</v>
      </c>
      <c r="DX7" s="22" t="str">
        <f t="shared" si="5"/>
        <v>CO2e infrastructure (kg CO2e/Capacity/y)2030 worst</v>
      </c>
      <c r="DY7" s="22" t="str">
        <f t="shared" si="5"/>
        <v>CO2e infrastructure (kg CO2e/Capacity/y)2030 bench</v>
      </c>
      <c r="DZ7" s="22" t="str">
        <f t="shared" si="5"/>
        <v>CO2e infrastructure (kg CO2e/Capacity/y)2030 best</v>
      </c>
      <c r="EA7" s="22" t="str">
        <f t="shared" si="5"/>
        <v>CO2e infrastructure (kg CO2e/Capacity/y)2040 bench</v>
      </c>
      <c r="EB7" s="22" t="str">
        <f t="shared" si="5"/>
        <v>CO2e infrastructure (kg CO2e/Capacity/y)2050 worst</v>
      </c>
      <c r="EC7" s="22" t="str">
        <f t="shared" si="5"/>
        <v>CO2e infrastructure (kg CO2e/Capacity/y)2050 bench</v>
      </c>
      <c r="ED7" s="22" t="str">
        <f t="shared" si="5"/>
        <v>CO2e infrastructure (kg CO2e/Capacity/y)2050 best</v>
      </c>
      <c r="EE7" s="22" t="str">
        <f t="shared" si="5"/>
        <v>CO2e process (kg CO2e/output)2025 worst</v>
      </c>
      <c r="EF7" s="22" t="str">
        <f t="shared" si="5"/>
        <v>CO2e process (kg CO2e/output)2025 bench</v>
      </c>
      <c r="EG7" s="22" t="str">
        <f t="shared" si="5"/>
        <v>CO2e process (kg CO2e/output)2025 best</v>
      </c>
      <c r="EH7" s="22" t="str">
        <f t="shared" si="5"/>
        <v>CO2e process (kg CO2e/output)2030 worst</v>
      </c>
      <c r="EI7" s="22" t="str">
        <f t="shared" si="5"/>
        <v>CO2e process (kg CO2e/output)2030 bench</v>
      </c>
      <c r="EJ7" s="22" t="str">
        <f t="shared" si="5"/>
        <v>CO2e process (kg CO2e/output)2030 best</v>
      </c>
      <c r="EK7" s="22" t="str">
        <f t="shared" si="5"/>
        <v>CO2e process (kg CO2e/output)2040 bench</v>
      </c>
      <c r="EL7" s="22" t="str">
        <f t="shared" si="5"/>
        <v>CO2e process (kg CO2e/output)2050 worst</v>
      </c>
      <c r="EM7" s="22" t="str">
        <f t="shared" si="5"/>
        <v>CO2e process (kg CO2e/output)2050 bench</v>
      </c>
      <c r="EN7" s="22" t="str">
        <f t="shared" si="5"/>
        <v>CO2e process (kg CO2e/output)2050 best</v>
      </c>
      <c r="EO7" s="22" t="str">
        <f t="shared" si="5"/>
        <v>Land use (m2/Capacity)2025 worst</v>
      </c>
      <c r="EP7" s="22" t="str">
        <f t="shared" si="5"/>
        <v>Land use (m2/Capacity)2025 bench</v>
      </c>
      <c r="EQ7" s="22" t="str">
        <f t="shared" si="5"/>
        <v>Land use (m2/Capacity)2025 best</v>
      </c>
      <c r="ER7" s="22" t="str">
        <f t="shared" si="5"/>
        <v>Land use (m2/Capacity)2030 worst</v>
      </c>
      <c r="ES7" s="22" t="str">
        <f t="shared" si="5"/>
        <v>Land use (m2/Capacity)2030 bench</v>
      </c>
      <c r="ET7" s="22" t="str">
        <f t="shared" si="5"/>
        <v>Land use (m2/Capacity)2030 best</v>
      </c>
      <c r="EU7" s="22" t="str">
        <f t="shared" si="5"/>
        <v>Land use (m2/Capacity)2040 bench</v>
      </c>
      <c r="EV7" s="22" t="str">
        <f t="shared" si="5"/>
        <v>Land use (m2/Capacity)2050 worst</v>
      </c>
      <c r="EW7" s="22" t="str">
        <f t="shared" si="5"/>
        <v>Land use (m2/Capacity)2050 bench</v>
      </c>
      <c r="EX7" s="22" t="str">
        <f t="shared" si="5"/>
        <v>Land use (m2/Capacity)2050 best</v>
      </c>
      <c r="EY7" s="22" t="str">
        <f t="shared" si="5"/>
        <v>Annuity factor2025 worst</v>
      </c>
      <c r="EZ7" s="22" t="str">
        <f t="shared" si="5"/>
        <v>Annuity factor2025 bench</v>
      </c>
      <c r="FA7" s="22" t="str">
        <f t="shared" si="5"/>
        <v>Annuity factor2025 best</v>
      </c>
      <c r="FB7" s="22" t="str">
        <f t="shared" si="5"/>
        <v>Annuity factor2030 worst</v>
      </c>
      <c r="FC7" s="22" t="str">
        <f t="shared" si="5"/>
        <v>Annuity factor2030 bench</v>
      </c>
      <c r="FD7" s="22" t="str">
        <f t="shared" si="5"/>
        <v>Annuity factor2030 best</v>
      </c>
      <c r="FE7" s="22" t="str">
        <f t="shared" si="5"/>
        <v>Annuity factor2040 bench</v>
      </c>
      <c r="FF7" s="22" t="str">
        <f t="shared" si="5"/>
        <v>Annuity factor2050 worst</v>
      </c>
      <c r="FG7" s="22" t="str">
        <f t="shared" si="5"/>
        <v>Annuity factor2050 bench</v>
      </c>
      <c r="FH7" s="22" t="str">
        <f t="shared" si="5"/>
        <v>Annuity factor2050 best</v>
      </c>
    </row>
    <row r="8" spans="1:164" s="9" customFormat="1" ht="16" customHeight="1" x14ac:dyDescent="0.35">
      <c r="B8" s="154"/>
      <c r="C8" s="155"/>
      <c r="D8" s="154"/>
      <c r="E8" s="10" t="s">
        <v>10</v>
      </c>
      <c r="F8" s="9">
        <f t="shared" ref="F8:BQ8" si="6">COLUMN(F5)-COLUMN($E$8)</f>
        <v>1</v>
      </c>
      <c r="G8" s="9">
        <f t="shared" si="6"/>
        <v>2</v>
      </c>
      <c r="H8" s="9">
        <f t="shared" si="6"/>
        <v>3</v>
      </c>
      <c r="I8" s="9">
        <f t="shared" si="6"/>
        <v>4</v>
      </c>
      <c r="J8" s="9">
        <f t="shared" si="6"/>
        <v>5</v>
      </c>
      <c r="K8" s="9">
        <f t="shared" si="6"/>
        <v>6</v>
      </c>
      <c r="L8" s="9">
        <f>COLUMN(L5)-COLUMN($E$8)</f>
        <v>7</v>
      </c>
      <c r="M8" s="9">
        <f>COLUMN(M5)-COLUMN($E$8)</f>
        <v>8</v>
      </c>
      <c r="N8" s="9">
        <f t="shared" si="6"/>
        <v>9</v>
      </c>
      <c r="O8" s="9">
        <f t="shared" si="6"/>
        <v>10</v>
      </c>
      <c r="P8" s="9">
        <f t="shared" si="6"/>
        <v>11</v>
      </c>
      <c r="Q8" s="9">
        <f t="shared" si="6"/>
        <v>12</v>
      </c>
      <c r="R8" s="9">
        <f t="shared" si="6"/>
        <v>13</v>
      </c>
      <c r="S8" s="9">
        <f t="shared" si="6"/>
        <v>14</v>
      </c>
      <c r="T8" s="9">
        <f t="shared" si="6"/>
        <v>15</v>
      </c>
      <c r="U8" s="9">
        <f t="shared" si="6"/>
        <v>16</v>
      </c>
      <c r="V8" s="9">
        <f t="shared" si="6"/>
        <v>17</v>
      </c>
      <c r="W8" s="9">
        <f t="shared" si="6"/>
        <v>18</v>
      </c>
      <c r="X8" s="9">
        <f t="shared" si="6"/>
        <v>19</v>
      </c>
      <c r="Y8" s="9">
        <f t="shared" si="6"/>
        <v>20</v>
      </c>
      <c r="Z8" s="9">
        <f t="shared" si="6"/>
        <v>21</v>
      </c>
      <c r="AA8" s="9">
        <f t="shared" si="6"/>
        <v>22</v>
      </c>
      <c r="AB8" s="9">
        <f t="shared" si="6"/>
        <v>23</v>
      </c>
      <c r="AC8" s="9">
        <f t="shared" si="6"/>
        <v>24</v>
      </c>
      <c r="AD8" s="9">
        <f t="shared" si="6"/>
        <v>25</v>
      </c>
      <c r="AE8" s="9">
        <f t="shared" si="6"/>
        <v>26</v>
      </c>
      <c r="AF8" s="9">
        <f t="shared" si="6"/>
        <v>27</v>
      </c>
      <c r="AG8" s="9">
        <f t="shared" si="6"/>
        <v>28</v>
      </c>
      <c r="AH8" s="9">
        <f t="shared" si="6"/>
        <v>29</v>
      </c>
      <c r="AI8" s="9">
        <f t="shared" si="6"/>
        <v>30</v>
      </c>
      <c r="AJ8" s="9">
        <f t="shared" si="6"/>
        <v>31</v>
      </c>
      <c r="AK8" s="9">
        <f t="shared" si="6"/>
        <v>32</v>
      </c>
      <c r="AL8" s="9">
        <f t="shared" si="6"/>
        <v>33</v>
      </c>
      <c r="AM8" s="9">
        <f t="shared" si="6"/>
        <v>34</v>
      </c>
      <c r="AN8" s="9">
        <f t="shared" si="6"/>
        <v>35</v>
      </c>
      <c r="AO8" s="9">
        <f t="shared" si="6"/>
        <v>36</v>
      </c>
      <c r="AP8" s="9">
        <f t="shared" si="6"/>
        <v>37</v>
      </c>
      <c r="AQ8" s="9">
        <f t="shared" si="6"/>
        <v>38</v>
      </c>
      <c r="AR8" s="9">
        <f t="shared" si="6"/>
        <v>39</v>
      </c>
      <c r="AS8" s="9">
        <f t="shared" si="6"/>
        <v>40</v>
      </c>
      <c r="AT8" s="9">
        <f t="shared" si="6"/>
        <v>41</v>
      </c>
      <c r="AU8" s="9">
        <f t="shared" si="6"/>
        <v>42</v>
      </c>
      <c r="AV8" s="9">
        <f t="shared" si="6"/>
        <v>43</v>
      </c>
      <c r="AW8" s="9">
        <f t="shared" si="6"/>
        <v>44</v>
      </c>
      <c r="AX8" s="9">
        <f t="shared" si="6"/>
        <v>45</v>
      </c>
      <c r="AY8" s="9">
        <f t="shared" si="6"/>
        <v>46</v>
      </c>
      <c r="AZ8" s="9">
        <f t="shared" si="6"/>
        <v>47</v>
      </c>
      <c r="BA8" s="9">
        <f t="shared" si="6"/>
        <v>48</v>
      </c>
      <c r="BB8" s="9">
        <f t="shared" si="6"/>
        <v>49</v>
      </c>
      <c r="BC8" s="9">
        <f t="shared" si="6"/>
        <v>50</v>
      </c>
      <c r="BD8" s="9">
        <f t="shared" si="6"/>
        <v>51</v>
      </c>
      <c r="BE8" s="9">
        <f t="shared" si="6"/>
        <v>52</v>
      </c>
      <c r="BF8" s="9">
        <f t="shared" si="6"/>
        <v>53</v>
      </c>
      <c r="BG8" s="9">
        <f t="shared" si="6"/>
        <v>54</v>
      </c>
      <c r="BH8" s="9">
        <f t="shared" si="6"/>
        <v>55</v>
      </c>
      <c r="BI8" s="9">
        <f t="shared" si="6"/>
        <v>56</v>
      </c>
      <c r="BJ8" s="9">
        <f t="shared" si="6"/>
        <v>57</v>
      </c>
      <c r="BK8" s="9">
        <f t="shared" si="6"/>
        <v>58</v>
      </c>
      <c r="BL8" s="9">
        <f t="shared" si="6"/>
        <v>59</v>
      </c>
      <c r="BM8" s="9">
        <f t="shared" si="6"/>
        <v>60</v>
      </c>
      <c r="BN8" s="9">
        <f t="shared" si="6"/>
        <v>61</v>
      </c>
      <c r="BO8" s="9">
        <f t="shared" si="6"/>
        <v>62</v>
      </c>
      <c r="BP8" s="9">
        <f t="shared" si="6"/>
        <v>63</v>
      </c>
      <c r="BQ8" s="9">
        <f t="shared" si="6"/>
        <v>64</v>
      </c>
      <c r="BR8" s="9">
        <f t="shared" ref="BR8:EC8" si="7">COLUMN(BR5)-COLUMN($E$8)</f>
        <v>65</v>
      </c>
      <c r="BS8" s="9">
        <f t="shared" si="7"/>
        <v>66</v>
      </c>
      <c r="BT8" s="9">
        <f t="shared" si="7"/>
        <v>67</v>
      </c>
      <c r="BU8" s="9">
        <f t="shared" si="7"/>
        <v>68</v>
      </c>
      <c r="BV8" s="9">
        <f t="shared" si="7"/>
        <v>69</v>
      </c>
      <c r="BW8" s="9">
        <f t="shared" si="7"/>
        <v>70</v>
      </c>
      <c r="BX8" s="9">
        <f t="shared" si="7"/>
        <v>71</v>
      </c>
      <c r="BY8" s="9">
        <f t="shared" si="7"/>
        <v>72</v>
      </c>
      <c r="BZ8" s="9">
        <f t="shared" si="7"/>
        <v>73</v>
      </c>
      <c r="CA8" s="9">
        <f t="shared" si="7"/>
        <v>74</v>
      </c>
      <c r="CB8" s="9">
        <f t="shared" si="7"/>
        <v>75</v>
      </c>
      <c r="CC8" s="9">
        <f t="shared" si="7"/>
        <v>76</v>
      </c>
      <c r="CD8" s="9">
        <f t="shared" si="7"/>
        <v>77</v>
      </c>
      <c r="CE8" s="9">
        <f t="shared" si="7"/>
        <v>78</v>
      </c>
      <c r="CF8" s="9">
        <f t="shared" si="7"/>
        <v>79</v>
      </c>
      <c r="CG8" s="9">
        <f t="shared" si="7"/>
        <v>80</v>
      </c>
      <c r="CH8" s="9">
        <f t="shared" si="7"/>
        <v>81</v>
      </c>
      <c r="CI8" s="9">
        <f t="shared" si="7"/>
        <v>82</v>
      </c>
      <c r="CJ8" s="9">
        <f t="shared" si="7"/>
        <v>83</v>
      </c>
      <c r="CK8" s="9">
        <f t="shared" si="7"/>
        <v>84</v>
      </c>
      <c r="CL8" s="9">
        <f t="shared" si="7"/>
        <v>85</v>
      </c>
      <c r="CM8" s="9">
        <f t="shared" si="7"/>
        <v>86</v>
      </c>
      <c r="CN8" s="9">
        <f t="shared" si="7"/>
        <v>87</v>
      </c>
      <c r="CO8" s="9">
        <f t="shared" si="7"/>
        <v>88</v>
      </c>
      <c r="CP8" s="9">
        <f t="shared" si="7"/>
        <v>89</v>
      </c>
      <c r="CQ8" s="9">
        <f t="shared" si="7"/>
        <v>90</v>
      </c>
      <c r="CR8" s="9">
        <f t="shared" si="7"/>
        <v>91</v>
      </c>
      <c r="CS8" s="9">
        <f t="shared" si="7"/>
        <v>92</v>
      </c>
      <c r="CT8" s="9">
        <f t="shared" si="7"/>
        <v>93</v>
      </c>
      <c r="CU8" s="9">
        <f t="shared" si="7"/>
        <v>94</v>
      </c>
      <c r="CV8" s="9">
        <f t="shared" si="7"/>
        <v>95</v>
      </c>
      <c r="CW8" s="9">
        <f t="shared" si="7"/>
        <v>96</v>
      </c>
      <c r="CX8" s="9">
        <f t="shared" si="7"/>
        <v>97</v>
      </c>
      <c r="CY8" s="9">
        <f t="shared" si="7"/>
        <v>98</v>
      </c>
      <c r="CZ8" s="9">
        <f t="shared" si="7"/>
        <v>99</v>
      </c>
      <c r="DA8" s="9">
        <f t="shared" si="7"/>
        <v>100</v>
      </c>
      <c r="DB8" s="9">
        <f t="shared" si="7"/>
        <v>101</v>
      </c>
      <c r="DC8" s="9">
        <f t="shared" si="7"/>
        <v>102</v>
      </c>
      <c r="DD8" s="9">
        <f t="shared" si="7"/>
        <v>103</v>
      </c>
      <c r="DE8" s="9">
        <f t="shared" si="7"/>
        <v>104</v>
      </c>
      <c r="DF8" s="9">
        <f t="shared" si="7"/>
        <v>105</v>
      </c>
      <c r="DG8" s="9">
        <f t="shared" si="7"/>
        <v>106</v>
      </c>
      <c r="DH8" s="9">
        <f t="shared" si="7"/>
        <v>107</v>
      </c>
      <c r="DI8" s="9">
        <f t="shared" si="7"/>
        <v>108</v>
      </c>
      <c r="DJ8" s="9">
        <f t="shared" si="7"/>
        <v>109</v>
      </c>
      <c r="DK8" s="9">
        <f t="shared" si="7"/>
        <v>110</v>
      </c>
      <c r="DL8" s="9">
        <f t="shared" si="7"/>
        <v>111</v>
      </c>
      <c r="DM8" s="9">
        <f t="shared" si="7"/>
        <v>112</v>
      </c>
      <c r="DN8" s="9">
        <f t="shared" si="7"/>
        <v>113</v>
      </c>
      <c r="DO8" s="9">
        <f t="shared" si="7"/>
        <v>114</v>
      </c>
      <c r="DP8" s="9">
        <f t="shared" si="7"/>
        <v>115</v>
      </c>
      <c r="DQ8" s="9">
        <f t="shared" si="7"/>
        <v>116</v>
      </c>
      <c r="DR8" s="9">
        <f t="shared" si="7"/>
        <v>117</v>
      </c>
      <c r="DS8" s="9">
        <f t="shared" si="7"/>
        <v>118</v>
      </c>
      <c r="DT8" s="9">
        <f t="shared" si="7"/>
        <v>119</v>
      </c>
      <c r="DU8" s="9">
        <f t="shared" si="7"/>
        <v>120</v>
      </c>
      <c r="DV8" s="9">
        <f t="shared" si="7"/>
        <v>121</v>
      </c>
      <c r="DW8" s="9">
        <f t="shared" si="7"/>
        <v>122</v>
      </c>
      <c r="DX8" s="9">
        <f t="shared" si="7"/>
        <v>123</v>
      </c>
      <c r="DY8" s="9">
        <f t="shared" si="7"/>
        <v>124</v>
      </c>
      <c r="DZ8" s="9">
        <f t="shared" si="7"/>
        <v>125</v>
      </c>
      <c r="EA8" s="9">
        <f t="shared" si="7"/>
        <v>126</v>
      </c>
      <c r="EB8" s="9">
        <f t="shared" si="7"/>
        <v>127</v>
      </c>
      <c r="EC8" s="9">
        <f t="shared" si="7"/>
        <v>128</v>
      </c>
      <c r="ED8" s="9">
        <f t="shared" ref="ED8:FH8" si="8">COLUMN(ED5)-COLUMN($E$8)</f>
        <v>129</v>
      </c>
      <c r="EE8" s="9">
        <f t="shared" si="8"/>
        <v>130</v>
      </c>
      <c r="EF8" s="9">
        <f t="shared" si="8"/>
        <v>131</v>
      </c>
      <c r="EG8" s="9">
        <f t="shared" si="8"/>
        <v>132</v>
      </c>
      <c r="EH8" s="9">
        <f t="shared" si="8"/>
        <v>133</v>
      </c>
      <c r="EI8" s="9">
        <f t="shared" si="8"/>
        <v>134</v>
      </c>
      <c r="EJ8" s="9">
        <f t="shared" si="8"/>
        <v>135</v>
      </c>
      <c r="EK8" s="9">
        <f t="shared" si="8"/>
        <v>136</v>
      </c>
      <c r="EL8" s="9">
        <f t="shared" si="8"/>
        <v>137</v>
      </c>
      <c r="EM8" s="9">
        <f t="shared" si="8"/>
        <v>138</v>
      </c>
      <c r="EN8" s="9">
        <f t="shared" si="8"/>
        <v>139</v>
      </c>
      <c r="EO8" s="9">
        <f t="shared" si="8"/>
        <v>140</v>
      </c>
      <c r="EP8" s="9">
        <f t="shared" si="8"/>
        <v>141</v>
      </c>
      <c r="EQ8" s="9">
        <f t="shared" si="8"/>
        <v>142</v>
      </c>
      <c r="ER8" s="9">
        <f t="shared" si="8"/>
        <v>143</v>
      </c>
      <c r="ES8" s="9">
        <f t="shared" si="8"/>
        <v>144</v>
      </c>
      <c r="ET8" s="9">
        <f t="shared" si="8"/>
        <v>145</v>
      </c>
      <c r="EU8" s="9">
        <f t="shared" si="8"/>
        <v>146</v>
      </c>
      <c r="EV8" s="9">
        <f t="shared" si="8"/>
        <v>147</v>
      </c>
      <c r="EW8" s="9">
        <f t="shared" si="8"/>
        <v>148</v>
      </c>
      <c r="EX8" s="9">
        <f t="shared" si="8"/>
        <v>149</v>
      </c>
      <c r="EY8" s="9">
        <f t="shared" si="8"/>
        <v>150</v>
      </c>
      <c r="EZ8" s="9">
        <f t="shared" si="8"/>
        <v>151</v>
      </c>
      <c r="FA8" s="9">
        <f t="shared" si="8"/>
        <v>152</v>
      </c>
      <c r="FB8" s="9">
        <f t="shared" si="8"/>
        <v>153</v>
      </c>
      <c r="FC8" s="9">
        <f t="shared" si="8"/>
        <v>154</v>
      </c>
      <c r="FD8" s="9">
        <f t="shared" si="8"/>
        <v>155</v>
      </c>
      <c r="FE8" s="9">
        <f t="shared" si="8"/>
        <v>156</v>
      </c>
      <c r="FF8" s="9">
        <f t="shared" si="8"/>
        <v>157</v>
      </c>
      <c r="FG8" s="9">
        <f t="shared" si="8"/>
        <v>158</v>
      </c>
      <c r="FH8" s="9">
        <f t="shared" si="8"/>
        <v>159</v>
      </c>
    </row>
    <row r="9" spans="1:164" ht="14.5" customHeight="1" x14ac:dyDescent="0.35">
      <c r="A9" s="152" t="s">
        <v>11</v>
      </c>
      <c r="B9" s="4" t="s">
        <v>142</v>
      </c>
      <c r="C9" s="13" t="s">
        <v>289</v>
      </c>
      <c r="D9" s="86" t="s">
        <v>80</v>
      </c>
      <c r="E9" s="11">
        <f t="shared" ref="E9:E63" si="9">ROW(D9)-ROW($E$8)</f>
        <v>1</v>
      </c>
      <c r="F9" s="16">
        <v>1</v>
      </c>
      <c r="G9" s="16" t="s">
        <v>91</v>
      </c>
      <c r="H9">
        <v>0</v>
      </c>
      <c r="I9" s="34" t="str">
        <f>B11</f>
        <v>Product/Reactant1</v>
      </c>
      <c r="J9">
        <v>0</v>
      </c>
      <c r="K9">
        <v>0</v>
      </c>
      <c r="L9">
        <v>0</v>
      </c>
      <c r="M9">
        <v>0</v>
      </c>
      <c r="N9">
        <v>40000</v>
      </c>
      <c r="O9">
        <v>1.37</v>
      </c>
      <c r="P9" s="117">
        <v>1.37</v>
      </c>
      <c r="Q9" s="117">
        <v>1.37</v>
      </c>
      <c r="R9" s="117">
        <v>1.37</v>
      </c>
      <c r="S9" s="117">
        <v>1.37</v>
      </c>
      <c r="T9" s="117">
        <v>1.37</v>
      </c>
      <c r="U9" s="117">
        <v>1.37</v>
      </c>
      <c r="V9" s="117">
        <v>1.37</v>
      </c>
      <c r="W9" s="117">
        <v>1.37</v>
      </c>
      <c r="X9" s="117">
        <v>1.37</v>
      </c>
      <c r="Y9">
        <v>0</v>
      </c>
      <c r="Z9">
        <v>0</v>
      </c>
      <c r="AA9">
        <v>0</v>
      </c>
      <c r="AB9" s="117">
        <v>0</v>
      </c>
      <c r="AC9">
        <v>0</v>
      </c>
      <c r="AD9" s="117">
        <v>0</v>
      </c>
      <c r="AE9">
        <v>0</v>
      </c>
      <c r="AF9" s="117">
        <v>0</v>
      </c>
      <c r="AG9">
        <v>0</v>
      </c>
      <c r="AH9" s="1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1</v>
      </c>
      <c r="AT9" s="17">
        <v>1</v>
      </c>
      <c r="AU9" s="17">
        <v>1</v>
      </c>
      <c r="AV9" s="17">
        <v>1</v>
      </c>
      <c r="AW9" s="17">
        <v>1</v>
      </c>
      <c r="AX9" s="17">
        <v>1</v>
      </c>
      <c r="AY9" s="17">
        <v>1</v>
      </c>
      <c r="AZ9" s="17">
        <v>1</v>
      </c>
      <c r="BA9" s="17">
        <v>1</v>
      </c>
      <c r="BB9" s="17">
        <v>1</v>
      </c>
      <c r="BC9" s="17">
        <v>1</v>
      </c>
      <c r="BD9" s="17">
        <v>1</v>
      </c>
      <c r="BE9" s="17">
        <v>1</v>
      </c>
      <c r="BF9" s="17">
        <v>1</v>
      </c>
      <c r="BG9" s="17">
        <v>1</v>
      </c>
      <c r="BH9" s="17">
        <v>1</v>
      </c>
      <c r="BI9" s="17">
        <v>1</v>
      </c>
      <c r="BJ9" s="17">
        <v>1</v>
      </c>
      <c r="BK9" s="17">
        <v>1</v>
      </c>
      <c r="BL9" s="17">
        <v>1</v>
      </c>
      <c r="BM9" s="12">
        <v>0.5</v>
      </c>
      <c r="BN9" s="12">
        <v>0.5</v>
      </c>
      <c r="BO9" s="12">
        <v>0.2</v>
      </c>
      <c r="BP9" s="12">
        <v>0.47</v>
      </c>
      <c r="BQ9" s="12">
        <v>0.47</v>
      </c>
      <c r="BR9" s="12">
        <v>0.47</v>
      </c>
      <c r="BS9" s="12">
        <v>0.44999999999999996</v>
      </c>
      <c r="BT9" s="12">
        <v>0.43000000000000005</v>
      </c>
      <c r="BU9" s="12">
        <v>0.43000000000000005</v>
      </c>
      <c r="BV9" s="12">
        <v>0.43000000000000005</v>
      </c>
      <c r="BW9">
        <v>7000</v>
      </c>
      <c r="BX9">
        <v>7000</v>
      </c>
      <c r="BY9">
        <v>7000</v>
      </c>
      <c r="BZ9" s="117">
        <v>6000</v>
      </c>
      <c r="CA9">
        <v>6000</v>
      </c>
      <c r="CB9" s="117">
        <v>6000</v>
      </c>
      <c r="CC9">
        <v>5000</v>
      </c>
      <c r="CD9" s="117">
        <v>4000</v>
      </c>
      <c r="CE9">
        <v>4000</v>
      </c>
      <c r="CF9" s="117">
        <v>4000</v>
      </c>
      <c r="CG9">
        <v>350</v>
      </c>
      <c r="CH9">
        <v>350</v>
      </c>
      <c r="CI9">
        <v>350</v>
      </c>
      <c r="CJ9" s="117">
        <v>0</v>
      </c>
      <c r="CK9">
        <v>300</v>
      </c>
      <c r="CL9" s="117">
        <v>0</v>
      </c>
      <c r="CM9">
        <v>250</v>
      </c>
      <c r="CN9" s="117">
        <v>0</v>
      </c>
      <c r="CO9">
        <v>200</v>
      </c>
      <c r="CP9" s="120">
        <v>0</v>
      </c>
      <c r="CQ9">
        <v>0</v>
      </c>
      <c r="CR9">
        <v>0</v>
      </c>
      <c r="CS9">
        <v>0</v>
      </c>
      <c r="CT9" s="120">
        <v>0</v>
      </c>
      <c r="CU9">
        <v>0</v>
      </c>
      <c r="CV9" s="117">
        <v>0</v>
      </c>
      <c r="CW9" s="117">
        <v>0</v>
      </c>
      <c r="CX9" s="117">
        <v>0</v>
      </c>
      <c r="CY9" s="117">
        <v>0</v>
      </c>
      <c r="CZ9" s="117">
        <v>0</v>
      </c>
      <c r="DA9" s="117">
        <v>0</v>
      </c>
      <c r="DB9" s="117">
        <v>0</v>
      </c>
      <c r="DC9" s="117">
        <v>0</v>
      </c>
      <c r="DD9" s="117">
        <v>0</v>
      </c>
      <c r="DE9" s="117">
        <v>0</v>
      </c>
      <c r="DF9" s="117">
        <v>0</v>
      </c>
      <c r="DG9" s="117">
        <v>0</v>
      </c>
      <c r="DH9" s="117">
        <v>0</v>
      </c>
      <c r="DI9" s="117">
        <v>0</v>
      </c>
      <c r="DJ9" s="117">
        <v>0</v>
      </c>
      <c r="DK9">
        <v>0</v>
      </c>
      <c r="DL9">
        <v>0</v>
      </c>
      <c r="DM9">
        <v>0</v>
      </c>
      <c r="DN9" s="117">
        <v>0</v>
      </c>
      <c r="DO9" s="117">
        <v>0</v>
      </c>
      <c r="DP9" s="117">
        <v>0</v>
      </c>
      <c r="DQ9" s="117">
        <v>0</v>
      </c>
      <c r="DR9" s="117">
        <v>0</v>
      </c>
      <c r="DS9" s="117">
        <v>0</v>
      </c>
      <c r="DT9" s="117">
        <v>0</v>
      </c>
      <c r="DU9">
        <v>0</v>
      </c>
      <c r="DV9">
        <v>0</v>
      </c>
      <c r="DW9">
        <v>0</v>
      </c>
      <c r="DX9" s="117">
        <v>0</v>
      </c>
      <c r="DY9">
        <f t="shared" ref="DY9:DY23" si="10">$DV9*B$3</f>
        <v>0</v>
      </c>
      <c r="DZ9" s="117">
        <v>0</v>
      </c>
      <c r="EA9">
        <f t="shared" ref="EA9:EA23" si="11">$DV9*C$3</f>
        <v>0</v>
      </c>
      <c r="EB9" s="117">
        <v>0</v>
      </c>
      <c r="EC9" s="117">
        <f t="shared" ref="EC9" si="12">$DV9*E$3</f>
        <v>0</v>
      </c>
      <c r="ED9" s="117">
        <v>0</v>
      </c>
      <c r="EE9">
        <v>5.6800000000000002E-3</v>
      </c>
      <c r="EF9">
        <v>5.6800000000000002E-3</v>
      </c>
      <c r="EG9">
        <v>5.6800000000000002E-3</v>
      </c>
      <c r="EH9" s="117">
        <v>0</v>
      </c>
      <c r="EI9">
        <f t="shared" ref="EI9:EI23" si="13">$EF9*B$3</f>
        <v>5.6800000000000002E-3</v>
      </c>
      <c r="EJ9" s="117">
        <v>0</v>
      </c>
      <c r="EK9">
        <f t="shared" ref="EK9:EK23" si="14">$EF9*C$3</f>
        <v>5.6800000000000002E-3</v>
      </c>
      <c r="EL9" s="117">
        <v>0</v>
      </c>
      <c r="EM9">
        <f t="shared" ref="EM9:EM23" si="15">$EF9*D$3</f>
        <v>5.6800000000000002E-3</v>
      </c>
      <c r="EN9" s="117">
        <v>0</v>
      </c>
      <c r="EO9">
        <v>0</v>
      </c>
      <c r="EP9">
        <v>0</v>
      </c>
      <c r="EQ9">
        <v>0</v>
      </c>
      <c r="ER9" s="117">
        <v>0</v>
      </c>
      <c r="ES9">
        <v>0</v>
      </c>
      <c r="ET9" s="117">
        <v>0</v>
      </c>
      <c r="EU9">
        <v>0</v>
      </c>
      <c r="EV9" s="117">
        <v>0</v>
      </c>
      <c r="EW9">
        <v>0</v>
      </c>
      <c r="EX9" s="117">
        <v>0</v>
      </c>
      <c r="EY9">
        <v>0.10185220882315059</v>
      </c>
      <c r="EZ9">
        <v>0.10185220882315059</v>
      </c>
      <c r="FA9">
        <v>0.10185220882315059</v>
      </c>
      <c r="FB9" s="117">
        <v>0</v>
      </c>
      <c r="FC9">
        <v>0.10185220882315059</v>
      </c>
      <c r="FD9" s="117">
        <v>0</v>
      </c>
      <c r="FE9">
        <v>0.10185220882315059</v>
      </c>
      <c r="FF9" s="117">
        <v>0</v>
      </c>
      <c r="FG9" s="117">
        <v>0.10185220882315059</v>
      </c>
      <c r="FH9">
        <v>0</v>
      </c>
    </row>
    <row r="10" spans="1:164" x14ac:dyDescent="0.35">
      <c r="A10" s="152"/>
      <c r="B10" s="4" t="s">
        <v>142</v>
      </c>
      <c r="C10" s="13" t="s">
        <v>289</v>
      </c>
      <c r="D10" s="86" t="s">
        <v>103</v>
      </c>
      <c r="E10" s="11">
        <f t="shared" si="9"/>
        <v>2</v>
      </c>
      <c r="F10" s="16">
        <v>1</v>
      </c>
      <c r="G10" s="16" t="s">
        <v>92</v>
      </c>
      <c r="H10">
        <v>0</v>
      </c>
      <c r="I10" s="34" t="str">
        <f>B11</f>
        <v>Product/Reactant1</v>
      </c>
      <c r="J10">
        <v>0</v>
      </c>
      <c r="K10">
        <v>0</v>
      </c>
      <c r="L10">
        <v>0</v>
      </c>
      <c r="M10">
        <v>0</v>
      </c>
      <c r="N10">
        <f>N9</f>
        <v>40000</v>
      </c>
      <c r="O10" s="117">
        <v>1.37</v>
      </c>
      <c r="P10" s="117">
        <v>1.37</v>
      </c>
      <c r="Q10" s="117">
        <v>1.37</v>
      </c>
      <c r="R10" s="117">
        <v>1.37</v>
      </c>
      <c r="S10" s="117">
        <v>1.37</v>
      </c>
      <c r="T10" s="117">
        <v>1.37</v>
      </c>
      <c r="U10" s="117">
        <v>1.37</v>
      </c>
      <c r="V10" s="117">
        <v>1.37</v>
      </c>
      <c r="W10" s="117">
        <v>1.37</v>
      </c>
      <c r="X10" s="117">
        <v>1.37</v>
      </c>
      <c r="Y10">
        <v>0</v>
      </c>
      <c r="Z10">
        <v>0</v>
      </c>
      <c r="AA10">
        <v>0</v>
      </c>
      <c r="AB10" s="117">
        <v>0</v>
      </c>
      <c r="AC10">
        <v>0</v>
      </c>
      <c r="AD10" s="117">
        <v>0</v>
      </c>
      <c r="AE10">
        <v>0</v>
      </c>
      <c r="AF10" s="117">
        <v>0</v>
      </c>
      <c r="AG10">
        <v>0</v>
      </c>
      <c r="AH10" s="1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1</v>
      </c>
      <c r="AT10" s="17">
        <v>1</v>
      </c>
      <c r="AU10" s="17">
        <v>1</v>
      </c>
      <c r="AV10" s="17">
        <v>1</v>
      </c>
      <c r="AW10" s="17">
        <v>1</v>
      </c>
      <c r="AX10" s="17">
        <v>1</v>
      </c>
      <c r="AY10" s="17">
        <v>1</v>
      </c>
      <c r="AZ10" s="17">
        <v>1</v>
      </c>
      <c r="BA10" s="17">
        <v>1</v>
      </c>
      <c r="BB10" s="17">
        <v>1</v>
      </c>
      <c r="BC10" s="17">
        <v>1</v>
      </c>
      <c r="BD10" s="17">
        <v>1</v>
      </c>
      <c r="BE10" s="17">
        <v>1</v>
      </c>
      <c r="BF10" s="17">
        <v>1</v>
      </c>
      <c r="BG10" s="17">
        <v>1</v>
      </c>
      <c r="BH10" s="17">
        <v>1</v>
      </c>
      <c r="BI10" s="17">
        <v>1</v>
      </c>
      <c r="BJ10" s="17">
        <v>1</v>
      </c>
      <c r="BK10" s="17">
        <v>1</v>
      </c>
      <c r="BL10" s="17">
        <v>1</v>
      </c>
      <c r="BM10" s="96">
        <v>0</v>
      </c>
      <c r="BN10" s="96">
        <v>0</v>
      </c>
      <c r="BO10" s="96">
        <v>0</v>
      </c>
      <c r="BP10" s="96">
        <v>0</v>
      </c>
      <c r="BQ10" s="96">
        <v>0</v>
      </c>
      <c r="BR10" s="96">
        <v>0</v>
      </c>
      <c r="BS10" s="96">
        <v>0</v>
      </c>
      <c r="BT10" s="96">
        <v>0</v>
      </c>
      <c r="BU10" s="96">
        <v>0</v>
      </c>
      <c r="BV10" s="96">
        <v>0</v>
      </c>
      <c r="BW10" s="96">
        <v>0</v>
      </c>
      <c r="BX10" s="96">
        <v>0</v>
      </c>
      <c r="BY10" s="96">
        <v>0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v>0</v>
      </c>
      <c r="CJ10" s="117">
        <v>0</v>
      </c>
      <c r="CK10" s="96">
        <v>0</v>
      </c>
      <c r="CL10" s="117">
        <v>0</v>
      </c>
      <c r="CM10" s="96">
        <v>0</v>
      </c>
      <c r="CN10" s="117">
        <v>0</v>
      </c>
      <c r="CO10" s="96">
        <v>0</v>
      </c>
      <c r="CP10" s="120">
        <v>0</v>
      </c>
      <c r="CQ10" s="96">
        <v>0</v>
      </c>
      <c r="CR10" s="96">
        <v>0</v>
      </c>
      <c r="CS10" s="96">
        <v>0</v>
      </c>
      <c r="CT10" s="120">
        <v>0</v>
      </c>
      <c r="CU10" s="96">
        <v>0</v>
      </c>
      <c r="CV10" s="117">
        <v>0</v>
      </c>
      <c r="CW10" s="96">
        <v>0</v>
      </c>
      <c r="CX10" s="117">
        <v>0</v>
      </c>
      <c r="CY10" s="96">
        <v>0</v>
      </c>
      <c r="CZ10" s="117">
        <v>0</v>
      </c>
      <c r="DA10">
        <v>0</v>
      </c>
      <c r="DB10">
        <v>0</v>
      </c>
      <c r="DC10">
        <v>0</v>
      </c>
      <c r="DD10" s="117">
        <v>0</v>
      </c>
      <c r="DE10">
        <v>0</v>
      </c>
      <c r="DF10" s="117">
        <v>0</v>
      </c>
      <c r="DG10">
        <v>0</v>
      </c>
      <c r="DH10" s="117">
        <v>0</v>
      </c>
      <c r="DI10">
        <v>0</v>
      </c>
      <c r="DJ10" s="117">
        <v>0</v>
      </c>
      <c r="DK10">
        <v>0.154</v>
      </c>
      <c r="DL10">
        <v>0.154</v>
      </c>
      <c r="DM10">
        <v>0.154</v>
      </c>
      <c r="DN10" s="117">
        <v>0.13100000000000001</v>
      </c>
      <c r="DO10">
        <v>0.13100000000000001</v>
      </c>
      <c r="DP10" s="117">
        <v>0.13100000000000001</v>
      </c>
      <c r="DQ10">
        <f>(DO10+DS10)/2</f>
        <v>9.7500000000000003E-2</v>
      </c>
      <c r="DR10" s="117">
        <v>6.4000000000000001E-2</v>
      </c>
      <c r="DS10">
        <v>6.4000000000000001E-2</v>
      </c>
      <c r="DT10" s="117">
        <v>6.4000000000000001E-2</v>
      </c>
      <c r="DU10">
        <v>0</v>
      </c>
      <c r="DV10">
        <v>0</v>
      </c>
      <c r="DW10">
        <v>0</v>
      </c>
      <c r="DX10" s="117">
        <v>0</v>
      </c>
      <c r="DY10">
        <f t="shared" si="10"/>
        <v>0</v>
      </c>
      <c r="DZ10" s="117">
        <v>0</v>
      </c>
      <c r="EA10">
        <f t="shared" si="11"/>
        <v>0</v>
      </c>
      <c r="EB10" s="117">
        <v>0</v>
      </c>
      <c r="EC10">
        <f t="shared" ref="EC10:EC23" si="16">$DV10*D$3</f>
        <v>0</v>
      </c>
      <c r="ED10" s="117">
        <v>0</v>
      </c>
      <c r="EE10" s="42">
        <v>2.8400000000000002E-4</v>
      </c>
      <c r="EF10" s="42">
        <v>2.8400000000000002E-4</v>
      </c>
      <c r="EG10" s="42">
        <v>2.8400000000000002E-4</v>
      </c>
      <c r="EH10" s="117">
        <v>0</v>
      </c>
      <c r="EI10">
        <f t="shared" si="13"/>
        <v>2.8400000000000002E-4</v>
      </c>
      <c r="EJ10" s="117">
        <v>0</v>
      </c>
      <c r="EK10">
        <f t="shared" si="14"/>
        <v>2.8400000000000002E-4</v>
      </c>
      <c r="EL10" s="117">
        <v>0</v>
      </c>
      <c r="EM10">
        <f t="shared" si="15"/>
        <v>2.8400000000000002E-4</v>
      </c>
      <c r="EN10" s="117">
        <v>0</v>
      </c>
      <c r="EO10">
        <v>0</v>
      </c>
      <c r="EP10">
        <v>0</v>
      </c>
      <c r="EQ10">
        <v>0</v>
      </c>
      <c r="ER10" s="117">
        <v>0</v>
      </c>
      <c r="ES10">
        <v>0</v>
      </c>
      <c r="ET10" s="117">
        <v>0</v>
      </c>
      <c r="EU10">
        <v>0</v>
      </c>
      <c r="EV10" s="117">
        <v>0</v>
      </c>
      <c r="EW10">
        <v>0</v>
      </c>
      <c r="EX10" s="117">
        <v>0</v>
      </c>
      <c r="EY10">
        <v>0</v>
      </c>
      <c r="EZ10">
        <v>0</v>
      </c>
      <c r="FA10">
        <v>0</v>
      </c>
      <c r="FB10" s="117">
        <v>0</v>
      </c>
      <c r="FC10">
        <v>0</v>
      </c>
      <c r="FD10" s="117">
        <v>0</v>
      </c>
      <c r="FE10">
        <v>0</v>
      </c>
      <c r="FF10" s="117">
        <v>0</v>
      </c>
      <c r="FG10" s="117">
        <v>0</v>
      </c>
      <c r="FH10" s="117">
        <v>0</v>
      </c>
    </row>
    <row r="11" spans="1:164" x14ac:dyDescent="0.35">
      <c r="A11" s="152"/>
      <c r="B11" s="4" t="s">
        <v>141</v>
      </c>
      <c r="C11" s="5" t="s">
        <v>180</v>
      </c>
      <c r="D11" s="86" t="s">
        <v>241</v>
      </c>
      <c r="E11" s="11">
        <f t="shared" si="9"/>
        <v>3</v>
      </c>
      <c r="F11" s="16">
        <v>1</v>
      </c>
      <c r="G11" s="16" t="s">
        <v>110</v>
      </c>
      <c r="H11" s="19">
        <f>(2.2/(19.9/3.6))*10^9</f>
        <v>397989949.74874377</v>
      </c>
      <c r="I11" s="34" t="str">
        <f>B26</f>
        <v>Reactant2</v>
      </c>
      <c r="J11">
        <v>0</v>
      </c>
      <c r="K11">
        <v>1</v>
      </c>
      <c r="L11">
        <v>0</v>
      </c>
      <c r="M11">
        <v>0</v>
      </c>
      <c r="N11">
        <v>20000</v>
      </c>
      <c r="O11">
        <v>5.26</v>
      </c>
      <c r="P11" s="117">
        <v>5.26</v>
      </c>
      <c r="Q11" s="117">
        <v>5.26</v>
      </c>
      <c r="R11" s="117">
        <v>5.26</v>
      </c>
      <c r="S11" s="117">
        <v>5.26</v>
      </c>
      <c r="T11" s="117">
        <v>5.26</v>
      </c>
      <c r="U11" s="117">
        <v>5.26</v>
      </c>
      <c r="V11" s="117">
        <v>5.26</v>
      </c>
      <c r="W11" s="117">
        <v>5.26</v>
      </c>
      <c r="X11" s="117">
        <v>5.26</v>
      </c>
      <c r="Y11" s="50">
        <v>0.68</v>
      </c>
      <c r="Z11" s="50">
        <v>0.68</v>
      </c>
      <c r="AA11" s="50">
        <v>0.68</v>
      </c>
      <c r="AB11" s="50">
        <v>0.68</v>
      </c>
      <c r="AC11" s="50">
        <v>0.68</v>
      </c>
      <c r="AD11" s="50">
        <v>0.68</v>
      </c>
      <c r="AE11" s="50">
        <v>0.68</v>
      </c>
      <c r="AF11" s="50">
        <v>0.68</v>
      </c>
      <c r="AG11" s="50">
        <v>0.68</v>
      </c>
      <c r="AH11" s="50">
        <v>0.68</v>
      </c>
      <c r="AI11" s="17">
        <v>0.4</v>
      </c>
      <c r="AJ11" s="17">
        <v>0.4</v>
      </c>
      <c r="AK11" s="17">
        <v>0.2</v>
      </c>
      <c r="AL11" s="17">
        <v>0.4</v>
      </c>
      <c r="AM11" s="17">
        <v>0.2</v>
      </c>
      <c r="AN11" s="17">
        <v>0.1</v>
      </c>
      <c r="AO11" s="17">
        <v>0.1</v>
      </c>
      <c r="AP11" s="17">
        <v>0.1</v>
      </c>
      <c r="AQ11" s="17">
        <v>0.1</v>
      </c>
      <c r="AR11" s="17">
        <v>0.1</v>
      </c>
      <c r="AS11" s="17">
        <v>0.2</v>
      </c>
      <c r="AT11" s="17">
        <v>0.2</v>
      </c>
      <c r="AU11" s="17">
        <v>0.2</v>
      </c>
      <c r="AV11" s="17">
        <v>0.6</v>
      </c>
      <c r="AW11" s="17">
        <v>1</v>
      </c>
      <c r="AX11" s="17">
        <v>1</v>
      </c>
      <c r="AY11" s="17">
        <v>1</v>
      </c>
      <c r="AZ11" s="17">
        <v>1</v>
      </c>
      <c r="BA11" s="17">
        <v>1</v>
      </c>
      <c r="BB11" s="17">
        <v>1</v>
      </c>
      <c r="BC11" s="17">
        <v>0.2</v>
      </c>
      <c r="BD11" s="17">
        <v>0.2</v>
      </c>
      <c r="BE11" s="17">
        <v>0.2</v>
      </c>
      <c r="BF11" s="17">
        <v>0.6</v>
      </c>
      <c r="BG11" s="17">
        <v>1</v>
      </c>
      <c r="BH11" s="17">
        <v>1</v>
      </c>
      <c r="BI11" s="17">
        <v>1</v>
      </c>
      <c r="BJ11" s="17">
        <v>1</v>
      </c>
      <c r="BK11" s="17">
        <v>1</v>
      </c>
      <c r="BL11" s="17">
        <v>1</v>
      </c>
      <c r="BM11" s="12">
        <v>1.7</v>
      </c>
      <c r="BN11" s="12">
        <v>1.7</v>
      </c>
      <c r="BO11" s="12">
        <v>1.7</v>
      </c>
      <c r="BP11" s="12">
        <v>1.7</v>
      </c>
      <c r="BQ11" s="12">
        <v>1.7</v>
      </c>
      <c r="BR11" s="12">
        <v>1.7</v>
      </c>
      <c r="BS11" s="12">
        <v>1.7</v>
      </c>
      <c r="BT11" s="12">
        <v>1.7</v>
      </c>
      <c r="BU11" s="12">
        <v>1.7</v>
      </c>
      <c r="BV11" s="12">
        <v>1.7</v>
      </c>
      <c r="BW11" s="50">
        <v>23668.2</v>
      </c>
      <c r="BX11" s="50">
        <v>23668.2</v>
      </c>
      <c r="BY11" s="50">
        <v>23668.2</v>
      </c>
      <c r="BZ11" s="19">
        <f>2000*(365.25*24)/1000</f>
        <v>17532</v>
      </c>
      <c r="CA11" s="19">
        <f>2000*(365.25*24)/1000</f>
        <v>17532</v>
      </c>
      <c r="CB11" s="19">
        <f>2000*(365.25*24)/1000</f>
        <v>17532</v>
      </c>
      <c r="CC11" s="50">
        <f>(CA11+CE11)/2</f>
        <v>12929.85</v>
      </c>
      <c r="CD11" s="19">
        <f>950*(365.25*24)/1000</f>
        <v>8327.7000000000007</v>
      </c>
      <c r="CE11" s="19">
        <f>950*(365.25*24)/1000</f>
        <v>8327.7000000000007</v>
      </c>
      <c r="CF11" s="19">
        <f>950*(365.25*24)/1000</f>
        <v>8327.7000000000007</v>
      </c>
      <c r="CG11">
        <f t="shared" ref="CG11:CM11" si="17">BW11*4%</f>
        <v>946.72800000000007</v>
      </c>
      <c r="CH11">
        <f t="shared" si="17"/>
        <v>946.72800000000007</v>
      </c>
      <c r="CI11">
        <f t="shared" si="17"/>
        <v>946.72800000000007</v>
      </c>
      <c r="CJ11" s="117">
        <f t="shared" si="17"/>
        <v>701.28</v>
      </c>
      <c r="CK11">
        <f t="shared" si="17"/>
        <v>701.28</v>
      </c>
      <c r="CL11" s="117">
        <f t="shared" si="17"/>
        <v>701.28</v>
      </c>
      <c r="CM11">
        <f t="shared" si="17"/>
        <v>517.19400000000007</v>
      </c>
      <c r="CN11" s="117">
        <f t="shared" ref="CN11:CP11" si="18">CD11*4%</f>
        <v>333.10800000000006</v>
      </c>
      <c r="CO11">
        <f t="shared" si="18"/>
        <v>333.10800000000006</v>
      </c>
      <c r="CP11" s="117">
        <f t="shared" si="18"/>
        <v>333.10800000000006</v>
      </c>
      <c r="CQ11" s="96">
        <v>0</v>
      </c>
      <c r="CR11" s="96">
        <v>0</v>
      </c>
      <c r="CS11" s="96">
        <v>0</v>
      </c>
      <c r="CT11" s="120">
        <v>0</v>
      </c>
      <c r="CU11" s="96">
        <v>0</v>
      </c>
      <c r="CV11" s="117">
        <v>0</v>
      </c>
      <c r="CW11" s="96">
        <v>0</v>
      </c>
      <c r="CX11" s="117">
        <v>0</v>
      </c>
      <c r="CY11" s="96">
        <v>0</v>
      </c>
      <c r="CZ11" s="117">
        <v>0</v>
      </c>
      <c r="DA11">
        <v>0</v>
      </c>
      <c r="DB11">
        <v>0</v>
      </c>
      <c r="DC11">
        <v>0</v>
      </c>
      <c r="DD11" s="117">
        <v>0</v>
      </c>
      <c r="DE11">
        <v>0</v>
      </c>
      <c r="DF11" s="117">
        <v>0</v>
      </c>
      <c r="DG11">
        <v>0</v>
      </c>
      <c r="DH11" s="117">
        <v>0</v>
      </c>
      <c r="DI11">
        <v>0</v>
      </c>
      <c r="DJ11" s="117">
        <v>0</v>
      </c>
      <c r="DK11">
        <v>0</v>
      </c>
      <c r="DL11">
        <v>0</v>
      </c>
      <c r="DM11">
        <v>0</v>
      </c>
      <c r="DN11" s="117">
        <v>0</v>
      </c>
      <c r="DO11">
        <v>0</v>
      </c>
      <c r="DP11" s="117">
        <v>0</v>
      </c>
      <c r="DQ11">
        <v>0</v>
      </c>
      <c r="DR11" s="117">
        <v>0</v>
      </c>
      <c r="DS11">
        <v>0</v>
      </c>
      <c r="DT11" s="117">
        <v>0</v>
      </c>
      <c r="DU11">
        <v>18.474666666666668</v>
      </c>
      <c r="DV11">
        <v>18.474666666666668</v>
      </c>
      <c r="DW11">
        <v>18.474666666666668</v>
      </c>
      <c r="DX11" s="117">
        <v>0</v>
      </c>
      <c r="DY11">
        <f t="shared" si="10"/>
        <v>18.474666666666668</v>
      </c>
      <c r="DZ11" s="117">
        <v>0</v>
      </c>
      <c r="EA11">
        <f t="shared" si="11"/>
        <v>18.474666666666668</v>
      </c>
      <c r="EB11" s="117">
        <v>0</v>
      </c>
      <c r="EC11">
        <f t="shared" si="16"/>
        <v>18.474666666666668</v>
      </c>
      <c r="ED11" s="117">
        <v>0</v>
      </c>
      <c r="EE11">
        <v>0</v>
      </c>
      <c r="EF11">
        <v>0</v>
      </c>
      <c r="EG11">
        <v>0</v>
      </c>
      <c r="EH11" s="117">
        <v>0</v>
      </c>
      <c r="EI11">
        <f t="shared" si="13"/>
        <v>0</v>
      </c>
      <c r="EJ11" s="117">
        <v>0</v>
      </c>
      <c r="EK11">
        <f t="shared" si="14"/>
        <v>0</v>
      </c>
      <c r="EL11" s="117">
        <v>0</v>
      </c>
      <c r="EM11">
        <f t="shared" si="15"/>
        <v>0</v>
      </c>
      <c r="EN11" s="117">
        <v>0</v>
      </c>
      <c r="EO11">
        <v>0</v>
      </c>
      <c r="EP11">
        <v>0</v>
      </c>
      <c r="EQ11">
        <v>0</v>
      </c>
      <c r="ER11" s="117">
        <v>0</v>
      </c>
      <c r="ES11">
        <v>0</v>
      </c>
      <c r="ET11" s="117">
        <v>0</v>
      </c>
      <c r="EU11">
        <v>0</v>
      </c>
      <c r="EV11" s="117">
        <v>0</v>
      </c>
      <c r="EW11">
        <v>0</v>
      </c>
      <c r="EX11" s="117">
        <v>0</v>
      </c>
      <c r="EY11">
        <v>8.8495575221238937E-2</v>
      </c>
      <c r="EZ11">
        <v>8.8495575221238937E-2</v>
      </c>
      <c r="FA11">
        <v>8.8495575221238937E-2</v>
      </c>
      <c r="FB11" s="117">
        <v>0</v>
      </c>
      <c r="FC11">
        <v>8.8495575221238937E-2</v>
      </c>
      <c r="FD11" s="117">
        <v>0</v>
      </c>
      <c r="FE11">
        <v>8.8495575221238937E-2</v>
      </c>
      <c r="FF11" s="117">
        <v>0</v>
      </c>
      <c r="FG11" s="117">
        <v>8.8495575221238937E-2</v>
      </c>
      <c r="FH11" s="117">
        <v>0</v>
      </c>
    </row>
    <row r="12" spans="1:164" x14ac:dyDescent="0.35">
      <c r="A12" s="152"/>
      <c r="B12" s="4" t="s">
        <v>142</v>
      </c>
      <c r="C12" s="13" t="s">
        <v>289</v>
      </c>
      <c r="D12" s="86" t="s">
        <v>75</v>
      </c>
      <c r="E12" s="11">
        <f t="shared" si="9"/>
        <v>4</v>
      </c>
      <c r="F12" s="16">
        <v>1</v>
      </c>
      <c r="G12" s="16" t="s">
        <v>75</v>
      </c>
      <c r="H12">
        <v>0</v>
      </c>
      <c r="I12" s="34" t="str">
        <f>B13</f>
        <v>Product/Reactant4</v>
      </c>
      <c r="J12">
        <v>0</v>
      </c>
      <c r="K12">
        <v>0</v>
      </c>
      <c r="L12">
        <v>0</v>
      </c>
      <c r="M12">
        <v>0</v>
      </c>
      <c r="N12">
        <f>N9</f>
        <v>40000</v>
      </c>
      <c r="O12">
        <v>0.79985805535841015</v>
      </c>
      <c r="P12">
        <v>0.79985805535841015</v>
      </c>
      <c r="Q12">
        <v>0.79985805535841015</v>
      </c>
      <c r="R12" s="117">
        <v>0.79985805535841015</v>
      </c>
      <c r="S12">
        <v>0.79985805535841015</v>
      </c>
      <c r="T12" s="117">
        <v>0.79985805535841015</v>
      </c>
      <c r="U12">
        <v>0.79985805535841015</v>
      </c>
      <c r="V12" s="117">
        <v>0.79985805535841015</v>
      </c>
      <c r="W12">
        <v>0.79985805535841015</v>
      </c>
      <c r="X12" s="117">
        <v>0.79985805535841015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0">
        <v>0</v>
      </c>
      <c r="AH12" s="50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1</v>
      </c>
      <c r="AT12" s="17">
        <v>1</v>
      </c>
      <c r="AU12" s="17">
        <v>1</v>
      </c>
      <c r="AV12" s="17">
        <v>1</v>
      </c>
      <c r="AW12" s="17">
        <v>1</v>
      </c>
      <c r="AX12" s="17">
        <v>1</v>
      </c>
      <c r="AY12" s="17">
        <v>1</v>
      </c>
      <c r="AZ12" s="17">
        <v>1</v>
      </c>
      <c r="BA12" s="17">
        <v>1</v>
      </c>
      <c r="BB12" s="17">
        <v>1</v>
      </c>
      <c r="BC12" s="17">
        <v>1</v>
      </c>
      <c r="BD12" s="17">
        <v>1</v>
      </c>
      <c r="BE12" s="17">
        <v>1</v>
      </c>
      <c r="BF12" s="17">
        <v>1</v>
      </c>
      <c r="BG12" s="17">
        <v>1</v>
      </c>
      <c r="BH12" s="17">
        <v>1</v>
      </c>
      <c r="BI12" s="17">
        <v>1</v>
      </c>
      <c r="BJ12" s="17">
        <v>1</v>
      </c>
      <c r="BK12" s="17">
        <v>1</v>
      </c>
      <c r="BL12" s="17">
        <v>1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50">
        <v>0</v>
      </c>
      <c r="BX12" s="50">
        <v>0</v>
      </c>
      <c r="BY12" s="50">
        <v>0</v>
      </c>
      <c r="BZ12" s="50">
        <v>0</v>
      </c>
      <c r="CA12" s="50">
        <v>0</v>
      </c>
      <c r="CB12" s="50">
        <v>0</v>
      </c>
      <c r="CC12" s="50">
        <v>0</v>
      </c>
      <c r="CD12" s="50"/>
      <c r="CE12" s="50">
        <v>0</v>
      </c>
      <c r="CF12" s="50"/>
      <c r="CG12">
        <v>0</v>
      </c>
      <c r="CH12">
        <v>0</v>
      </c>
      <c r="CI12">
        <v>0</v>
      </c>
      <c r="CJ12" s="117">
        <v>0</v>
      </c>
      <c r="CK12">
        <v>0</v>
      </c>
      <c r="CL12" s="117">
        <v>0</v>
      </c>
      <c r="CM12">
        <v>0</v>
      </c>
      <c r="CN12" s="117">
        <v>0</v>
      </c>
      <c r="CO12">
        <v>0</v>
      </c>
      <c r="CP12" s="120">
        <v>0</v>
      </c>
      <c r="CQ12">
        <v>0</v>
      </c>
      <c r="CR12">
        <v>0</v>
      </c>
      <c r="CS12">
        <v>0</v>
      </c>
      <c r="CT12" s="120">
        <v>0</v>
      </c>
      <c r="CU12">
        <v>0</v>
      </c>
      <c r="CV12" s="117">
        <v>0</v>
      </c>
      <c r="CW12">
        <v>0</v>
      </c>
      <c r="CX12" s="117">
        <v>0</v>
      </c>
      <c r="CY12">
        <v>0</v>
      </c>
      <c r="CZ12" s="117">
        <v>0</v>
      </c>
      <c r="DA12">
        <v>0</v>
      </c>
      <c r="DB12">
        <v>0</v>
      </c>
      <c r="DC12">
        <v>0</v>
      </c>
      <c r="DD12" s="117">
        <v>0</v>
      </c>
      <c r="DE12">
        <v>0</v>
      </c>
      <c r="DF12" s="117">
        <v>0</v>
      </c>
      <c r="DG12">
        <v>0</v>
      </c>
      <c r="DH12" s="117">
        <v>0</v>
      </c>
      <c r="DI12">
        <v>0</v>
      </c>
      <c r="DJ12" s="117">
        <v>0</v>
      </c>
      <c r="DK12">
        <v>0.13625663392000001</v>
      </c>
      <c r="DL12">
        <v>0.12474198880000002</v>
      </c>
      <c r="DM12">
        <v>0.10938912864000003</v>
      </c>
      <c r="DN12" s="117">
        <v>0</v>
      </c>
      <c r="DO12">
        <v>0.13625663392000001</v>
      </c>
      <c r="DP12" s="117">
        <v>0</v>
      </c>
      <c r="DQ12">
        <v>0.14585217152000002</v>
      </c>
      <c r="DR12" s="117">
        <v>0</v>
      </c>
      <c r="DS12">
        <v>0.15736681664000002</v>
      </c>
      <c r="DT12" s="117">
        <v>0</v>
      </c>
      <c r="DU12">
        <v>3.560584789265715</v>
      </c>
      <c r="DV12">
        <v>3.560584789265715</v>
      </c>
      <c r="DW12">
        <v>3.560584789265715</v>
      </c>
      <c r="DX12" s="117">
        <v>0</v>
      </c>
      <c r="DY12">
        <f t="shared" si="10"/>
        <v>3.560584789265715</v>
      </c>
      <c r="DZ12" s="117">
        <v>0</v>
      </c>
      <c r="EA12">
        <f t="shared" si="11"/>
        <v>3.560584789265715</v>
      </c>
      <c r="EB12" s="117">
        <v>0</v>
      </c>
      <c r="EC12">
        <f t="shared" si="16"/>
        <v>3.560584789265715</v>
      </c>
      <c r="ED12" s="117">
        <v>0</v>
      </c>
      <c r="EE12">
        <v>0</v>
      </c>
      <c r="EF12">
        <v>0</v>
      </c>
      <c r="EG12">
        <v>0</v>
      </c>
      <c r="EH12" s="117">
        <v>0</v>
      </c>
      <c r="EI12">
        <f t="shared" si="13"/>
        <v>0</v>
      </c>
      <c r="EJ12" s="117">
        <v>0</v>
      </c>
      <c r="EK12">
        <f t="shared" si="14"/>
        <v>0</v>
      </c>
      <c r="EL12" s="117">
        <v>0</v>
      </c>
      <c r="EM12">
        <f t="shared" si="15"/>
        <v>0</v>
      </c>
      <c r="EN12" s="117">
        <v>0</v>
      </c>
      <c r="EO12">
        <v>0</v>
      </c>
      <c r="EP12">
        <v>0</v>
      </c>
      <c r="EQ12">
        <v>0</v>
      </c>
      <c r="ER12" s="117">
        <v>0</v>
      </c>
      <c r="ES12">
        <v>0</v>
      </c>
      <c r="ET12" s="117">
        <v>0</v>
      </c>
      <c r="EU12">
        <v>0</v>
      </c>
      <c r="EV12" s="117">
        <v>0</v>
      </c>
      <c r="EW12">
        <v>0</v>
      </c>
      <c r="EX12" s="117">
        <v>0</v>
      </c>
      <c r="EY12">
        <v>0</v>
      </c>
      <c r="EZ12">
        <v>0</v>
      </c>
      <c r="FA12">
        <v>0</v>
      </c>
      <c r="FB12" s="117">
        <v>0</v>
      </c>
      <c r="FC12">
        <v>0</v>
      </c>
      <c r="FD12" s="117">
        <v>0</v>
      </c>
      <c r="FE12">
        <v>0</v>
      </c>
      <c r="FF12" s="117">
        <v>0</v>
      </c>
      <c r="FG12" s="117">
        <v>0</v>
      </c>
      <c r="FH12" s="117">
        <v>0</v>
      </c>
    </row>
    <row r="13" spans="1:164" s="133" customFormat="1" x14ac:dyDescent="0.35">
      <c r="A13" s="152"/>
      <c r="B13" s="128" t="s">
        <v>147</v>
      </c>
      <c r="C13" s="129" t="s">
        <v>180</v>
      </c>
      <c r="D13" s="103" t="s">
        <v>99</v>
      </c>
      <c r="E13" s="130">
        <f t="shared" si="9"/>
        <v>5</v>
      </c>
      <c r="F13" s="130">
        <v>1</v>
      </c>
      <c r="G13" s="130" t="s">
        <v>93</v>
      </c>
      <c r="H13" s="131">
        <f>(2.2/(19.9/3.6))*10^9</f>
        <v>397989949.74874377</v>
      </c>
      <c r="I13" s="132" t="str">
        <f>B27</f>
        <v>Reactant5</v>
      </c>
      <c r="J13" s="133">
        <v>0</v>
      </c>
      <c r="K13" s="133">
        <v>1</v>
      </c>
      <c r="L13" s="133">
        <v>0</v>
      </c>
      <c r="M13" s="133">
        <v>0</v>
      </c>
      <c r="N13" s="133">
        <f>N11</f>
        <v>20000</v>
      </c>
      <c r="O13" s="133">
        <v>9.6506849315068486</v>
      </c>
      <c r="P13" s="133">
        <v>9.6506849315068486</v>
      </c>
      <c r="Q13" s="133">
        <v>9.6506849315068486</v>
      </c>
      <c r="R13" s="133">
        <v>9.6506849315068486</v>
      </c>
      <c r="S13" s="133">
        <v>9.6506849315068486</v>
      </c>
      <c r="T13" s="133">
        <v>9.6506849315068486</v>
      </c>
      <c r="U13" s="133">
        <v>9.6506849315068486</v>
      </c>
      <c r="V13" s="133">
        <v>9.6506849315068486</v>
      </c>
      <c r="W13" s="133">
        <v>9.6506849315068486</v>
      </c>
      <c r="X13" s="133">
        <v>9.6506849315068486</v>
      </c>
      <c r="Y13" s="134">
        <v>0.57947400000000004</v>
      </c>
      <c r="Z13" s="134">
        <v>0.57947400000000004</v>
      </c>
      <c r="AA13" s="134">
        <v>0.57947400000000004</v>
      </c>
      <c r="AB13" s="134">
        <v>0.57947400000000004</v>
      </c>
      <c r="AC13" s="134">
        <v>0.57947400000000004</v>
      </c>
      <c r="AD13" s="134">
        <v>0.57947400000000004</v>
      </c>
      <c r="AE13" s="134">
        <v>0.57947400000000004</v>
      </c>
      <c r="AF13" s="134">
        <v>0.57947400000000004</v>
      </c>
      <c r="AG13" s="134">
        <v>0.57947400000000004</v>
      </c>
      <c r="AH13" s="134">
        <v>0.57947400000000004</v>
      </c>
      <c r="AI13" s="105">
        <v>0.4</v>
      </c>
      <c r="AJ13" s="105">
        <v>0.4</v>
      </c>
      <c r="AK13" s="105">
        <v>0.4</v>
      </c>
      <c r="AL13" s="105">
        <v>0.4</v>
      </c>
      <c r="AM13" s="105">
        <v>0.2</v>
      </c>
      <c r="AN13" s="105">
        <v>0.1</v>
      </c>
      <c r="AO13" s="105">
        <v>0.1</v>
      </c>
      <c r="AP13" s="105">
        <v>0.1</v>
      </c>
      <c r="AQ13" s="105">
        <v>0.1</v>
      </c>
      <c r="AR13" s="105">
        <v>0.1</v>
      </c>
      <c r="AS13" s="105">
        <v>1</v>
      </c>
      <c r="AT13" s="105">
        <v>1</v>
      </c>
      <c r="AU13" s="105">
        <v>1</v>
      </c>
      <c r="AV13" s="105">
        <v>1</v>
      </c>
      <c r="AW13" s="105">
        <v>1</v>
      </c>
      <c r="AX13" s="105">
        <v>1</v>
      </c>
      <c r="AY13" s="105">
        <v>1</v>
      </c>
      <c r="AZ13" s="105">
        <v>1</v>
      </c>
      <c r="BA13" s="105">
        <v>1</v>
      </c>
      <c r="BB13" s="105">
        <v>1</v>
      </c>
      <c r="BC13" s="105">
        <v>1</v>
      </c>
      <c r="BD13" s="105">
        <v>1</v>
      </c>
      <c r="BE13" s="105">
        <v>1</v>
      </c>
      <c r="BF13" s="105">
        <v>1</v>
      </c>
      <c r="BG13" s="105">
        <v>1</v>
      </c>
      <c r="BH13" s="105">
        <v>1</v>
      </c>
      <c r="BI13" s="105">
        <v>1</v>
      </c>
      <c r="BJ13" s="105">
        <v>1</v>
      </c>
      <c r="BK13" s="105">
        <v>1</v>
      </c>
      <c r="BL13" s="105">
        <v>1</v>
      </c>
      <c r="BM13" s="104">
        <v>0.32718600000000003</v>
      </c>
      <c r="BN13" s="104">
        <v>0.32718600000000003</v>
      </c>
      <c r="BO13" s="104">
        <v>0.32718600000000003</v>
      </c>
      <c r="BP13" s="104">
        <v>0.32718600000000003</v>
      </c>
      <c r="BQ13" s="104">
        <v>0.32718600000000003</v>
      </c>
      <c r="BR13" s="104">
        <v>0.32718600000000003</v>
      </c>
      <c r="BS13" s="104">
        <v>0.32718600000000003</v>
      </c>
      <c r="BT13" s="104">
        <v>0.32718600000000003</v>
      </c>
      <c r="BU13" s="104">
        <v>0.32718600000000003</v>
      </c>
      <c r="BV13" s="104">
        <v>0.32718600000000003</v>
      </c>
      <c r="BW13" s="134">
        <v>4085</v>
      </c>
      <c r="BX13" s="134">
        <v>4085</v>
      </c>
      <c r="BY13" s="134">
        <v>4085</v>
      </c>
      <c r="BZ13" s="134">
        <v>4085</v>
      </c>
      <c r="CA13" s="134">
        <v>4085</v>
      </c>
      <c r="CB13" s="134">
        <v>4085</v>
      </c>
      <c r="CC13" s="134">
        <v>4085</v>
      </c>
      <c r="CD13" s="134">
        <v>4085</v>
      </c>
      <c r="CE13" s="134">
        <v>4085</v>
      </c>
      <c r="CF13" s="134">
        <v>4085</v>
      </c>
      <c r="CG13" s="133">
        <v>578.09675328395804</v>
      </c>
      <c r="CH13" s="133">
        <v>578.09675328395804</v>
      </c>
      <c r="CI13" s="133">
        <v>578.09675328395804</v>
      </c>
      <c r="CJ13" s="117">
        <v>0</v>
      </c>
      <c r="CK13" s="133">
        <v>578.09675328395804</v>
      </c>
      <c r="CL13" s="117">
        <v>0</v>
      </c>
      <c r="CM13" s="133">
        <v>578.09675328395804</v>
      </c>
      <c r="CN13" s="117">
        <v>0</v>
      </c>
      <c r="CO13" s="133">
        <v>578.09675328395804</v>
      </c>
      <c r="CP13" s="120">
        <v>0</v>
      </c>
      <c r="CQ13" s="133">
        <v>0</v>
      </c>
      <c r="CR13" s="133">
        <v>0</v>
      </c>
      <c r="CS13" s="133">
        <v>0</v>
      </c>
      <c r="CT13" s="120">
        <v>0</v>
      </c>
      <c r="CU13" s="133">
        <v>0</v>
      </c>
      <c r="CV13" s="117">
        <v>0</v>
      </c>
      <c r="CW13" s="133">
        <v>0</v>
      </c>
      <c r="CX13" s="117">
        <v>0</v>
      </c>
      <c r="CY13" s="133">
        <v>0</v>
      </c>
      <c r="CZ13" s="117">
        <v>0</v>
      </c>
      <c r="DA13" s="133">
        <v>0</v>
      </c>
      <c r="DB13" s="133">
        <v>0</v>
      </c>
      <c r="DC13" s="133">
        <v>0</v>
      </c>
      <c r="DD13" s="117">
        <v>0</v>
      </c>
      <c r="DE13" s="133">
        <v>0</v>
      </c>
      <c r="DF13" s="117">
        <v>0</v>
      </c>
      <c r="DG13" s="133">
        <v>0</v>
      </c>
      <c r="DH13" s="117">
        <v>0</v>
      </c>
      <c r="DI13" s="133">
        <v>0</v>
      </c>
      <c r="DJ13" s="117">
        <v>0</v>
      </c>
      <c r="DK13" s="133">
        <v>0</v>
      </c>
      <c r="DL13" s="133">
        <v>0</v>
      </c>
      <c r="DM13" s="133">
        <v>0</v>
      </c>
      <c r="DN13" s="117">
        <v>0</v>
      </c>
      <c r="DO13" s="133">
        <v>0</v>
      </c>
      <c r="DP13" s="117">
        <v>0</v>
      </c>
      <c r="DQ13" s="133">
        <v>0</v>
      </c>
      <c r="DR13" s="117">
        <v>0</v>
      </c>
      <c r="DS13" s="133">
        <v>0</v>
      </c>
      <c r="DT13" s="117">
        <v>0</v>
      </c>
      <c r="DU13" s="133">
        <v>18.474666666666668</v>
      </c>
      <c r="DV13" s="133">
        <v>18.474666666666668</v>
      </c>
      <c r="DW13" s="133">
        <v>18.474666666666668</v>
      </c>
      <c r="DX13" s="117">
        <v>0</v>
      </c>
      <c r="DY13" s="133">
        <f t="shared" si="10"/>
        <v>18.474666666666668</v>
      </c>
      <c r="DZ13" s="117">
        <v>0</v>
      </c>
      <c r="EA13" s="133">
        <f t="shared" si="11"/>
        <v>18.474666666666668</v>
      </c>
      <c r="EB13" s="117">
        <v>0</v>
      </c>
      <c r="EC13" s="133">
        <f t="shared" si="16"/>
        <v>18.474666666666668</v>
      </c>
      <c r="ED13" s="117">
        <v>0</v>
      </c>
      <c r="EE13" s="133">
        <v>0</v>
      </c>
      <c r="EF13" s="133">
        <v>0</v>
      </c>
      <c r="EG13" s="133">
        <v>0</v>
      </c>
      <c r="EH13" s="117">
        <v>0</v>
      </c>
      <c r="EI13" s="133">
        <f t="shared" si="13"/>
        <v>0</v>
      </c>
      <c r="EJ13" s="117">
        <v>0</v>
      </c>
      <c r="EK13" s="133">
        <f t="shared" si="14"/>
        <v>0</v>
      </c>
      <c r="EL13" s="117">
        <v>0</v>
      </c>
      <c r="EM13" s="133">
        <f t="shared" si="15"/>
        <v>0</v>
      </c>
      <c r="EN13" s="117">
        <v>0</v>
      </c>
      <c r="EO13" s="133">
        <v>0</v>
      </c>
      <c r="EP13" s="133">
        <v>0</v>
      </c>
      <c r="EQ13" s="133">
        <v>0</v>
      </c>
      <c r="ER13" s="117">
        <v>0</v>
      </c>
      <c r="ES13" s="133">
        <v>0</v>
      </c>
      <c r="ET13" s="117">
        <v>0</v>
      </c>
      <c r="EU13" s="133">
        <v>0</v>
      </c>
      <c r="EV13" s="117">
        <v>0</v>
      </c>
      <c r="EW13" s="133">
        <v>0</v>
      </c>
      <c r="EX13" s="117">
        <v>0</v>
      </c>
      <c r="EY13" s="133">
        <v>9.3678779051968114E-2</v>
      </c>
      <c r="EZ13" s="133">
        <v>9.3678779051968114E-2</v>
      </c>
      <c r="FA13" s="133">
        <v>9.3678779051968114E-2</v>
      </c>
      <c r="FB13" s="117">
        <v>0</v>
      </c>
      <c r="FC13" s="133">
        <v>9.3678779051968114E-2</v>
      </c>
      <c r="FD13" s="117">
        <v>0</v>
      </c>
      <c r="FE13" s="133">
        <v>9.3678779051968114E-2</v>
      </c>
      <c r="FF13" s="117">
        <v>0</v>
      </c>
      <c r="FG13" s="133">
        <v>9.3678779051968114E-2</v>
      </c>
      <c r="FH13" s="117">
        <v>0</v>
      </c>
    </row>
    <row r="14" spans="1:164" s="133" customFormat="1" x14ac:dyDescent="0.35">
      <c r="A14" s="152"/>
      <c r="B14" s="128" t="s">
        <v>147</v>
      </c>
      <c r="C14" s="129" t="s">
        <v>180</v>
      </c>
      <c r="D14" s="103" t="s">
        <v>100</v>
      </c>
      <c r="E14" s="130">
        <f t="shared" si="9"/>
        <v>6</v>
      </c>
      <c r="F14" s="130">
        <v>1</v>
      </c>
      <c r="G14" s="130" t="s">
        <v>94</v>
      </c>
      <c r="H14" s="131">
        <f>(2.2/(19.9/3.6))*10^9</f>
        <v>397989949.74874377</v>
      </c>
      <c r="I14" s="132" t="str">
        <f>B27</f>
        <v>Reactant5</v>
      </c>
      <c r="J14" s="133">
        <v>0</v>
      </c>
      <c r="K14" s="133">
        <v>1</v>
      </c>
      <c r="L14" s="133">
        <v>0</v>
      </c>
      <c r="M14" s="133">
        <v>0</v>
      </c>
      <c r="N14" s="133">
        <f>N13</f>
        <v>20000</v>
      </c>
      <c r="O14" s="133">
        <v>9.6506849315068486</v>
      </c>
      <c r="P14" s="133">
        <v>9.6506849315068486</v>
      </c>
      <c r="Q14" s="133">
        <v>9.6506849315068486</v>
      </c>
      <c r="R14" s="133">
        <v>9.6506849315068486</v>
      </c>
      <c r="S14" s="133">
        <v>9.6506849315068486</v>
      </c>
      <c r="T14" s="133">
        <v>9.6506849315068486</v>
      </c>
      <c r="U14" s="133">
        <v>9.6506849315068486</v>
      </c>
      <c r="V14" s="133">
        <v>9.6506849315068486</v>
      </c>
      <c r="W14" s="133">
        <v>9.6506849315068486</v>
      </c>
      <c r="X14" s="133">
        <v>9.6506849315068486</v>
      </c>
      <c r="Y14" s="134">
        <v>0.16950600000000002</v>
      </c>
      <c r="Z14" s="134">
        <v>0.16950600000000002</v>
      </c>
      <c r="AA14" s="134">
        <v>0.16950600000000002</v>
      </c>
      <c r="AB14" s="134">
        <v>0.16950600000000002</v>
      </c>
      <c r="AC14" s="134">
        <v>0.16950600000000002</v>
      </c>
      <c r="AD14" s="134">
        <v>0.16950600000000002</v>
      </c>
      <c r="AE14" s="134">
        <v>0.16950600000000002</v>
      </c>
      <c r="AF14" s="134">
        <v>0.16950600000000002</v>
      </c>
      <c r="AG14" s="134">
        <v>0.16950600000000002</v>
      </c>
      <c r="AH14" s="134">
        <v>0.16950600000000002</v>
      </c>
      <c r="AI14" s="105">
        <v>0.4</v>
      </c>
      <c r="AJ14" s="105">
        <v>0.4</v>
      </c>
      <c r="AK14" s="105">
        <v>0.4</v>
      </c>
      <c r="AL14" s="105">
        <v>0.4</v>
      </c>
      <c r="AM14" s="105">
        <v>0.2</v>
      </c>
      <c r="AN14" s="105">
        <v>0.1</v>
      </c>
      <c r="AO14" s="105">
        <v>0.1</v>
      </c>
      <c r="AP14" s="105">
        <v>0.1</v>
      </c>
      <c r="AQ14" s="105">
        <v>0.1</v>
      </c>
      <c r="AR14" s="105">
        <v>0.1</v>
      </c>
      <c r="AS14" s="105">
        <v>1</v>
      </c>
      <c r="AT14" s="105">
        <v>1</v>
      </c>
      <c r="AU14" s="105">
        <v>1</v>
      </c>
      <c r="AV14" s="105">
        <v>1</v>
      </c>
      <c r="AW14" s="105">
        <v>1</v>
      </c>
      <c r="AX14" s="105">
        <v>1</v>
      </c>
      <c r="AY14" s="105">
        <v>1</v>
      </c>
      <c r="AZ14" s="105">
        <v>1</v>
      </c>
      <c r="BA14" s="105">
        <v>1</v>
      </c>
      <c r="BB14" s="105">
        <v>1</v>
      </c>
      <c r="BC14" s="105">
        <v>1</v>
      </c>
      <c r="BD14" s="105">
        <v>1</v>
      </c>
      <c r="BE14" s="105">
        <v>1</v>
      </c>
      <c r="BF14" s="105">
        <v>1</v>
      </c>
      <c r="BG14" s="105">
        <v>1</v>
      </c>
      <c r="BH14" s="105">
        <v>1</v>
      </c>
      <c r="BI14" s="105">
        <v>1</v>
      </c>
      <c r="BJ14" s="105">
        <v>1</v>
      </c>
      <c r="BK14" s="105">
        <v>1</v>
      </c>
      <c r="BL14" s="105">
        <v>1</v>
      </c>
      <c r="BM14" s="104">
        <v>0.33112800000000009</v>
      </c>
      <c r="BN14" s="104">
        <v>0.33112800000000009</v>
      </c>
      <c r="BO14" s="104">
        <v>0.33112800000000009</v>
      </c>
      <c r="BP14" s="104">
        <v>0.33112800000000009</v>
      </c>
      <c r="BQ14" s="104">
        <v>0.33112800000000009</v>
      </c>
      <c r="BR14" s="104">
        <v>0.33112800000000009</v>
      </c>
      <c r="BS14" s="104">
        <v>0.33112800000000009</v>
      </c>
      <c r="BT14" s="104">
        <v>0.33112800000000009</v>
      </c>
      <c r="BU14" s="104">
        <v>0.33112800000000009</v>
      </c>
      <c r="BV14" s="104">
        <v>0.33112800000000009</v>
      </c>
      <c r="BW14" s="134">
        <v>4085</v>
      </c>
      <c r="BX14" s="134">
        <v>4085</v>
      </c>
      <c r="BY14" s="134">
        <v>4085</v>
      </c>
      <c r="BZ14" s="134">
        <v>4085</v>
      </c>
      <c r="CA14" s="134">
        <v>4085</v>
      </c>
      <c r="CB14" s="134">
        <v>4085</v>
      </c>
      <c r="CC14" s="134">
        <v>4085</v>
      </c>
      <c r="CD14" s="134">
        <v>4085</v>
      </c>
      <c r="CE14" s="134">
        <v>4085</v>
      </c>
      <c r="CF14" s="134">
        <v>4085</v>
      </c>
      <c r="CG14" s="133">
        <v>578.09675328395804</v>
      </c>
      <c r="CH14" s="133">
        <v>578.09675328395804</v>
      </c>
      <c r="CI14" s="133">
        <v>578.09675328395804</v>
      </c>
      <c r="CJ14" s="117">
        <v>0</v>
      </c>
      <c r="CK14" s="133">
        <v>578.09675328395804</v>
      </c>
      <c r="CL14" s="117">
        <v>0</v>
      </c>
      <c r="CM14" s="133">
        <v>578.09675328395804</v>
      </c>
      <c r="CN14" s="117">
        <v>0</v>
      </c>
      <c r="CO14" s="133">
        <v>578.09675328395804</v>
      </c>
      <c r="CP14" s="120">
        <v>0</v>
      </c>
      <c r="CQ14" s="133">
        <v>0</v>
      </c>
      <c r="CR14" s="133">
        <v>0</v>
      </c>
      <c r="CS14" s="133">
        <v>0</v>
      </c>
      <c r="CT14" s="120">
        <v>0</v>
      </c>
      <c r="CU14" s="133">
        <v>0</v>
      </c>
      <c r="CV14" s="117">
        <v>0</v>
      </c>
      <c r="CW14" s="133">
        <v>0</v>
      </c>
      <c r="CX14" s="117">
        <v>0</v>
      </c>
      <c r="CY14" s="133">
        <v>0</v>
      </c>
      <c r="CZ14" s="117">
        <v>0</v>
      </c>
      <c r="DA14" s="133">
        <v>0</v>
      </c>
      <c r="DB14" s="133">
        <v>0</v>
      </c>
      <c r="DC14" s="133">
        <v>0</v>
      </c>
      <c r="DD14" s="117">
        <v>0</v>
      </c>
      <c r="DE14" s="133">
        <v>0</v>
      </c>
      <c r="DF14" s="117">
        <v>0</v>
      </c>
      <c r="DG14" s="133">
        <v>0</v>
      </c>
      <c r="DH14" s="117">
        <v>0</v>
      </c>
      <c r="DI14" s="133">
        <v>0</v>
      </c>
      <c r="DJ14" s="117">
        <v>0</v>
      </c>
      <c r="DK14" s="133">
        <v>0</v>
      </c>
      <c r="DL14" s="133">
        <v>0</v>
      </c>
      <c r="DM14" s="133">
        <v>0</v>
      </c>
      <c r="DN14" s="117">
        <v>0</v>
      </c>
      <c r="DO14" s="133">
        <v>0</v>
      </c>
      <c r="DP14" s="117">
        <v>0</v>
      </c>
      <c r="DQ14" s="133">
        <v>0</v>
      </c>
      <c r="DR14" s="117">
        <v>0</v>
      </c>
      <c r="DS14" s="133">
        <v>0</v>
      </c>
      <c r="DT14" s="117">
        <v>0</v>
      </c>
      <c r="DU14" s="133">
        <v>18.474666666666668</v>
      </c>
      <c r="DV14" s="133">
        <v>18.474666666666668</v>
      </c>
      <c r="DW14" s="133">
        <v>18.474666666666668</v>
      </c>
      <c r="DX14" s="117">
        <v>0</v>
      </c>
      <c r="DY14" s="133">
        <f t="shared" si="10"/>
        <v>18.474666666666668</v>
      </c>
      <c r="DZ14" s="117">
        <v>0</v>
      </c>
      <c r="EA14" s="133">
        <f t="shared" si="11"/>
        <v>18.474666666666668</v>
      </c>
      <c r="EB14" s="117">
        <v>0</v>
      </c>
      <c r="EC14" s="133">
        <f t="shared" si="16"/>
        <v>18.474666666666668</v>
      </c>
      <c r="ED14" s="117">
        <v>0</v>
      </c>
      <c r="EE14" s="133">
        <v>0</v>
      </c>
      <c r="EF14" s="133">
        <v>0</v>
      </c>
      <c r="EG14" s="133">
        <v>0</v>
      </c>
      <c r="EH14" s="117">
        <v>0</v>
      </c>
      <c r="EI14" s="133">
        <f t="shared" si="13"/>
        <v>0</v>
      </c>
      <c r="EJ14" s="117">
        <v>0</v>
      </c>
      <c r="EK14" s="133">
        <f t="shared" si="14"/>
        <v>0</v>
      </c>
      <c r="EL14" s="117">
        <v>0</v>
      </c>
      <c r="EM14" s="133">
        <f t="shared" si="15"/>
        <v>0</v>
      </c>
      <c r="EN14" s="117">
        <v>0</v>
      </c>
      <c r="EO14" s="133">
        <v>0</v>
      </c>
      <c r="EP14" s="133">
        <v>0</v>
      </c>
      <c r="EQ14" s="133">
        <v>0</v>
      </c>
      <c r="ER14" s="117">
        <v>0</v>
      </c>
      <c r="ES14" s="133">
        <v>0</v>
      </c>
      <c r="ET14" s="117">
        <v>0</v>
      </c>
      <c r="EU14" s="133">
        <v>0</v>
      </c>
      <c r="EV14" s="117">
        <v>0</v>
      </c>
      <c r="EW14" s="133">
        <v>0</v>
      </c>
      <c r="EX14" s="117">
        <v>0</v>
      </c>
      <c r="EY14" s="133">
        <v>9.3678779051968114E-2</v>
      </c>
      <c r="EZ14" s="133">
        <v>9.3678779051968114E-2</v>
      </c>
      <c r="FA14" s="133">
        <v>9.3678779051968114E-2</v>
      </c>
      <c r="FB14" s="117">
        <v>0</v>
      </c>
      <c r="FC14" s="133">
        <v>9.3678779051968114E-2</v>
      </c>
      <c r="FD14" s="117">
        <v>0</v>
      </c>
      <c r="FE14" s="133">
        <v>9.3678779051968114E-2</v>
      </c>
      <c r="FF14" s="117">
        <v>0</v>
      </c>
      <c r="FG14" s="133">
        <v>9.3678779051968114E-2</v>
      </c>
      <c r="FH14" s="117">
        <v>0</v>
      </c>
    </row>
    <row r="15" spans="1:164" x14ac:dyDescent="0.35">
      <c r="A15" s="152"/>
      <c r="B15" s="4" t="s">
        <v>142</v>
      </c>
      <c r="C15" s="5" t="s">
        <v>180</v>
      </c>
      <c r="D15" s="86" t="s">
        <v>101</v>
      </c>
      <c r="E15" s="11">
        <f t="shared" si="9"/>
        <v>7</v>
      </c>
      <c r="F15" s="16">
        <v>1</v>
      </c>
      <c r="G15" s="16" t="s">
        <v>95</v>
      </c>
      <c r="H15" s="19">
        <f>(2.2/(18.6/3.6))*10^9</f>
        <v>425806451.61290324</v>
      </c>
      <c r="I15" s="34" t="str">
        <f>B28</f>
        <v>Reactant6</v>
      </c>
      <c r="J15">
        <v>0</v>
      </c>
      <c r="K15">
        <v>1</v>
      </c>
      <c r="L15">
        <v>0</v>
      </c>
      <c r="M15">
        <v>0</v>
      </c>
      <c r="N15">
        <v>20000</v>
      </c>
      <c r="O15" s="20">
        <f>1/0.18</f>
        <v>5.5555555555555554</v>
      </c>
      <c r="P15" s="20">
        <f>1/0.18</f>
        <v>5.5555555555555554</v>
      </c>
      <c r="Q15" s="20">
        <f t="shared" ref="Q15:X16" si="19">1/0.18</f>
        <v>5.5555555555555554</v>
      </c>
      <c r="R15" s="20">
        <f t="shared" si="19"/>
        <v>5.5555555555555554</v>
      </c>
      <c r="S15" s="20">
        <f t="shared" si="19"/>
        <v>5.5555555555555554</v>
      </c>
      <c r="T15" s="20">
        <f t="shared" si="19"/>
        <v>5.5555555555555554</v>
      </c>
      <c r="U15" s="20">
        <f t="shared" si="19"/>
        <v>5.5555555555555554</v>
      </c>
      <c r="V15" s="20">
        <f t="shared" si="19"/>
        <v>5.5555555555555554</v>
      </c>
      <c r="W15" s="20">
        <f t="shared" si="19"/>
        <v>5.5555555555555554</v>
      </c>
      <c r="X15" s="20">
        <f t="shared" si="19"/>
        <v>5.5555555555555554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0">
        <v>0</v>
      </c>
      <c r="AH15" s="50">
        <v>0</v>
      </c>
      <c r="AI15" s="17">
        <v>0.4</v>
      </c>
      <c r="AJ15" s="17">
        <v>0.4</v>
      </c>
      <c r="AK15" s="17">
        <v>0.1</v>
      </c>
      <c r="AL15" s="17">
        <v>0.4</v>
      </c>
      <c r="AM15" s="17">
        <v>0.2</v>
      </c>
      <c r="AN15" s="17">
        <v>0.1</v>
      </c>
      <c r="AO15" s="17">
        <v>0.1</v>
      </c>
      <c r="AP15" s="17">
        <v>0.1</v>
      </c>
      <c r="AQ15" s="17">
        <v>0.1</v>
      </c>
      <c r="AR15" s="17">
        <v>0.1</v>
      </c>
      <c r="AS15" s="17">
        <v>0.2</v>
      </c>
      <c r="AT15" s="17">
        <v>0.2</v>
      </c>
      <c r="AU15" s="17">
        <v>0.2</v>
      </c>
      <c r="AV15" s="17">
        <v>1</v>
      </c>
      <c r="AW15" s="17">
        <v>1</v>
      </c>
      <c r="AX15" s="17">
        <v>1</v>
      </c>
      <c r="AY15" s="17">
        <v>1</v>
      </c>
      <c r="AZ15" s="17">
        <v>1</v>
      </c>
      <c r="BA15" s="17">
        <v>1</v>
      </c>
      <c r="BB15" s="17">
        <v>1</v>
      </c>
      <c r="BC15" s="17">
        <v>0.2</v>
      </c>
      <c r="BD15" s="17">
        <v>0.2</v>
      </c>
      <c r="BE15" s="17">
        <v>0.2</v>
      </c>
      <c r="BF15" s="17">
        <v>1</v>
      </c>
      <c r="BG15" s="17">
        <v>1</v>
      </c>
      <c r="BH15" s="17">
        <v>1</v>
      </c>
      <c r="BI15" s="17">
        <v>1</v>
      </c>
      <c r="BJ15" s="17">
        <v>1</v>
      </c>
      <c r="BK15" s="17">
        <v>1</v>
      </c>
      <c r="BL15" s="17">
        <v>1</v>
      </c>
      <c r="BM15">
        <v>0.47</v>
      </c>
      <c r="BN15">
        <v>0.47</v>
      </c>
      <c r="BO15">
        <v>0.47</v>
      </c>
      <c r="BP15" s="117">
        <v>0.45</v>
      </c>
      <c r="BQ15">
        <v>0.45</v>
      </c>
      <c r="BR15" s="117">
        <v>0.45</v>
      </c>
      <c r="BS15">
        <v>0.45</v>
      </c>
      <c r="BT15" s="117">
        <v>0.45</v>
      </c>
      <c r="BU15" s="117">
        <v>0.45</v>
      </c>
      <c r="BV15" s="117">
        <v>0.45</v>
      </c>
      <c r="BW15">
        <v>18057.96</v>
      </c>
      <c r="BX15" s="117">
        <v>18057.96</v>
      </c>
      <c r="BY15" s="117">
        <v>18057.96</v>
      </c>
      <c r="BZ15" s="117">
        <v>6662.16</v>
      </c>
      <c r="CA15" s="117">
        <v>6662.16</v>
      </c>
      <c r="CB15" s="117">
        <v>6662.16</v>
      </c>
      <c r="CC15">
        <f>(CA15+CE15)/2</f>
        <v>5873.2199999999993</v>
      </c>
      <c r="CD15" s="117">
        <v>5084.28</v>
      </c>
      <c r="CE15">
        <v>5084.28</v>
      </c>
      <c r="CF15" s="117">
        <v>5084.28</v>
      </c>
      <c r="CG15">
        <f t="shared" ref="CG15:CM15" si="20">BW15*4%</f>
        <v>722.3184</v>
      </c>
      <c r="CH15">
        <f t="shared" si="20"/>
        <v>722.3184</v>
      </c>
      <c r="CI15">
        <f t="shared" si="20"/>
        <v>722.3184</v>
      </c>
      <c r="CJ15" s="117">
        <f t="shared" si="20"/>
        <v>266.4864</v>
      </c>
      <c r="CK15">
        <f t="shared" si="20"/>
        <v>266.4864</v>
      </c>
      <c r="CL15" s="117">
        <f t="shared" si="20"/>
        <v>266.4864</v>
      </c>
      <c r="CM15">
        <f t="shared" si="20"/>
        <v>234.92879999999997</v>
      </c>
      <c r="CN15" s="117">
        <f t="shared" ref="CN15:CP15" si="21">CD15*4%</f>
        <v>203.37119999999999</v>
      </c>
      <c r="CO15">
        <f t="shared" si="21"/>
        <v>203.37119999999999</v>
      </c>
      <c r="CP15" s="117">
        <f t="shared" si="21"/>
        <v>203.37119999999999</v>
      </c>
      <c r="CQ15">
        <v>0</v>
      </c>
      <c r="CR15">
        <v>0</v>
      </c>
      <c r="CS15">
        <v>0</v>
      </c>
      <c r="CT15" s="120">
        <v>0</v>
      </c>
      <c r="CU15">
        <v>0</v>
      </c>
      <c r="CV15" s="117">
        <v>0</v>
      </c>
      <c r="CW15">
        <v>0</v>
      </c>
      <c r="CX15" s="117">
        <v>0</v>
      </c>
      <c r="CY15">
        <v>0</v>
      </c>
      <c r="CZ15" s="117">
        <v>0</v>
      </c>
      <c r="DA15">
        <v>0</v>
      </c>
      <c r="DB15">
        <v>0</v>
      </c>
      <c r="DC15">
        <v>0</v>
      </c>
      <c r="DD15" s="117">
        <v>0</v>
      </c>
      <c r="DE15">
        <v>0</v>
      </c>
      <c r="DF15" s="117">
        <v>0</v>
      </c>
      <c r="DG15">
        <v>0</v>
      </c>
      <c r="DH15" s="117">
        <v>0</v>
      </c>
      <c r="DI15">
        <v>0</v>
      </c>
      <c r="DJ15" s="117">
        <v>0</v>
      </c>
      <c r="DK15">
        <v>0</v>
      </c>
      <c r="DL15">
        <v>0</v>
      </c>
      <c r="DM15">
        <v>0</v>
      </c>
      <c r="DN15" s="117">
        <v>0</v>
      </c>
      <c r="DO15">
        <v>0</v>
      </c>
      <c r="DP15" s="117">
        <v>0</v>
      </c>
      <c r="DQ15">
        <v>0</v>
      </c>
      <c r="DR15" s="117">
        <v>0</v>
      </c>
      <c r="DS15">
        <v>0</v>
      </c>
      <c r="DT15" s="117">
        <v>0</v>
      </c>
      <c r="DU15">
        <v>22.714018844166667</v>
      </c>
      <c r="DV15">
        <v>22.714018844166667</v>
      </c>
      <c r="DW15">
        <v>22.714018844166667</v>
      </c>
      <c r="DX15" s="117">
        <v>0</v>
      </c>
      <c r="DY15">
        <f t="shared" si="10"/>
        <v>22.714018844166667</v>
      </c>
      <c r="DZ15" s="117">
        <v>0</v>
      </c>
      <c r="EA15">
        <f t="shared" si="11"/>
        <v>22.714018844166667</v>
      </c>
      <c r="EB15" s="117">
        <v>0</v>
      </c>
      <c r="EC15">
        <f t="shared" si="16"/>
        <v>22.714018844166667</v>
      </c>
      <c r="ED15" s="117">
        <v>0</v>
      </c>
      <c r="EE15">
        <v>0</v>
      </c>
      <c r="EF15">
        <v>0</v>
      </c>
      <c r="EG15">
        <v>0</v>
      </c>
      <c r="EH15" s="117">
        <v>0</v>
      </c>
      <c r="EI15">
        <f t="shared" si="13"/>
        <v>0</v>
      </c>
      <c r="EJ15" s="117">
        <v>0</v>
      </c>
      <c r="EK15">
        <f t="shared" si="14"/>
        <v>0</v>
      </c>
      <c r="EL15" s="117">
        <v>0</v>
      </c>
      <c r="EM15">
        <f t="shared" si="15"/>
        <v>0</v>
      </c>
      <c r="EN15" s="117">
        <v>0</v>
      </c>
      <c r="EO15">
        <v>0</v>
      </c>
      <c r="EP15">
        <v>0</v>
      </c>
      <c r="EQ15">
        <v>0</v>
      </c>
      <c r="ER15" s="117">
        <v>0</v>
      </c>
      <c r="ES15">
        <v>0</v>
      </c>
      <c r="ET15" s="117">
        <v>0</v>
      </c>
      <c r="EU15">
        <v>0</v>
      </c>
      <c r="EV15" s="117">
        <v>0</v>
      </c>
      <c r="EW15">
        <v>0</v>
      </c>
      <c r="EX15" s="117">
        <v>0</v>
      </c>
      <c r="EY15" s="93">
        <f>1/11.3</f>
        <v>8.8495575221238937E-2</v>
      </c>
      <c r="EZ15" s="93">
        <f t="shared" ref="EZ15:FG16" si="22">1/11.3</f>
        <v>8.8495575221238937E-2</v>
      </c>
      <c r="FA15" s="93">
        <f t="shared" si="22"/>
        <v>8.8495575221238937E-2</v>
      </c>
      <c r="FB15" s="117">
        <v>0</v>
      </c>
      <c r="FC15" s="93">
        <f t="shared" si="22"/>
        <v>8.8495575221238937E-2</v>
      </c>
      <c r="FD15" s="117">
        <v>0</v>
      </c>
      <c r="FE15" s="93">
        <f t="shared" si="22"/>
        <v>8.8495575221238937E-2</v>
      </c>
      <c r="FF15" s="117">
        <v>0</v>
      </c>
      <c r="FG15" s="93">
        <f t="shared" si="22"/>
        <v>8.8495575221238937E-2</v>
      </c>
      <c r="FH15" s="117">
        <v>0</v>
      </c>
    </row>
    <row r="16" spans="1:164" x14ac:dyDescent="0.35">
      <c r="A16" s="152"/>
      <c r="B16" s="4" t="s">
        <v>142</v>
      </c>
      <c r="C16" s="5" t="s">
        <v>180</v>
      </c>
      <c r="D16" s="86" t="s">
        <v>102</v>
      </c>
      <c r="E16" s="11">
        <f>ROW(D16)-ROW($E$8)</f>
        <v>8</v>
      </c>
      <c r="F16" s="16">
        <v>1</v>
      </c>
      <c r="G16" s="16" t="s">
        <v>96</v>
      </c>
      <c r="H16" s="19">
        <f>(2.2/(18.6/3.6))*10^9</f>
        <v>425806451.61290324</v>
      </c>
      <c r="I16" s="34" t="str">
        <f>B28</f>
        <v>Reactant6</v>
      </c>
      <c r="J16">
        <v>0</v>
      </c>
      <c r="K16">
        <v>1</v>
      </c>
      <c r="L16">
        <v>0</v>
      </c>
      <c r="M16">
        <v>0</v>
      </c>
      <c r="N16">
        <f>N15</f>
        <v>20000</v>
      </c>
      <c r="O16" s="20">
        <f t="shared" ref="O16:P16" si="23">1/0.18</f>
        <v>5.5555555555555554</v>
      </c>
      <c r="P16" s="20">
        <f t="shared" si="23"/>
        <v>5.5555555555555554</v>
      </c>
      <c r="Q16" s="20">
        <f t="shared" si="19"/>
        <v>5.5555555555555554</v>
      </c>
      <c r="R16" s="20">
        <f t="shared" si="19"/>
        <v>5.5555555555555554</v>
      </c>
      <c r="S16" s="20">
        <f t="shared" si="19"/>
        <v>5.5555555555555554</v>
      </c>
      <c r="T16" s="20">
        <f t="shared" si="19"/>
        <v>5.5555555555555554</v>
      </c>
      <c r="U16" s="20">
        <f t="shared" si="19"/>
        <v>5.5555555555555554</v>
      </c>
      <c r="V16" s="20">
        <f t="shared" si="19"/>
        <v>5.5555555555555554</v>
      </c>
      <c r="W16" s="20">
        <f t="shared" si="19"/>
        <v>5.5555555555555554</v>
      </c>
      <c r="X16" s="20">
        <f t="shared" si="19"/>
        <v>5.5555555555555554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0">
        <v>0</v>
      </c>
      <c r="AH16" s="50">
        <v>0</v>
      </c>
      <c r="AI16" s="17">
        <v>0.4</v>
      </c>
      <c r="AJ16" s="17">
        <v>0.4</v>
      </c>
      <c r="AK16" s="17">
        <v>0.1</v>
      </c>
      <c r="AL16" s="17">
        <v>0.4</v>
      </c>
      <c r="AM16" s="17">
        <v>0.2</v>
      </c>
      <c r="AN16" s="17">
        <v>0.1</v>
      </c>
      <c r="AO16" s="17">
        <v>0.1</v>
      </c>
      <c r="AP16" s="17">
        <v>0.1</v>
      </c>
      <c r="AQ16" s="17">
        <v>0.1</v>
      </c>
      <c r="AR16" s="17">
        <v>0.1</v>
      </c>
      <c r="AS16" s="17">
        <v>0.2</v>
      </c>
      <c r="AT16" s="17">
        <v>0.2</v>
      </c>
      <c r="AU16" s="17">
        <v>0.2</v>
      </c>
      <c r="AV16" s="17">
        <v>1</v>
      </c>
      <c r="AW16" s="17">
        <v>1</v>
      </c>
      <c r="AX16" s="17">
        <v>1</v>
      </c>
      <c r="AY16" s="17">
        <v>1</v>
      </c>
      <c r="AZ16" s="17">
        <v>1</v>
      </c>
      <c r="BA16" s="17">
        <v>1</v>
      </c>
      <c r="BB16" s="17">
        <v>1</v>
      </c>
      <c r="BC16" s="17">
        <v>0.2</v>
      </c>
      <c r="BD16" s="17">
        <v>0.2</v>
      </c>
      <c r="BE16" s="17">
        <v>0.2</v>
      </c>
      <c r="BF16" s="17">
        <v>1</v>
      </c>
      <c r="BG16" s="17">
        <v>1</v>
      </c>
      <c r="BH16" s="17">
        <v>1</v>
      </c>
      <c r="BI16" s="17">
        <v>1</v>
      </c>
      <c r="BJ16" s="17">
        <v>1</v>
      </c>
      <c r="BK16" s="17">
        <v>1</v>
      </c>
      <c r="BL16" s="17">
        <v>1</v>
      </c>
      <c r="BM16">
        <v>0.61</v>
      </c>
      <c r="BN16">
        <v>0.61</v>
      </c>
      <c r="BO16">
        <v>0.61</v>
      </c>
      <c r="BP16" s="117">
        <v>0.59</v>
      </c>
      <c r="BQ16" s="117">
        <v>0.59</v>
      </c>
      <c r="BR16">
        <v>0.59</v>
      </c>
      <c r="BS16">
        <v>0.59</v>
      </c>
      <c r="BT16" s="117">
        <v>0.59</v>
      </c>
      <c r="BU16" s="117">
        <v>0.59</v>
      </c>
      <c r="BV16" s="117">
        <v>0.59</v>
      </c>
      <c r="BW16" s="117">
        <v>18057.96</v>
      </c>
      <c r="BX16" s="117">
        <v>18057.96</v>
      </c>
      <c r="BY16" s="117">
        <v>18057.96</v>
      </c>
      <c r="BZ16" s="117">
        <v>6662.16</v>
      </c>
      <c r="CA16" s="117">
        <v>6662.16</v>
      </c>
      <c r="CB16" s="117">
        <v>6662.16</v>
      </c>
      <c r="CC16">
        <f>(CA16+CE16)/2</f>
        <v>5873.2199999999993</v>
      </c>
      <c r="CD16" s="117">
        <v>5084.28</v>
      </c>
      <c r="CE16" s="117">
        <v>5084.28</v>
      </c>
      <c r="CF16" s="117">
        <v>5084.28</v>
      </c>
      <c r="CG16">
        <f>BW16*4%</f>
        <v>722.3184</v>
      </c>
      <c r="CH16">
        <f t="shared" ref="CH16" si="24">BX16*4%</f>
        <v>722.3184</v>
      </c>
      <c r="CI16">
        <f t="shared" ref="CI16" si="25">BY16*4%</f>
        <v>722.3184</v>
      </c>
      <c r="CJ16" s="117">
        <f t="shared" ref="CJ16:CL16" si="26">BZ16*4%</f>
        <v>266.4864</v>
      </c>
      <c r="CK16">
        <f t="shared" si="26"/>
        <v>266.4864</v>
      </c>
      <c r="CL16" s="117">
        <f t="shared" si="26"/>
        <v>266.4864</v>
      </c>
      <c r="CM16">
        <f t="shared" ref="CM16" si="27">CC16*4%</f>
        <v>234.92879999999997</v>
      </c>
      <c r="CN16" s="117">
        <f t="shared" ref="CN16:CP16" si="28">CD16*4%</f>
        <v>203.37119999999999</v>
      </c>
      <c r="CO16">
        <f t="shared" si="28"/>
        <v>203.37119999999999</v>
      </c>
      <c r="CP16" s="117">
        <f t="shared" si="28"/>
        <v>203.37119999999999</v>
      </c>
      <c r="CQ16">
        <v>0</v>
      </c>
      <c r="CR16">
        <v>0</v>
      </c>
      <c r="CS16">
        <v>0</v>
      </c>
      <c r="CT16" s="120">
        <v>0</v>
      </c>
      <c r="CU16">
        <v>0</v>
      </c>
      <c r="CV16" s="117">
        <v>0</v>
      </c>
      <c r="CW16">
        <v>0</v>
      </c>
      <c r="CX16" s="117">
        <v>0</v>
      </c>
      <c r="CY16">
        <v>0</v>
      </c>
      <c r="CZ16" s="117">
        <v>0</v>
      </c>
      <c r="DA16">
        <v>0</v>
      </c>
      <c r="DB16">
        <v>0</v>
      </c>
      <c r="DC16">
        <v>0</v>
      </c>
      <c r="DD16" s="117">
        <v>0</v>
      </c>
      <c r="DE16">
        <v>0</v>
      </c>
      <c r="DF16" s="117">
        <v>0</v>
      </c>
      <c r="DG16">
        <v>0</v>
      </c>
      <c r="DH16" s="117">
        <v>0</v>
      </c>
      <c r="DI16">
        <v>0</v>
      </c>
      <c r="DJ16" s="117">
        <v>0</v>
      </c>
      <c r="DK16">
        <v>0</v>
      </c>
      <c r="DL16">
        <v>0</v>
      </c>
      <c r="DM16">
        <v>0</v>
      </c>
      <c r="DN16" s="117">
        <v>0</v>
      </c>
      <c r="DO16">
        <v>0</v>
      </c>
      <c r="DP16" s="117">
        <v>0</v>
      </c>
      <c r="DQ16">
        <v>0</v>
      </c>
      <c r="DR16" s="117">
        <v>0</v>
      </c>
      <c r="DS16">
        <v>0</v>
      </c>
      <c r="DT16" s="117">
        <v>0</v>
      </c>
      <c r="DU16" s="20">
        <v>22.714018844166667</v>
      </c>
      <c r="DV16" s="20">
        <v>22.714018844166667</v>
      </c>
      <c r="DW16" s="20">
        <v>22.714018844166667</v>
      </c>
      <c r="DX16" s="117">
        <v>0</v>
      </c>
      <c r="DY16">
        <f t="shared" si="10"/>
        <v>22.714018844166667</v>
      </c>
      <c r="DZ16" s="117">
        <v>0</v>
      </c>
      <c r="EA16">
        <f t="shared" si="11"/>
        <v>22.714018844166667</v>
      </c>
      <c r="EB16" s="117">
        <v>0</v>
      </c>
      <c r="EC16">
        <f t="shared" si="16"/>
        <v>22.714018844166667</v>
      </c>
      <c r="ED16" s="117">
        <v>0</v>
      </c>
      <c r="EE16" s="20">
        <v>0</v>
      </c>
      <c r="EF16" s="20">
        <v>0</v>
      </c>
      <c r="EG16" s="20">
        <v>0</v>
      </c>
      <c r="EH16" s="117">
        <v>0</v>
      </c>
      <c r="EI16">
        <f t="shared" si="13"/>
        <v>0</v>
      </c>
      <c r="EJ16" s="117">
        <v>0</v>
      </c>
      <c r="EK16">
        <f t="shared" si="14"/>
        <v>0</v>
      </c>
      <c r="EL16" s="117">
        <v>0</v>
      </c>
      <c r="EM16">
        <f t="shared" si="15"/>
        <v>0</v>
      </c>
      <c r="EN16" s="117">
        <v>0</v>
      </c>
      <c r="EO16">
        <v>0</v>
      </c>
      <c r="EP16">
        <v>0</v>
      </c>
      <c r="EQ16">
        <v>0</v>
      </c>
      <c r="ER16" s="117">
        <v>0</v>
      </c>
      <c r="ES16">
        <v>0</v>
      </c>
      <c r="ET16" s="117">
        <v>0</v>
      </c>
      <c r="EU16">
        <v>0</v>
      </c>
      <c r="EV16" s="117">
        <v>0</v>
      </c>
      <c r="EW16">
        <v>0</v>
      </c>
      <c r="EX16" s="117">
        <v>0</v>
      </c>
      <c r="EY16" s="93">
        <f>1/11.3</f>
        <v>8.8495575221238937E-2</v>
      </c>
      <c r="EZ16" s="93">
        <f t="shared" si="22"/>
        <v>8.8495575221238937E-2</v>
      </c>
      <c r="FA16" s="93">
        <f t="shared" si="22"/>
        <v>8.8495575221238937E-2</v>
      </c>
      <c r="FB16" s="117">
        <v>0</v>
      </c>
      <c r="FC16" s="93">
        <f t="shared" si="22"/>
        <v>8.8495575221238937E-2</v>
      </c>
      <c r="FD16" s="117">
        <v>0</v>
      </c>
      <c r="FE16" s="93">
        <f t="shared" si="22"/>
        <v>8.8495575221238937E-2</v>
      </c>
      <c r="FF16" s="117">
        <v>0</v>
      </c>
      <c r="FG16" s="93">
        <f t="shared" si="22"/>
        <v>8.8495575221238937E-2</v>
      </c>
      <c r="FH16" s="117">
        <v>0</v>
      </c>
    </row>
    <row r="17" spans="1:164" s="120" customFormat="1" x14ac:dyDescent="0.35">
      <c r="A17" s="152"/>
      <c r="B17" s="23" t="s">
        <v>142</v>
      </c>
      <c r="C17" s="107" t="s">
        <v>180</v>
      </c>
      <c r="D17" s="119" t="s">
        <v>263</v>
      </c>
      <c r="E17" s="11">
        <f>ROW(D17)-ROW($E$8)</f>
        <v>9</v>
      </c>
      <c r="F17" s="118">
        <v>1</v>
      </c>
      <c r="G17" s="118" t="s">
        <v>264</v>
      </c>
      <c r="H17" s="109">
        <f>(2.2/(120/3.6))*10^9</f>
        <v>66000000</v>
      </c>
      <c r="I17" s="110" t="s">
        <v>146</v>
      </c>
      <c r="J17" s="120">
        <v>0</v>
      </c>
      <c r="K17" s="120">
        <v>1</v>
      </c>
      <c r="L17" s="120">
        <v>0</v>
      </c>
      <c r="M17" s="120">
        <v>0</v>
      </c>
      <c r="N17" s="120">
        <f>N16</f>
        <v>20000</v>
      </c>
      <c r="O17" s="120">
        <v>1</v>
      </c>
      <c r="P17" s="120">
        <v>1</v>
      </c>
      <c r="Q17" s="120">
        <v>1</v>
      </c>
      <c r="R17" s="120">
        <v>1</v>
      </c>
      <c r="S17" s="120">
        <v>1</v>
      </c>
      <c r="T17" s="120">
        <v>1</v>
      </c>
      <c r="U17" s="120">
        <v>1</v>
      </c>
      <c r="V17" s="120">
        <v>1</v>
      </c>
      <c r="W17" s="120">
        <v>1</v>
      </c>
      <c r="X17" s="120">
        <v>1</v>
      </c>
      <c r="Y17" s="151">
        <v>0</v>
      </c>
      <c r="Z17" s="151">
        <v>0</v>
      </c>
      <c r="AA17" s="151">
        <v>0</v>
      </c>
      <c r="AB17" s="151">
        <v>0</v>
      </c>
      <c r="AC17" s="151">
        <v>0</v>
      </c>
      <c r="AD17" s="151">
        <v>0</v>
      </c>
      <c r="AE17" s="151">
        <v>0</v>
      </c>
      <c r="AF17" s="151">
        <v>0</v>
      </c>
      <c r="AG17" s="151">
        <v>0</v>
      </c>
      <c r="AH17" s="151">
        <v>0</v>
      </c>
      <c r="AI17" s="124">
        <v>0</v>
      </c>
      <c r="AJ17" s="124">
        <v>0</v>
      </c>
      <c r="AK17" s="124">
        <v>0</v>
      </c>
      <c r="AL17" s="124">
        <v>0</v>
      </c>
      <c r="AM17" s="124">
        <v>0</v>
      </c>
      <c r="AN17" s="124">
        <v>0</v>
      </c>
      <c r="AO17" s="124">
        <v>0</v>
      </c>
      <c r="AP17" s="124">
        <v>0</v>
      </c>
      <c r="AQ17" s="124">
        <v>0</v>
      </c>
      <c r="AR17" s="124">
        <v>0</v>
      </c>
      <c r="AS17" s="124">
        <v>0</v>
      </c>
      <c r="AT17" s="124">
        <v>1</v>
      </c>
      <c r="AU17" s="124">
        <v>1</v>
      </c>
      <c r="AV17" s="124">
        <v>1</v>
      </c>
      <c r="AW17" s="124">
        <v>1</v>
      </c>
      <c r="AX17" s="124">
        <v>1</v>
      </c>
      <c r="AY17" s="124">
        <v>1</v>
      </c>
      <c r="AZ17" s="124">
        <v>1</v>
      </c>
      <c r="BA17" s="124">
        <v>1</v>
      </c>
      <c r="BB17" s="124">
        <v>1</v>
      </c>
      <c r="BC17" s="124">
        <v>1</v>
      </c>
      <c r="BD17" s="124">
        <v>1</v>
      </c>
      <c r="BE17" s="124">
        <v>1</v>
      </c>
      <c r="BF17" s="124">
        <v>1</v>
      </c>
      <c r="BG17" s="124">
        <v>1</v>
      </c>
      <c r="BH17" s="124">
        <v>1</v>
      </c>
      <c r="BI17" s="124">
        <v>1</v>
      </c>
      <c r="BJ17" s="124">
        <v>1</v>
      </c>
      <c r="BK17" s="124">
        <v>1</v>
      </c>
      <c r="BL17" s="124">
        <v>1</v>
      </c>
      <c r="BM17" s="120">
        <v>0</v>
      </c>
      <c r="BN17" s="120">
        <v>0</v>
      </c>
      <c r="BO17" s="120">
        <v>0</v>
      </c>
      <c r="BP17" s="120">
        <v>0</v>
      </c>
      <c r="BQ17" s="120">
        <v>0</v>
      </c>
      <c r="BR17" s="120">
        <v>0</v>
      </c>
      <c r="BS17" s="120">
        <v>0</v>
      </c>
      <c r="BT17" s="120">
        <v>0</v>
      </c>
      <c r="BU17" s="120">
        <v>0</v>
      </c>
      <c r="BV17" s="120">
        <v>0</v>
      </c>
      <c r="BW17" s="120">
        <v>0</v>
      </c>
      <c r="BX17" s="120">
        <v>0</v>
      </c>
      <c r="BY17" s="120">
        <v>0</v>
      </c>
      <c r="BZ17" s="120">
        <v>0</v>
      </c>
      <c r="CA17" s="120">
        <v>0</v>
      </c>
      <c r="CB17" s="120">
        <v>0</v>
      </c>
      <c r="CC17" s="120">
        <v>0</v>
      </c>
      <c r="CD17" s="120">
        <v>0</v>
      </c>
      <c r="CE17" s="120">
        <v>0</v>
      </c>
      <c r="CF17" s="120">
        <v>0</v>
      </c>
      <c r="CG17" s="120">
        <v>0</v>
      </c>
      <c r="CH17" s="120">
        <v>0</v>
      </c>
      <c r="CI17" s="120">
        <v>0</v>
      </c>
      <c r="CJ17" s="120">
        <v>0</v>
      </c>
      <c r="CK17" s="120">
        <v>0</v>
      </c>
      <c r="CL17" s="120">
        <v>0</v>
      </c>
      <c r="CM17" s="120">
        <v>0</v>
      </c>
      <c r="CN17" s="120">
        <v>0</v>
      </c>
      <c r="CO17" s="120">
        <v>0</v>
      </c>
      <c r="CP17" s="120">
        <v>0</v>
      </c>
      <c r="CQ17" s="120">
        <v>0</v>
      </c>
      <c r="CR17" s="120">
        <v>0</v>
      </c>
      <c r="CS17" s="120">
        <v>0</v>
      </c>
      <c r="CT17" s="120">
        <v>0</v>
      </c>
      <c r="CU17" s="120">
        <v>0</v>
      </c>
      <c r="CV17" s="120">
        <v>0</v>
      </c>
      <c r="CW17" s="120">
        <v>0</v>
      </c>
      <c r="CX17" s="120">
        <v>0</v>
      </c>
      <c r="CY17" s="120">
        <v>0</v>
      </c>
      <c r="CZ17" s="120">
        <v>0</v>
      </c>
      <c r="DA17" s="120">
        <v>0</v>
      </c>
      <c r="DB17" s="120">
        <v>0</v>
      </c>
      <c r="DC17" s="120">
        <v>0</v>
      </c>
      <c r="DD17" s="120">
        <v>0</v>
      </c>
      <c r="DE17" s="120">
        <v>0</v>
      </c>
      <c r="DF17" s="120">
        <v>0</v>
      </c>
      <c r="DG17" s="120">
        <v>0</v>
      </c>
      <c r="DH17" s="120">
        <v>0</v>
      </c>
      <c r="DI17" s="120">
        <v>0</v>
      </c>
      <c r="DJ17" s="120">
        <v>0</v>
      </c>
      <c r="DK17" s="120">
        <v>0</v>
      </c>
      <c r="DL17" s="120">
        <v>0</v>
      </c>
      <c r="DM17" s="120">
        <v>0</v>
      </c>
      <c r="DN17" s="120">
        <v>0</v>
      </c>
      <c r="DO17" s="120">
        <v>0</v>
      </c>
      <c r="DP17" s="120">
        <v>0</v>
      </c>
      <c r="DQ17" s="120">
        <v>0</v>
      </c>
      <c r="DR17" s="120">
        <v>0</v>
      </c>
      <c r="DS17" s="120">
        <v>0</v>
      </c>
      <c r="DT17" s="120">
        <v>0</v>
      </c>
      <c r="DU17" s="120">
        <v>0</v>
      </c>
      <c r="DV17" s="120">
        <v>0</v>
      </c>
      <c r="DW17" s="120">
        <v>0</v>
      </c>
      <c r="DX17" s="120">
        <v>0</v>
      </c>
      <c r="DY17" s="120">
        <v>0</v>
      </c>
      <c r="DZ17" s="120">
        <v>0</v>
      </c>
      <c r="EA17" s="120">
        <v>0</v>
      </c>
      <c r="EB17" s="120">
        <v>0</v>
      </c>
      <c r="EC17" s="120">
        <v>0</v>
      </c>
      <c r="ED17" s="120">
        <v>0</v>
      </c>
      <c r="EE17" s="120">
        <v>0</v>
      </c>
      <c r="EF17" s="120">
        <v>0</v>
      </c>
      <c r="EG17" s="120">
        <v>0</v>
      </c>
      <c r="EH17" s="120">
        <v>0</v>
      </c>
      <c r="EI17" s="120">
        <v>0</v>
      </c>
      <c r="EJ17" s="120">
        <v>0</v>
      </c>
      <c r="EK17" s="120">
        <v>0</v>
      </c>
      <c r="EL17" s="120">
        <v>0</v>
      </c>
      <c r="EM17" s="120">
        <v>0</v>
      </c>
      <c r="EN17" s="120">
        <v>0</v>
      </c>
      <c r="EO17" s="120">
        <v>0</v>
      </c>
      <c r="EP17" s="120">
        <v>0</v>
      </c>
      <c r="EQ17" s="120">
        <v>0</v>
      </c>
      <c r="ER17" s="120">
        <v>0</v>
      </c>
      <c r="ES17" s="120">
        <v>0</v>
      </c>
      <c r="ET17" s="120">
        <v>0</v>
      </c>
      <c r="EU17" s="120">
        <v>0</v>
      </c>
      <c r="EV17" s="120">
        <v>0</v>
      </c>
      <c r="EW17" s="120">
        <v>0</v>
      </c>
      <c r="EX17" s="120">
        <v>0</v>
      </c>
      <c r="EY17" s="120">
        <v>0</v>
      </c>
      <c r="EZ17" s="120">
        <v>0</v>
      </c>
      <c r="FA17" s="120">
        <v>0</v>
      </c>
      <c r="FB17" s="120">
        <v>0</v>
      </c>
      <c r="FC17" s="120">
        <v>0</v>
      </c>
      <c r="FD17" s="120">
        <v>0</v>
      </c>
      <c r="FE17" s="120">
        <v>0</v>
      </c>
      <c r="FF17" s="120">
        <v>0</v>
      </c>
      <c r="FG17" s="120">
        <v>0</v>
      </c>
      <c r="FH17" s="120">
        <v>0</v>
      </c>
    </row>
    <row r="18" spans="1:164" x14ac:dyDescent="0.35">
      <c r="A18" s="152"/>
      <c r="B18" s="35" t="s">
        <v>262</v>
      </c>
      <c r="C18" s="13" t="s">
        <v>289</v>
      </c>
      <c r="D18" s="86" t="s">
        <v>35</v>
      </c>
      <c r="E18" s="11">
        <f t="shared" si="9"/>
        <v>10</v>
      </c>
      <c r="F18" s="16">
        <v>1</v>
      </c>
      <c r="G18" s="16" t="s">
        <v>239</v>
      </c>
      <c r="H18">
        <v>0</v>
      </c>
      <c r="I18" s="16" t="s">
        <v>12</v>
      </c>
      <c r="J18">
        <v>0</v>
      </c>
      <c r="K18">
        <v>0</v>
      </c>
      <c r="L18">
        <v>0</v>
      </c>
      <c r="M18">
        <v>0</v>
      </c>
      <c r="N18">
        <v>400000</v>
      </c>
      <c r="O18">
        <v>0</v>
      </c>
      <c r="P18">
        <v>0</v>
      </c>
      <c r="Q18">
        <v>0</v>
      </c>
      <c r="R18" s="117">
        <v>0</v>
      </c>
      <c r="S18">
        <v>0</v>
      </c>
      <c r="T18" s="117">
        <v>0</v>
      </c>
      <c r="U18">
        <v>0</v>
      </c>
      <c r="V18" s="117">
        <v>0</v>
      </c>
      <c r="W18">
        <v>0</v>
      </c>
      <c r="X18" s="117">
        <v>0</v>
      </c>
      <c r="Y18">
        <v>0</v>
      </c>
      <c r="Z18">
        <v>0</v>
      </c>
      <c r="AA18">
        <v>0</v>
      </c>
      <c r="AB18" s="117">
        <v>0</v>
      </c>
      <c r="AC18">
        <v>0</v>
      </c>
      <c r="AD18" s="117">
        <v>0</v>
      </c>
      <c r="AE18">
        <v>0</v>
      </c>
      <c r="AF18" s="117">
        <v>0</v>
      </c>
      <c r="AG18">
        <v>0</v>
      </c>
      <c r="AH18" s="1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1</v>
      </c>
      <c r="AT18" s="17">
        <v>1</v>
      </c>
      <c r="AU18" s="17">
        <v>1</v>
      </c>
      <c r="AV18" s="17">
        <v>1</v>
      </c>
      <c r="AW18" s="17">
        <v>1</v>
      </c>
      <c r="AX18" s="17">
        <v>1</v>
      </c>
      <c r="AY18" s="17">
        <v>1</v>
      </c>
      <c r="AZ18" s="17">
        <v>1</v>
      </c>
      <c r="BA18" s="17">
        <v>1</v>
      </c>
      <c r="BB18" s="17">
        <v>1</v>
      </c>
      <c r="BC18" s="17">
        <v>1</v>
      </c>
      <c r="BD18" s="17">
        <v>1</v>
      </c>
      <c r="BE18" s="17">
        <v>1</v>
      </c>
      <c r="BF18" s="17">
        <v>1</v>
      </c>
      <c r="BG18" s="17">
        <v>1</v>
      </c>
      <c r="BH18" s="17">
        <v>1</v>
      </c>
      <c r="BI18" s="17">
        <v>1</v>
      </c>
      <c r="BJ18" s="17">
        <v>1</v>
      </c>
      <c r="BK18" s="17">
        <v>1</v>
      </c>
      <c r="BL18" s="17">
        <v>1</v>
      </c>
      <c r="BM18">
        <v>8.9999999999999993E-3</v>
      </c>
      <c r="BN18">
        <v>6.7499999999999991E-3</v>
      </c>
      <c r="BO18">
        <v>4.4999999999999997E-3</v>
      </c>
      <c r="BP18" s="117">
        <v>8.9999999999999993E-3</v>
      </c>
      <c r="BQ18">
        <v>6.7499999999999991E-3</v>
      </c>
      <c r="BR18" s="117">
        <v>4.4999999999999997E-3</v>
      </c>
      <c r="BS18">
        <v>4.4999999999999997E-3</v>
      </c>
      <c r="BT18" s="117">
        <v>4.4999999999999997E-3</v>
      </c>
      <c r="BU18">
        <v>4.4999999999999997E-3</v>
      </c>
      <c r="BV18" s="117">
        <v>4.4999999999999997E-3</v>
      </c>
      <c r="BW18">
        <v>161.32079999999999</v>
      </c>
      <c r="BX18">
        <v>147.87739999999999</v>
      </c>
      <c r="BY18">
        <v>134.434</v>
      </c>
      <c r="BZ18" s="117">
        <v>147.87739999999999</v>
      </c>
      <c r="CA18">
        <v>134.434</v>
      </c>
      <c r="CB18" s="117">
        <v>134.434</v>
      </c>
      <c r="CC18">
        <v>134.434</v>
      </c>
      <c r="CD18" s="117">
        <v>134.434</v>
      </c>
      <c r="CE18">
        <v>134.434</v>
      </c>
      <c r="CF18" s="117">
        <v>134.434</v>
      </c>
      <c r="CG18">
        <f t="shared" ref="CG18:CI20" si="29">BW18*0.03</f>
        <v>4.8396239999999997</v>
      </c>
      <c r="CH18">
        <f t="shared" si="29"/>
        <v>4.4363219999999997</v>
      </c>
      <c r="CI18">
        <f t="shared" si="29"/>
        <v>4.0330199999999996</v>
      </c>
      <c r="CJ18" s="117">
        <f t="shared" ref="CJ18:CM20" si="30">BZ18*0.03</f>
        <v>4.4363219999999997</v>
      </c>
      <c r="CK18">
        <f t="shared" si="30"/>
        <v>4.0330199999999996</v>
      </c>
      <c r="CL18" s="117">
        <f t="shared" si="30"/>
        <v>4.0330199999999996</v>
      </c>
      <c r="CM18">
        <f t="shared" si="30"/>
        <v>4.0330199999999996</v>
      </c>
      <c r="CN18" s="117">
        <f t="shared" ref="CN18:CP19" si="31">CD18*0.03</f>
        <v>4.0330199999999996</v>
      </c>
      <c r="CO18">
        <f t="shared" si="31"/>
        <v>4.0330199999999996</v>
      </c>
      <c r="CP18" s="117">
        <f t="shared" si="31"/>
        <v>4.0330199999999996</v>
      </c>
      <c r="CQ18">
        <v>0</v>
      </c>
      <c r="CR18">
        <v>0</v>
      </c>
      <c r="CS18">
        <v>0</v>
      </c>
      <c r="CT18" s="120">
        <v>0</v>
      </c>
      <c r="CU18">
        <v>0</v>
      </c>
      <c r="CV18" s="120">
        <v>0</v>
      </c>
      <c r="CW18">
        <v>0</v>
      </c>
      <c r="CX18" s="120">
        <v>0</v>
      </c>
      <c r="CY18">
        <v>0</v>
      </c>
      <c r="CZ18" s="120">
        <v>0</v>
      </c>
      <c r="DA18">
        <v>0</v>
      </c>
      <c r="DB18">
        <v>0</v>
      </c>
      <c r="DC18">
        <v>0</v>
      </c>
      <c r="DD18" s="120">
        <v>0</v>
      </c>
      <c r="DE18">
        <v>0</v>
      </c>
      <c r="DF18" s="120">
        <v>0</v>
      </c>
      <c r="DG18">
        <v>0</v>
      </c>
      <c r="DH18" s="120">
        <v>0</v>
      </c>
      <c r="DI18">
        <v>0</v>
      </c>
      <c r="DJ18" s="120">
        <v>0</v>
      </c>
      <c r="DK18">
        <v>0</v>
      </c>
      <c r="DL18">
        <v>0</v>
      </c>
      <c r="DM18">
        <v>0</v>
      </c>
      <c r="DN18" s="120">
        <v>0</v>
      </c>
      <c r="DO18">
        <v>0</v>
      </c>
      <c r="DP18" s="120">
        <v>0</v>
      </c>
      <c r="DQ18">
        <v>0</v>
      </c>
      <c r="DR18" s="120">
        <v>0</v>
      </c>
      <c r="DS18">
        <v>0</v>
      </c>
      <c r="DT18" s="120">
        <v>0</v>
      </c>
      <c r="DU18" s="19">
        <v>0</v>
      </c>
      <c r="DV18" s="19">
        <v>0</v>
      </c>
      <c r="DW18" s="19">
        <v>0</v>
      </c>
      <c r="DX18" s="120">
        <v>0</v>
      </c>
      <c r="DY18">
        <f t="shared" si="10"/>
        <v>0</v>
      </c>
      <c r="DZ18" s="117">
        <v>0</v>
      </c>
      <c r="EA18">
        <f t="shared" si="11"/>
        <v>0</v>
      </c>
      <c r="EB18" s="117">
        <v>0</v>
      </c>
      <c r="EC18">
        <f t="shared" si="16"/>
        <v>0</v>
      </c>
      <c r="ED18" s="117">
        <v>0</v>
      </c>
      <c r="EE18" s="19">
        <v>0</v>
      </c>
      <c r="EF18" s="19">
        <v>0</v>
      </c>
      <c r="EG18" s="19">
        <v>0</v>
      </c>
      <c r="EH18" s="120">
        <v>0</v>
      </c>
      <c r="EI18">
        <f t="shared" si="13"/>
        <v>0</v>
      </c>
      <c r="EJ18" s="120">
        <v>0</v>
      </c>
      <c r="EK18">
        <f t="shared" si="14"/>
        <v>0</v>
      </c>
      <c r="EL18" s="120">
        <v>0</v>
      </c>
      <c r="EM18">
        <f t="shared" si="15"/>
        <v>0</v>
      </c>
      <c r="EN18" s="120">
        <v>0</v>
      </c>
      <c r="EO18">
        <v>0</v>
      </c>
      <c r="EP18">
        <v>0</v>
      </c>
      <c r="EQ18">
        <v>0</v>
      </c>
      <c r="ER18" s="120">
        <v>0</v>
      </c>
      <c r="ES18">
        <v>0</v>
      </c>
      <c r="ET18" s="120">
        <v>0</v>
      </c>
      <c r="EU18">
        <v>0</v>
      </c>
      <c r="EV18" s="120">
        <v>0</v>
      </c>
      <c r="EW18">
        <v>0</v>
      </c>
      <c r="EX18" s="120">
        <v>0</v>
      </c>
      <c r="EY18">
        <v>0.11682954493601999</v>
      </c>
      <c r="EZ18">
        <v>0.11682954493601999</v>
      </c>
      <c r="FA18">
        <v>0.11682954493601999</v>
      </c>
      <c r="FB18" s="120">
        <v>0</v>
      </c>
      <c r="FC18">
        <v>0.11682954493601999</v>
      </c>
      <c r="FD18" s="117">
        <v>0</v>
      </c>
      <c r="FE18">
        <v>0.10185220882315059</v>
      </c>
      <c r="FF18" s="117">
        <v>0</v>
      </c>
      <c r="FG18" s="117">
        <v>0.10185220882315059</v>
      </c>
      <c r="FH18" s="117">
        <v>0</v>
      </c>
    </row>
    <row r="19" spans="1:164" x14ac:dyDescent="0.35">
      <c r="A19" s="152"/>
      <c r="B19" s="35" t="str">
        <f>B18</f>
        <v>Reactant8</v>
      </c>
      <c r="C19" s="13" t="s">
        <v>289</v>
      </c>
      <c r="D19" s="95" t="s">
        <v>236</v>
      </c>
      <c r="E19" s="11">
        <f t="shared" si="9"/>
        <v>11</v>
      </c>
      <c r="F19" s="16">
        <v>1</v>
      </c>
      <c r="G19" s="16" t="s">
        <v>238</v>
      </c>
      <c r="H19">
        <v>0</v>
      </c>
      <c r="I19" s="16" t="s">
        <v>12</v>
      </c>
      <c r="J19">
        <v>0</v>
      </c>
      <c r="K19">
        <v>0</v>
      </c>
      <c r="L19">
        <v>0</v>
      </c>
      <c r="M19">
        <v>0</v>
      </c>
      <c r="N19">
        <v>400000</v>
      </c>
      <c r="O19">
        <v>0</v>
      </c>
      <c r="P19">
        <v>0</v>
      </c>
      <c r="Q19">
        <v>0</v>
      </c>
      <c r="R19" s="117">
        <v>0</v>
      </c>
      <c r="S19">
        <v>0</v>
      </c>
      <c r="T19" s="117">
        <v>0</v>
      </c>
      <c r="U19">
        <v>0</v>
      </c>
      <c r="V19" s="117">
        <v>0</v>
      </c>
      <c r="W19">
        <v>0</v>
      </c>
      <c r="X19" s="117">
        <v>0</v>
      </c>
      <c r="Y19">
        <v>0</v>
      </c>
      <c r="Z19">
        <v>0</v>
      </c>
      <c r="AA19">
        <v>0</v>
      </c>
      <c r="AB19" s="117">
        <v>0</v>
      </c>
      <c r="AC19">
        <v>0</v>
      </c>
      <c r="AD19" s="117">
        <v>0</v>
      </c>
      <c r="AE19">
        <v>0</v>
      </c>
      <c r="AF19" s="117">
        <v>0</v>
      </c>
      <c r="AG19">
        <v>0</v>
      </c>
      <c r="AH19" s="1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1</v>
      </c>
      <c r="AT19" s="17">
        <v>1</v>
      </c>
      <c r="AU19" s="17">
        <v>1</v>
      </c>
      <c r="AV19" s="17">
        <v>1</v>
      </c>
      <c r="AW19" s="17">
        <v>1</v>
      </c>
      <c r="AX19" s="17">
        <v>1</v>
      </c>
      <c r="AY19" s="17">
        <v>1</v>
      </c>
      <c r="AZ19" s="17">
        <v>1</v>
      </c>
      <c r="BA19" s="17">
        <v>1</v>
      </c>
      <c r="BB19" s="17">
        <v>1</v>
      </c>
      <c r="BC19" s="17">
        <v>1</v>
      </c>
      <c r="BD19" s="17">
        <v>1</v>
      </c>
      <c r="BE19" s="17">
        <v>1</v>
      </c>
      <c r="BF19" s="17">
        <v>1</v>
      </c>
      <c r="BG19" s="17">
        <v>1</v>
      </c>
      <c r="BH19" s="17">
        <v>1</v>
      </c>
      <c r="BI19" s="17">
        <v>1</v>
      </c>
      <c r="BJ19" s="17">
        <v>1</v>
      </c>
      <c r="BK19" s="17">
        <v>1</v>
      </c>
      <c r="BL19" s="17">
        <v>1</v>
      </c>
      <c r="BM19" s="12">
        <v>4.0000000000000001E-3</v>
      </c>
      <c r="BN19" s="12">
        <v>2.5000000000000001E-3</v>
      </c>
      <c r="BO19" s="12">
        <v>1E-3</v>
      </c>
      <c r="BP19" s="12">
        <v>4.0000000000000001E-3</v>
      </c>
      <c r="BQ19">
        <v>2.5000000000000001E-3</v>
      </c>
      <c r="BR19" s="12">
        <v>1E-3</v>
      </c>
      <c r="BS19">
        <v>1E-3</v>
      </c>
      <c r="BT19" s="117">
        <v>1E-3</v>
      </c>
      <c r="BU19">
        <v>1E-3</v>
      </c>
      <c r="BV19" s="117">
        <v>1E-3</v>
      </c>
      <c r="BW19">
        <v>134.434</v>
      </c>
      <c r="BX19">
        <v>120.99315999999999</v>
      </c>
      <c r="BY19">
        <v>107.55231999999999</v>
      </c>
      <c r="BZ19" s="117">
        <v>120.99315999999999</v>
      </c>
      <c r="CA19">
        <v>107.55231999999999</v>
      </c>
      <c r="CB19" s="117">
        <v>107.55231999999999</v>
      </c>
      <c r="CC19">
        <v>107.55231999999999</v>
      </c>
      <c r="CD19" s="117">
        <v>107.55231999999999</v>
      </c>
      <c r="CE19">
        <v>107.55231999999999</v>
      </c>
      <c r="CF19" s="117">
        <v>107.55231999999999</v>
      </c>
      <c r="CG19">
        <f t="shared" si="29"/>
        <v>4.0330199999999996</v>
      </c>
      <c r="CH19">
        <f t="shared" si="29"/>
        <v>3.6297947999999995</v>
      </c>
      <c r="CI19">
        <f t="shared" si="29"/>
        <v>3.2265695999999999</v>
      </c>
      <c r="CJ19" s="117">
        <f t="shared" si="30"/>
        <v>3.6297947999999995</v>
      </c>
      <c r="CK19">
        <f t="shared" si="30"/>
        <v>3.2265695999999999</v>
      </c>
      <c r="CL19" s="117">
        <f t="shared" si="30"/>
        <v>3.2265695999999999</v>
      </c>
      <c r="CM19">
        <f t="shared" si="30"/>
        <v>3.2265695999999999</v>
      </c>
      <c r="CN19" s="117">
        <f t="shared" si="31"/>
        <v>3.2265695999999999</v>
      </c>
      <c r="CO19">
        <f t="shared" si="31"/>
        <v>3.2265695999999999</v>
      </c>
      <c r="CP19" s="117">
        <f t="shared" si="31"/>
        <v>3.2265695999999999</v>
      </c>
      <c r="CQ19">
        <v>0</v>
      </c>
      <c r="CR19">
        <v>0</v>
      </c>
      <c r="CS19">
        <v>0</v>
      </c>
      <c r="CT19" s="120">
        <v>0</v>
      </c>
      <c r="CU19">
        <v>0</v>
      </c>
      <c r="CV19" s="120">
        <v>0</v>
      </c>
      <c r="CW19">
        <v>0</v>
      </c>
      <c r="CX19" s="120">
        <v>0</v>
      </c>
      <c r="CY19">
        <v>0</v>
      </c>
      <c r="CZ19" s="120">
        <v>0</v>
      </c>
      <c r="DA19">
        <v>0</v>
      </c>
      <c r="DB19">
        <v>0</v>
      </c>
      <c r="DC19">
        <v>0</v>
      </c>
      <c r="DD19" s="120">
        <v>0</v>
      </c>
      <c r="DE19">
        <v>0</v>
      </c>
      <c r="DF19" s="120">
        <v>0</v>
      </c>
      <c r="DG19">
        <v>0</v>
      </c>
      <c r="DH19" s="120">
        <v>0</v>
      </c>
      <c r="DI19">
        <v>0</v>
      </c>
      <c r="DJ19" s="120">
        <v>0</v>
      </c>
      <c r="DK19">
        <v>1.3000000000000002E-4</v>
      </c>
      <c r="DL19">
        <v>6.5000000000000008E-5</v>
      </c>
      <c r="DM19">
        <v>0</v>
      </c>
      <c r="DN19" s="117">
        <v>1.3000000000000002E-4</v>
      </c>
      <c r="DO19" s="117">
        <v>6.5000000000000008E-5</v>
      </c>
      <c r="DP19" s="117">
        <v>0</v>
      </c>
      <c r="DQ19">
        <v>0</v>
      </c>
      <c r="DR19" s="117">
        <v>1.3000000000000002E-4</v>
      </c>
      <c r="DS19" s="117">
        <v>6.5000000000000008E-5</v>
      </c>
      <c r="DT19" s="117">
        <v>0</v>
      </c>
      <c r="DU19" s="19">
        <v>0</v>
      </c>
      <c r="DV19" s="19">
        <v>0</v>
      </c>
      <c r="DW19" s="19">
        <v>0</v>
      </c>
      <c r="DX19" s="120">
        <v>0</v>
      </c>
      <c r="DY19">
        <f t="shared" si="10"/>
        <v>0</v>
      </c>
      <c r="DZ19" s="117">
        <v>0</v>
      </c>
      <c r="EA19">
        <f t="shared" si="11"/>
        <v>0</v>
      </c>
      <c r="EB19" s="117">
        <v>0</v>
      </c>
      <c r="EC19">
        <f t="shared" si="16"/>
        <v>0</v>
      </c>
      <c r="ED19" s="117">
        <v>0</v>
      </c>
      <c r="EE19" s="19">
        <v>0</v>
      </c>
      <c r="EF19" s="19">
        <v>0</v>
      </c>
      <c r="EG19" s="19">
        <v>0</v>
      </c>
      <c r="EH19" s="120">
        <v>0</v>
      </c>
      <c r="EI19">
        <f t="shared" si="13"/>
        <v>0</v>
      </c>
      <c r="EJ19" s="120">
        <v>0</v>
      </c>
      <c r="EK19">
        <f t="shared" si="14"/>
        <v>0</v>
      </c>
      <c r="EL19" s="120">
        <v>0</v>
      </c>
      <c r="EM19">
        <f t="shared" si="15"/>
        <v>0</v>
      </c>
      <c r="EN19" s="120">
        <v>0</v>
      </c>
      <c r="EO19">
        <v>0</v>
      </c>
      <c r="EP19">
        <v>0</v>
      </c>
      <c r="EQ19">
        <v>0</v>
      </c>
      <c r="ER19" s="120">
        <v>0</v>
      </c>
      <c r="ES19">
        <v>0</v>
      </c>
      <c r="ET19" s="120">
        <v>0</v>
      </c>
      <c r="EU19">
        <v>0</v>
      </c>
      <c r="EV19" s="120">
        <v>0</v>
      </c>
      <c r="EW19">
        <v>0</v>
      </c>
      <c r="EX19" s="120">
        <v>0</v>
      </c>
      <c r="EY19">
        <v>0.11682954493601999</v>
      </c>
      <c r="EZ19">
        <v>0.11682954493601999</v>
      </c>
      <c r="FA19">
        <v>0.11682954493601999</v>
      </c>
      <c r="FB19" s="120">
        <v>0</v>
      </c>
      <c r="FC19">
        <v>0.11682954493601999</v>
      </c>
      <c r="FD19" s="117">
        <v>0</v>
      </c>
      <c r="FE19">
        <v>0.10185220882315059</v>
      </c>
      <c r="FF19" s="117">
        <v>0</v>
      </c>
      <c r="FG19" s="117">
        <v>0.10185220882315059</v>
      </c>
      <c r="FH19" s="117">
        <v>0</v>
      </c>
    </row>
    <row r="20" spans="1:164" x14ac:dyDescent="0.35">
      <c r="A20" s="152"/>
      <c r="B20" s="35" t="str">
        <f>B18</f>
        <v>Reactant8</v>
      </c>
      <c r="C20" s="13" t="s">
        <v>289</v>
      </c>
      <c r="D20" s="95" t="s">
        <v>237</v>
      </c>
      <c r="E20" s="11">
        <f t="shared" si="9"/>
        <v>12</v>
      </c>
      <c r="F20" s="16">
        <v>1</v>
      </c>
      <c r="G20" s="16" t="s">
        <v>240</v>
      </c>
      <c r="H20">
        <v>0</v>
      </c>
      <c r="I20" s="16" t="s">
        <v>12</v>
      </c>
      <c r="J20">
        <v>0</v>
      </c>
      <c r="K20">
        <v>0</v>
      </c>
      <c r="L20">
        <v>0</v>
      </c>
      <c r="M20">
        <v>0</v>
      </c>
      <c r="N20">
        <v>400000</v>
      </c>
      <c r="O20">
        <v>0</v>
      </c>
      <c r="P20">
        <v>0</v>
      </c>
      <c r="Q20">
        <v>0</v>
      </c>
      <c r="R20" s="117">
        <v>0</v>
      </c>
      <c r="S20">
        <v>0</v>
      </c>
      <c r="T20" s="117">
        <v>0</v>
      </c>
      <c r="U20">
        <v>0</v>
      </c>
      <c r="V20" s="117">
        <v>0</v>
      </c>
      <c r="W20">
        <v>0</v>
      </c>
      <c r="X20" s="117">
        <v>0</v>
      </c>
      <c r="Y20">
        <v>0</v>
      </c>
      <c r="Z20">
        <v>0</v>
      </c>
      <c r="AA20">
        <v>0</v>
      </c>
      <c r="AB20" s="117">
        <v>0</v>
      </c>
      <c r="AC20">
        <v>0</v>
      </c>
      <c r="AD20" s="117">
        <v>0</v>
      </c>
      <c r="AE20">
        <v>0</v>
      </c>
      <c r="AF20" s="117">
        <v>0</v>
      </c>
      <c r="AG20">
        <v>0</v>
      </c>
      <c r="AH20" s="1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1</v>
      </c>
      <c r="AT20" s="17">
        <v>1</v>
      </c>
      <c r="AU20" s="17">
        <v>1</v>
      </c>
      <c r="AV20" s="17">
        <v>1</v>
      </c>
      <c r="AW20" s="17">
        <v>1</v>
      </c>
      <c r="AX20" s="17">
        <v>1</v>
      </c>
      <c r="AY20" s="17">
        <v>1</v>
      </c>
      <c r="AZ20" s="17">
        <v>1</v>
      </c>
      <c r="BA20" s="17">
        <v>1</v>
      </c>
      <c r="BB20" s="17">
        <v>1</v>
      </c>
      <c r="BC20" s="17">
        <v>1</v>
      </c>
      <c r="BD20" s="17">
        <v>1</v>
      </c>
      <c r="BE20" s="17">
        <v>1</v>
      </c>
      <c r="BF20" s="17">
        <v>1</v>
      </c>
      <c r="BG20" s="17">
        <v>1</v>
      </c>
      <c r="BH20" s="17">
        <v>1</v>
      </c>
      <c r="BI20" s="17">
        <v>1</v>
      </c>
      <c r="BJ20" s="17">
        <v>1</v>
      </c>
      <c r="BK20" s="17">
        <v>1</v>
      </c>
      <c r="BL20" s="17">
        <v>1</v>
      </c>
      <c r="BM20">
        <f>4.5/1000</f>
        <v>4.4999999999999997E-3</v>
      </c>
      <c r="BN20">
        <f>(BO20+BM20)/2</f>
        <v>2.7499999999999998E-3</v>
      </c>
      <c r="BO20">
        <f>1/1000</f>
        <v>1E-3</v>
      </c>
      <c r="BP20" s="117">
        <f>4.5/1000</f>
        <v>4.4999999999999997E-3</v>
      </c>
      <c r="BQ20">
        <v>2.7499999999999998E-3</v>
      </c>
      <c r="BR20" s="117">
        <f>1/1000</f>
        <v>1E-3</v>
      </c>
      <c r="BS20">
        <f>1/1000</f>
        <v>1E-3</v>
      </c>
      <c r="BT20" s="117">
        <f>1/1000</f>
        <v>1E-3</v>
      </c>
      <c r="BU20">
        <f>1/1000</f>
        <v>1E-3</v>
      </c>
      <c r="BV20" s="117">
        <f>1/1000</f>
        <v>1E-3</v>
      </c>
      <c r="BW20">
        <v>80.664240000000007</v>
      </c>
      <c r="BX20">
        <v>72.597820000000013</v>
      </c>
      <c r="BY20">
        <v>64.531400000000005</v>
      </c>
      <c r="BZ20" s="117">
        <v>72.597820000000013</v>
      </c>
      <c r="CA20">
        <v>64.531400000000005</v>
      </c>
      <c r="CB20" s="117">
        <v>64.531400000000005</v>
      </c>
      <c r="CC20">
        <v>64.531400000000005</v>
      </c>
      <c r="CD20" s="117">
        <v>64.531400000000005</v>
      </c>
      <c r="CE20">
        <v>64.531400000000005</v>
      </c>
      <c r="CF20" s="117">
        <v>64.531400000000005</v>
      </c>
      <c r="CG20">
        <f t="shared" si="29"/>
        <v>2.4199272000000001</v>
      </c>
      <c r="CH20">
        <f t="shared" si="29"/>
        <v>2.1779346000000004</v>
      </c>
      <c r="CI20">
        <f t="shared" si="29"/>
        <v>1.9359420000000001</v>
      </c>
      <c r="CJ20" s="117">
        <f t="shared" si="30"/>
        <v>2.1779346000000004</v>
      </c>
      <c r="CK20">
        <f t="shared" si="30"/>
        <v>1.9359420000000001</v>
      </c>
      <c r="CL20" s="117">
        <f t="shared" si="30"/>
        <v>1.9359420000000001</v>
      </c>
      <c r="CM20">
        <f t="shared" si="30"/>
        <v>1.9359420000000001</v>
      </c>
      <c r="CN20" s="117">
        <f t="shared" ref="CN20:CP20" si="32">CD20*0.03</f>
        <v>1.9359420000000001</v>
      </c>
      <c r="CO20">
        <f t="shared" si="32"/>
        <v>1.9359420000000001</v>
      </c>
      <c r="CP20" s="117">
        <f t="shared" si="32"/>
        <v>1.9359420000000001</v>
      </c>
      <c r="CQ20">
        <v>0</v>
      </c>
      <c r="CR20">
        <v>0</v>
      </c>
      <c r="CS20">
        <v>0</v>
      </c>
      <c r="CT20" s="120">
        <v>0</v>
      </c>
      <c r="CU20">
        <v>0</v>
      </c>
      <c r="CV20" s="120">
        <v>0</v>
      </c>
      <c r="CW20">
        <v>0</v>
      </c>
      <c r="CX20" s="120">
        <v>0</v>
      </c>
      <c r="CY20">
        <v>0</v>
      </c>
      <c r="CZ20" s="120">
        <v>0</v>
      </c>
      <c r="DA20">
        <v>0</v>
      </c>
      <c r="DB20">
        <v>0</v>
      </c>
      <c r="DC20">
        <v>0</v>
      </c>
      <c r="DD20" s="120">
        <v>0</v>
      </c>
      <c r="DE20">
        <v>0</v>
      </c>
      <c r="DF20" s="120">
        <v>0</v>
      </c>
      <c r="DG20">
        <v>0</v>
      </c>
      <c r="DH20" s="120">
        <v>0</v>
      </c>
      <c r="DI20">
        <v>0</v>
      </c>
      <c r="DJ20" s="120">
        <v>0</v>
      </c>
      <c r="DK20">
        <v>2.7E-4</v>
      </c>
      <c r="DL20">
        <v>2.0000000000000001E-4</v>
      </c>
      <c r="DM20">
        <v>1.3000000000000002E-4</v>
      </c>
      <c r="DN20" s="117">
        <v>2.7E-4</v>
      </c>
      <c r="DO20" s="117">
        <v>2.0000000000000001E-4</v>
      </c>
      <c r="DP20" s="117">
        <v>1.3000000000000002E-4</v>
      </c>
      <c r="DQ20">
        <v>2.0000000000000001E-4</v>
      </c>
      <c r="DR20" s="117">
        <v>2.7E-4</v>
      </c>
      <c r="DS20" s="117">
        <v>2.0000000000000001E-4</v>
      </c>
      <c r="DT20" s="117">
        <v>1.3000000000000002E-4</v>
      </c>
      <c r="DU20" s="19">
        <v>0</v>
      </c>
      <c r="DV20" s="19">
        <v>0</v>
      </c>
      <c r="DW20" s="19">
        <v>0</v>
      </c>
      <c r="DX20" s="120">
        <v>0</v>
      </c>
      <c r="DY20">
        <f t="shared" si="10"/>
        <v>0</v>
      </c>
      <c r="DZ20" s="117">
        <v>0</v>
      </c>
      <c r="EA20">
        <f t="shared" si="11"/>
        <v>0</v>
      </c>
      <c r="EB20" s="117">
        <v>0</v>
      </c>
      <c r="EC20">
        <f t="shared" si="16"/>
        <v>0</v>
      </c>
      <c r="ED20" s="117">
        <v>0</v>
      </c>
      <c r="EE20" s="19">
        <v>0</v>
      </c>
      <c r="EF20" s="19">
        <v>0</v>
      </c>
      <c r="EG20" s="19">
        <v>0</v>
      </c>
      <c r="EH20" s="120">
        <v>0</v>
      </c>
      <c r="EI20">
        <f t="shared" si="13"/>
        <v>0</v>
      </c>
      <c r="EJ20" s="120">
        <v>0</v>
      </c>
      <c r="EK20">
        <f t="shared" si="14"/>
        <v>0</v>
      </c>
      <c r="EL20" s="120">
        <v>0</v>
      </c>
      <c r="EM20">
        <f t="shared" si="15"/>
        <v>0</v>
      </c>
      <c r="EN20" s="120">
        <v>0</v>
      </c>
      <c r="EO20">
        <v>0</v>
      </c>
      <c r="EP20">
        <v>0</v>
      </c>
      <c r="EQ20">
        <v>0</v>
      </c>
      <c r="ER20" s="120">
        <v>0</v>
      </c>
      <c r="ES20">
        <v>0</v>
      </c>
      <c r="ET20" s="120">
        <v>0</v>
      </c>
      <c r="EU20">
        <v>0</v>
      </c>
      <c r="EV20" s="120">
        <v>0</v>
      </c>
      <c r="EW20">
        <v>0</v>
      </c>
      <c r="EX20" s="120">
        <v>0</v>
      </c>
      <c r="EY20">
        <v>0.11682954493601999</v>
      </c>
      <c r="EZ20">
        <v>0.11682954493601999</v>
      </c>
      <c r="FA20">
        <v>0.11682954493601999</v>
      </c>
      <c r="FB20" s="120">
        <v>0</v>
      </c>
      <c r="FC20">
        <v>0.11682954493601999</v>
      </c>
      <c r="FD20" s="117">
        <v>0</v>
      </c>
      <c r="FE20">
        <v>0.10185220882315059</v>
      </c>
      <c r="FF20" s="117">
        <v>0</v>
      </c>
      <c r="FG20" s="117">
        <v>0.10185220882315059</v>
      </c>
      <c r="FH20" s="117">
        <v>0</v>
      </c>
    </row>
    <row r="21" spans="1:164" x14ac:dyDescent="0.35">
      <c r="A21" s="152"/>
      <c r="B21" s="4" t="s">
        <v>148</v>
      </c>
      <c r="C21" s="5" t="s">
        <v>13</v>
      </c>
      <c r="D21" s="86" t="s">
        <v>244</v>
      </c>
      <c r="E21" s="11">
        <f t="shared" si="9"/>
        <v>13</v>
      </c>
      <c r="F21" s="16">
        <v>1</v>
      </c>
      <c r="G21" s="16" t="s">
        <v>97</v>
      </c>
      <c r="H21">
        <v>0</v>
      </c>
      <c r="I21" s="34" t="str">
        <f>B18</f>
        <v>Reactant8</v>
      </c>
      <c r="J21">
        <v>0</v>
      </c>
      <c r="K21">
        <v>1</v>
      </c>
      <c r="L21">
        <v>1</v>
      </c>
      <c r="M21">
        <v>0</v>
      </c>
      <c r="N21">
        <v>20000</v>
      </c>
      <c r="O21">
        <f t="shared" ref="O21:X25" si="33">(1/9)*0.8</f>
        <v>8.8888888888888892E-2</v>
      </c>
      <c r="P21" s="117">
        <f t="shared" si="33"/>
        <v>8.8888888888888892E-2</v>
      </c>
      <c r="Q21" s="117">
        <f t="shared" si="33"/>
        <v>8.8888888888888892E-2</v>
      </c>
      <c r="R21" s="117">
        <f t="shared" si="33"/>
        <v>8.8888888888888892E-2</v>
      </c>
      <c r="S21" s="117">
        <f t="shared" si="33"/>
        <v>8.8888888888888892E-2</v>
      </c>
      <c r="T21" s="117">
        <f t="shared" si="33"/>
        <v>8.8888888888888892E-2</v>
      </c>
      <c r="U21" s="117">
        <f t="shared" si="33"/>
        <v>8.8888888888888892E-2</v>
      </c>
      <c r="V21" s="117">
        <f t="shared" si="33"/>
        <v>8.8888888888888892E-2</v>
      </c>
      <c r="W21" s="117">
        <f t="shared" si="33"/>
        <v>8.8888888888888892E-2</v>
      </c>
      <c r="X21" s="117">
        <f t="shared" si="33"/>
        <v>8.8888888888888892E-2</v>
      </c>
      <c r="Y21" s="50">
        <v>7.4620000000000006</v>
      </c>
      <c r="Z21" s="50">
        <v>7.07</v>
      </c>
      <c r="AA21" s="50">
        <v>6.7200000000000006</v>
      </c>
      <c r="AB21" s="50">
        <v>5.6759999999999993</v>
      </c>
      <c r="AC21" s="50">
        <v>5.6759999999999993</v>
      </c>
      <c r="AD21" s="50">
        <v>5.6759999999999993</v>
      </c>
      <c r="AE21" s="50">
        <v>4.6150000000000002</v>
      </c>
      <c r="AF21" s="50">
        <v>3.6</v>
      </c>
      <c r="AG21" s="50">
        <v>3.6</v>
      </c>
      <c r="AH21" s="50">
        <v>3.6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1</v>
      </c>
      <c r="AT21" s="17">
        <v>1</v>
      </c>
      <c r="AU21" s="17">
        <v>1</v>
      </c>
      <c r="AV21" s="17">
        <v>1</v>
      </c>
      <c r="AW21" s="17">
        <v>1</v>
      </c>
      <c r="AX21" s="17">
        <v>1</v>
      </c>
      <c r="AY21" s="17">
        <v>1</v>
      </c>
      <c r="AZ21" s="17">
        <v>1</v>
      </c>
      <c r="BA21" s="17">
        <v>1</v>
      </c>
      <c r="BB21" s="17">
        <v>1</v>
      </c>
      <c r="BC21" s="17">
        <v>1</v>
      </c>
      <c r="BD21" s="17">
        <v>1</v>
      </c>
      <c r="BE21" s="17">
        <v>1</v>
      </c>
      <c r="BF21" s="17">
        <v>1</v>
      </c>
      <c r="BG21" s="17">
        <v>1</v>
      </c>
      <c r="BH21" s="17">
        <v>1</v>
      </c>
      <c r="BI21" s="17">
        <v>1</v>
      </c>
      <c r="BJ21" s="17">
        <v>1</v>
      </c>
      <c r="BK21" s="17">
        <v>1</v>
      </c>
      <c r="BL21" s="17">
        <v>1</v>
      </c>
      <c r="BM21">
        <v>53.3</v>
      </c>
      <c r="BN21">
        <v>51.5</v>
      </c>
      <c r="BO21">
        <v>50</v>
      </c>
      <c r="BP21" s="117">
        <v>51.7</v>
      </c>
      <c r="BQ21">
        <v>49.8</v>
      </c>
      <c r="BR21" s="117">
        <v>47.3</v>
      </c>
      <c r="BS21">
        <f>(BQ21+BU21)/2</f>
        <v>49.4</v>
      </c>
      <c r="BT21" s="117">
        <v>49</v>
      </c>
      <c r="BU21">
        <v>49</v>
      </c>
      <c r="BV21" s="117">
        <v>45</v>
      </c>
      <c r="BW21">
        <v>58440.827173081707</v>
      </c>
      <c r="BX21">
        <v>55000</v>
      </c>
      <c r="BY21">
        <v>52629.637979510735</v>
      </c>
      <c r="BZ21" s="120">
        <v>0</v>
      </c>
      <c r="CA21">
        <v>39840</v>
      </c>
      <c r="CB21" s="120">
        <v>0</v>
      </c>
      <c r="CC21">
        <f>(CA21+CE21)/2</f>
        <v>32370</v>
      </c>
      <c r="CD21" s="120">
        <v>0</v>
      </c>
      <c r="CE21">
        <v>24900</v>
      </c>
      <c r="CF21" s="120">
        <v>0</v>
      </c>
      <c r="CG21">
        <f>10%*BW21</f>
        <v>5844.0827173081707</v>
      </c>
      <c r="CH21">
        <f>10%*BX21</f>
        <v>5500</v>
      </c>
      <c r="CI21">
        <f>10%*BY21</f>
        <v>5262.9637979510735</v>
      </c>
      <c r="CJ21" s="120">
        <v>0</v>
      </c>
      <c r="CK21">
        <f>10%*CA21</f>
        <v>3984</v>
      </c>
      <c r="CL21" s="120">
        <v>0</v>
      </c>
      <c r="CM21">
        <f>10%*CC21</f>
        <v>3237</v>
      </c>
      <c r="CN21" s="120">
        <v>0</v>
      </c>
      <c r="CO21">
        <f t="shared" ref="CO21" si="34">10%*CE21</f>
        <v>2490</v>
      </c>
      <c r="CP21" s="120">
        <v>0</v>
      </c>
      <c r="CQ21">
        <v>0</v>
      </c>
      <c r="CR21">
        <v>0</v>
      </c>
      <c r="CS21">
        <v>0</v>
      </c>
      <c r="CT21" s="120">
        <v>0</v>
      </c>
      <c r="CU21">
        <v>0</v>
      </c>
      <c r="CV21" s="120">
        <v>0</v>
      </c>
      <c r="CW21">
        <v>0</v>
      </c>
      <c r="CX21" s="120">
        <v>0</v>
      </c>
      <c r="CY21">
        <v>0</v>
      </c>
      <c r="CZ21" s="120">
        <v>0</v>
      </c>
      <c r="DA21">
        <v>0</v>
      </c>
      <c r="DB21">
        <v>0</v>
      </c>
      <c r="DC21">
        <v>0</v>
      </c>
      <c r="DD21" s="120">
        <v>0</v>
      </c>
      <c r="DE21">
        <v>0</v>
      </c>
      <c r="DF21" s="120">
        <v>0</v>
      </c>
      <c r="DG21">
        <v>0</v>
      </c>
      <c r="DH21" s="120">
        <v>0</v>
      </c>
      <c r="DI21">
        <v>0</v>
      </c>
      <c r="DJ21" s="120">
        <v>0</v>
      </c>
      <c r="DK21">
        <v>0</v>
      </c>
      <c r="DL21">
        <v>0</v>
      </c>
      <c r="DM21">
        <v>0</v>
      </c>
      <c r="DN21" s="120">
        <v>0</v>
      </c>
      <c r="DO21">
        <v>0</v>
      </c>
      <c r="DP21" s="120">
        <v>0</v>
      </c>
      <c r="DQ21">
        <v>0</v>
      </c>
      <c r="DR21" s="120">
        <v>0</v>
      </c>
      <c r="DS21">
        <v>0</v>
      </c>
      <c r="DT21" s="120">
        <v>0</v>
      </c>
      <c r="DU21">
        <v>121.81376196100278</v>
      </c>
      <c r="DV21">
        <v>115.4145399442897</v>
      </c>
      <c r="DW21">
        <v>109.70094885793873</v>
      </c>
      <c r="DX21" s="120">
        <v>0</v>
      </c>
      <c r="DY21">
        <f t="shared" si="10"/>
        <v>115.4145399442897</v>
      </c>
      <c r="DZ21" s="117">
        <v>0</v>
      </c>
      <c r="EA21">
        <f t="shared" si="11"/>
        <v>115.4145399442897</v>
      </c>
      <c r="EB21" s="117">
        <v>0</v>
      </c>
      <c r="EC21">
        <f t="shared" si="16"/>
        <v>115.4145399442897</v>
      </c>
      <c r="ED21" s="117">
        <v>0</v>
      </c>
      <c r="EE21">
        <v>0</v>
      </c>
      <c r="EF21">
        <v>0</v>
      </c>
      <c r="EG21">
        <v>0</v>
      </c>
      <c r="EH21" s="120">
        <v>0</v>
      </c>
      <c r="EI21">
        <f t="shared" si="13"/>
        <v>0</v>
      </c>
      <c r="EJ21" s="120">
        <v>0</v>
      </c>
      <c r="EK21">
        <f t="shared" si="14"/>
        <v>0</v>
      </c>
      <c r="EL21" s="120">
        <v>0</v>
      </c>
      <c r="EM21">
        <f t="shared" si="15"/>
        <v>0</v>
      </c>
      <c r="EN21" s="120">
        <v>0</v>
      </c>
      <c r="EO21" s="20">
        <v>0.79949999999999999</v>
      </c>
      <c r="EP21" s="20">
        <v>0.64375000000000004</v>
      </c>
      <c r="EQ21" s="20">
        <v>0.48</v>
      </c>
      <c r="ER21" s="120">
        <v>0</v>
      </c>
      <c r="ES21" s="20">
        <v>0.47299999999999998</v>
      </c>
      <c r="ET21" s="120">
        <v>0</v>
      </c>
      <c r="EU21" s="20">
        <v>0.36919999999999997</v>
      </c>
      <c r="EV21" s="120">
        <v>0</v>
      </c>
      <c r="EW21" s="20">
        <v>0.33750000000000002</v>
      </c>
      <c r="EX21" s="120">
        <v>0</v>
      </c>
      <c r="EY21" s="93">
        <f>1/11.3</f>
        <v>8.8495575221238937E-2</v>
      </c>
      <c r="EZ21" s="93">
        <f t="shared" ref="EZ21:FG23" si="35">1/11.3</f>
        <v>8.8495575221238937E-2</v>
      </c>
      <c r="FA21" s="93">
        <f t="shared" si="35"/>
        <v>8.8495575221238937E-2</v>
      </c>
      <c r="FB21" s="120">
        <v>0</v>
      </c>
      <c r="FC21" s="93">
        <f t="shared" si="35"/>
        <v>8.8495575221238937E-2</v>
      </c>
      <c r="FD21" s="117">
        <v>0</v>
      </c>
      <c r="FE21" s="93">
        <f t="shared" si="35"/>
        <v>8.8495575221238937E-2</v>
      </c>
      <c r="FF21" s="117">
        <v>0</v>
      </c>
      <c r="FG21" s="93">
        <f t="shared" si="35"/>
        <v>8.8495575221238937E-2</v>
      </c>
      <c r="FH21" s="117">
        <v>0</v>
      </c>
    </row>
    <row r="22" spans="1:164" x14ac:dyDescent="0.35">
      <c r="A22" s="152"/>
      <c r="B22" s="4" t="s">
        <v>148</v>
      </c>
      <c r="C22" s="5" t="s">
        <v>13</v>
      </c>
      <c r="D22" s="86" t="s">
        <v>254</v>
      </c>
      <c r="E22" s="11">
        <f t="shared" si="9"/>
        <v>14</v>
      </c>
      <c r="F22" s="16">
        <v>1</v>
      </c>
      <c r="G22" s="16" t="s">
        <v>257</v>
      </c>
      <c r="H22">
        <v>0</v>
      </c>
      <c r="I22" s="34" t="str">
        <f>B18</f>
        <v>Reactant8</v>
      </c>
      <c r="J22">
        <v>0</v>
      </c>
      <c r="K22">
        <v>1</v>
      </c>
      <c r="L22">
        <v>1</v>
      </c>
      <c r="M22">
        <v>0</v>
      </c>
      <c r="N22">
        <f>N21</f>
        <v>20000</v>
      </c>
      <c r="O22" s="117">
        <f t="shared" si="33"/>
        <v>8.8888888888888892E-2</v>
      </c>
      <c r="P22" s="117">
        <f t="shared" si="33"/>
        <v>8.8888888888888892E-2</v>
      </c>
      <c r="Q22" s="117">
        <f t="shared" si="33"/>
        <v>8.8888888888888892E-2</v>
      </c>
      <c r="R22" s="117">
        <f t="shared" si="33"/>
        <v>8.8888888888888892E-2</v>
      </c>
      <c r="S22" s="117">
        <f t="shared" si="33"/>
        <v>8.8888888888888892E-2</v>
      </c>
      <c r="T22" s="117">
        <f t="shared" si="33"/>
        <v>8.8888888888888892E-2</v>
      </c>
      <c r="U22" s="117">
        <f t="shared" si="33"/>
        <v>8.8888888888888892E-2</v>
      </c>
      <c r="V22" s="117">
        <f t="shared" si="33"/>
        <v>8.8888888888888892E-2</v>
      </c>
      <c r="W22" s="117">
        <f t="shared" si="33"/>
        <v>8.8888888888888892E-2</v>
      </c>
      <c r="X22" s="117">
        <f t="shared" si="33"/>
        <v>8.8888888888888892E-2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1</v>
      </c>
      <c r="AT22" s="17">
        <v>1</v>
      </c>
      <c r="AU22" s="17">
        <v>1</v>
      </c>
      <c r="AV22" s="17">
        <v>1</v>
      </c>
      <c r="AW22" s="17">
        <v>1</v>
      </c>
      <c r="AX22" s="17">
        <v>1</v>
      </c>
      <c r="AY22" s="17">
        <v>1</v>
      </c>
      <c r="AZ22" s="17">
        <v>1</v>
      </c>
      <c r="BA22" s="17">
        <v>1</v>
      </c>
      <c r="BB22" s="17">
        <v>1</v>
      </c>
      <c r="BC22" s="17">
        <v>1</v>
      </c>
      <c r="BD22" s="17">
        <v>1</v>
      </c>
      <c r="BE22" s="17">
        <v>1</v>
      </c>
      <c r="BF22" s="17">
        <v>1</v>
      </c>
      <c r="BG22" s="17">
        <v>1</v>
      </c>
      <c r="BH22" s="17">
        <v>1</v>
      </c>
      <c r="BI22" s="17">
        <v>1</v>
      </c>
      <c r="BJ22" s="17">
        <v>1</v>
      </c>
      <c r="BK22" s="17">
        <v>1</v>
      </c>
      <c r="BL22" s="17">
        <v>1</v>
      </c>
      <c r="BM22" s="1">
        <v>37.9</v>
      </c>
      <c r="BN22" s="1">
        <v>37.9</v>
      </c>
      <c r="BO22" s="1">
        <v>37.9</v>
      </c>
      <c r="BP22" s="1">
        <v>37.9</v>
      </c>
      <c r="BQ22" s="1">
        <v>37.9</v>
      </c>
      <c r="BR22" s="1">
        <v>37.9</v>
      </c>
      <c r="BS22" s="1">
        <v>37.9</v>
      </c>
      <c r="BT22" s="1">
        <v>37.9</v>
      </c>
      <c r="BU22" s="1">
        <v>37.9</v>
      </c>
      <c r="BV22" s="1">
        <v>37.9</v>
      </c>
      <c r="BW22" s="1">
        <v>105260</v>
      </c>
      <c r="BX22" s="1">
        <v>105260</v>
      </c>
      <c r="BY22" s="1">
        <v>105260</v>
      </c>
      <c r="BZ22" s="120">
        <v>0</v>
      </c>
      <c r="CA22">
        <v>39583.978111776618</v>
      </c>
      <c r="CB22" s="120">
        <v>0</v>
      </c>
      <c r="CC22">
        <f>(CA22+CE22)/2</f>
        <v>27391.989055888309</v>
      </c>
      <c r="CD22" s="120">
        <v>0</v>
      </c>
      <c r="CE22">
        <v>15200</v>
      </c>
      <c r="CF22" s="120">
        <v>0</v>
      </c>
      <c r="CG22" s="1">
        <f>8.55%*BW22</f>
        <v>8999.7300000000014</v>
      </c>
      <c r="CH22" s="1">
        <f>8.55%*BX22</f>
        <v>8999.7300000000014</v>
      </c>
      <c r="CI22" s="1">
        <f>8.55%*BY22</f>
        <v>8999.7300000000014</v>
      </c>
      <c r="CJ22" s="120">
        <v>0</v>
      </c>
      <c r="CK22" s="1">
        <f>8.55%*CA22</f>
        <v>3384.4301285569013</v>
      </c>
      <c r="CL22" s="120">
        <v>0</v>
      </c>
      <c r="CM22" s="1">
        <f>8.55%*CC22</f>
        <v>2342.0150642784506</v>
      </c>
      <c r="CN22" s="120">
        <v>0</v>
      </c>
      <c r="CO22" s="1">
        <f t="shared" ref="CO22" si="36">8.55%*CE22</f>
        <v>1299.6000000000001</v>
      </c>
      <c r="CP22" s="120">
        <v>0</v>
      </c>
      <c r="CQ22">
        <v>0</v>
      </c>
      <c r="CR22">
        <v>0</v>
      </c>
      <c r="CS22">
        <v>0</v>
      </c>
      <c r="CT22" s="120">
        <v>0</v>
      </c>
      <c r="CU22">
        <v>0</v>
      </c>
      <c r="CV22" s="120">
        <v>0</v>
      </c>
      <c r="CW22">
        <v>0</v>
      </c>
      <c r="CX22" s="120">
        <v>0</v>
      </c>
      <c r="CY22">
        <v>0</v>
      </c>
      <c r="CZ22" s="120">
        <v>0</v>
      </c>
      <c r="DA22">
        <v>0</v>
      </c>
      <c r="DB22">
        <v>0</v>
      </c>
      <c r="DC22">
        <v>0</v>
      </c>
      <c r="DD22" s="120">
        <v>0</v>
      </c>
      <c r="DE22">
        <v>0</v>
      </c>
      <c r="DF22" s="120">
        <v>0</v>
      </c>
      <c r="DG22">
        <v>0</v>
      </c>
      <c r="DH22" s="120">
        <v>0</v>
      </c>
      <c r="DI22">
        <v>0</v>
      </c>
      <c r="DJ22" s="120">
        <v>0</v>
      </c>
      <c r="DK22">
        <v>0</v>
      </c>
      <c r="DL22">
        <v>0</v>
      </c>
      <c r="DM22">
        <v>0</v>
      </c>
      <c r="DN22" s="120">
        <v>0</v>
      </c>
      <c r="DO22">
        <v>0</v>
      </c>
      <c r="DP22" s="120">
        <v>0</v>
      </c>
      <c r="DQ22">
        <v>0</v>
      </c>
      <c r="DR22" s="120">
        <v>0</v>
      </c>
      <c r="DS22">
        <v>0</v>
      </c>
      <c r="DT22" s="120">
        <v>0</v>
      </c>
      <c r="DU22" s="20">
        <v>127.29937324137931</v>
      </c>
      <c r="DV22" s="20">
        <v>120.74318234482759</v>
      </c>
      <c r="DW22" s="20">
        <v>114.73334068965517</v>
      </c>
      <c r="DX22" s="120">
        <v>0</v>
      </c>
      <c r="DY22">
        <f t="shared" si="10"/>
        <v>120.74318234482759</v>
      </c>
      <c r="DZ22" s="117">
        <v>0</v>
      </c>
      <c r="EA22">
        <f t="shared" si="11"/>
        <v>120.74318234482759</v>
      </c>
      <c r="EB22" s="117">
        <v>0</v>
      </c>
      <c r="EC22">
        <f t="shared" si="16"/>
        <v>120.74318234482759</v>
      </c>
      <c r="ED22" s="117">
        <v>0</v>
      </c>
      <c r="EE22" s="20">
        <v>0</v>
      </c>
      <c r="EF22" s="20">
        <v>0</v>
      </c>
      <c r="EG22" s="20">
        <v>0</v>
      </c>
      <c r="EH22" s="120">
        <v>0</v>
      </c>
      <c r="EI22">
        <f t="shared" si="13"/>
        <v>0</v>
      </c>
      <c r="EJ22" s="120">
        <v>0</v>
      </c>
      <c r="EK22">
        <f t="shared" si="14"/>
        <v>0</v>
      </c>
      <c r="EL22" s="120">
        <v>0</v>
      </c>
      <c r="EM22">
        <f t="shared" si="15"/>
        <v>0</v>
      </c>
      <c r="EN22" s="120">
        <v>0</v>
      </c>
      <c r="EO22">
        <v>1.631</v>
      </c>
      <c r="EP22">
        <v>1.3265</v>
      </c>
      <c r="EQ22">
        <v>1.3265</v>
      </c>
      <c r="ER22" s="120">
        <v>0</v>
      </c>
      <c r="ES22">
        <v>0.75800000000000001</v>
      </c>
      <c r="ET22" s="120">
        <v>0</v>
      </c>
      <c r="EU22">
        <v>0.56850000000000001</v>
      </c>
      <c r="EV22" s="120">
        <v>0</v>
      </c>
      <c r="EW22">
        <v>0.379</v>
      </c>
      <c r="EX22" s="120">
        <v>0</v>
      </c>
      <c r="EY22" s="93">
        <f>1/11.3</f>
        <v>8.8495575221238937E-2</v>
      </c>
      <c r="EZ22" s="93">
        <f t="shared" si="35"/>
        <v>8.8495575221238937E-2</v>
      </c>
      <c r="FA22" s="93">
        <f t="shared" si="35"/>
        <v>8.8495575221238937E-2</v>
      </c>
      <c r="FB22" s="120">
        <v>0</v>
      </c>
      <c r="FC22" s="93">
        <f t="shared" si="35"/>
        <v>8.8495575221238937E-2</v>
      </c>
      <c r="FD22" s="117">
        <v>0</v>
      </c>
      <c r="FE22" s="93">
        <f t="shared" si="35"/>
        <v>8.8495575221238937E-2</v>
      </c>
      <c r="FF22" s="117">
        <v>0</v>
      </c>
      <c r="FG22" s="93">
        <f t="shared" si="35"/>
        <v>8.8495575221238937E-2</v>
      </c>
      <c r="FH22" s="117">
        <v>0</v>
      </c>
    </row>
    <row r="23" spans="1:164" x14ac:dyDescent="0.35">
      <c r="A23" s="152"/>
      <c r="B23" s="4" t="s">
        <v>148</v>
      </c>
      <c r="C23" s="5" t="s">
        <v>13</v>
      </c>
      <c r="D23" s="101" t="s">
        <v>253</v>
      </c>
      <c r="E23" s="11">
        <f t="shared" si="9"/>
        <v>15</v>
      </c>
      <c r="F23" s="16">
        <v>1</v>
      </c>
      <c r="G23" s="16" t="s">
        <v>258</v>
      </c>
      <c r="H23">
        <v>0</v>
      </c>
      <c r="I23" s="34" t="str">
        <f>B18</f>
        <v>Reactant8</v>
      </c>
      <c r="J23">
        <v>0</v>
      </c>
      <c r="K23">
        <v>1</v>
      </c>
      <c r="L23">
        <v>1</v>
      </c>
      <c r="M23">
        <v>0</v>
      </c>
      <c r="N23">
        <f>N22</f>
        <v>20000</v>
      </c>
      <c r="O23" s="117">
        <f t="shared" si="33"/>
        <v>8.8888888888888892E-2</v>
      </c>
      <c r="P23" s="117">
        <f t="shared" si="33"/>
        <v>8.8888888888888892E-2</v>
      </c>
      <c r="Q23" s="117">
        <f t="shared" si="33"/>
        <v>8.8888888888888892E-2</v>
      </c>
      <c r="R23" s="117">
        <f t="shared" si="33"/>
        <v>8.8888888888888892E-2</v>
      </c>
      <c r="S23" s="117">
        <f t="shared" si="33"/>
        <v>8.8888888888888892E-2</v>
      </c>
      <c r="T23" s="117">
        <f t="shared" si="33"/>
        <v>8.8888888888888892E-2</v>
      </c>
      <c r="U23" s="117">
        <f t="shared" si="33"/>
        <v>8.8888888888888892E-2</v>
      </c>
      <c r="V23" s="117">
        <f t="shared" si="33"/>
        <v>8.8888888888888892E-2</v>
      </c>
      <c r="W23" s="117">
        <f t="shared" si="33"/>
        <v>8.8888888888888892E-2</v>
      </c>
      <c r="X23" s="117">
        <f t="shared" si="33"/>
        <v>8.8888888888888892E-2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1</v>
      </c>
      <c r="AT23" s="17">
        <v>1</v>
      </c>
      <c r="AU23" s="17">
        <v>1</v>
      </c>
      <c r="AV23" s="17">
        <v>1</v>
      </c>
      <c r="AW23" s="17">
        <v>1</v>
      </c>
      <c r="AX23" s="17">
        <v>1</v>
      </c>
      <c r="AY23" s="17">
        <v>1</v>
      </c>
      <c r="AZ23" s="17">
        <v>1</v>
      </c>
      <c r="BA23" s="17">
        <v>1</v>
      </c>
      <c r="BB23" s="17">
        <v>1</v>
      </c>
      <c r="BC23" s="17">
        <v>1</v>
      </c>
      <c r="BD23" s="17">
        <v>1</v>
      </c>
      <c r="BE23" s="17">
        <v>1</v>
      </c>
      <c r="BF23" s="17">
        <v>1</v>
      </c>
      <c r="BG23" s="17">
        <v>1</v>
      </c>
      <c r="BH23" s="17">
        <v>1</v>
      </c>
      <c r="BI23" s="17">
        <v>1</v>
      </c>
      <c r="BJ23" s="17">
        <v>1</v>
      </c>
      <c r="BK23" s="17">
        <v>1</v>
      </c>
      <c r="BL23" s="17">
        <v>1</v>
      </c>
      <c r="BM23" s="1">
        <v>44</v>
      </c>
      <c r="BN23" s="1">
        <v>44</v>
      </c>
      <c r="BO23" s="1">
        <v>44</v>
      </c>
      <c r="BP23" s="34">
        <v>43.2</v>
      </c>
      <c r="BQ23" s="34">
        <v>43.2</v>
      </c>
      <c r="BR23" s="34">
        <v>43.2</v>
      </c>
      <c r="BS23" s="1">
        <f>(BQ23+BU23)/2</f>
        <v>41.6</v>
      </c>
      <c r="BT23" s="117">
        <v>40</v>
      </c>
      <c r="BU23">
        <v>40</v>
      </c>
      <c r="BV23" s="117">
        <v>40</v>
      </c>
      <c r="BW23" s="1">
        <v>105260</v>
      </c>
      <c r="BX23" s="1">
        <v>105260</v>
      </c>
      <c r="BY23" s="1">
        <v>105260</v>
      </c>
      <c r="BZ23" s="120">
        <v>0</v>
      </c>
      <c r="CA23">
        <v>39583.978111776618</v>
      </c>
      <c r="CB23" s="120">
        <v>0</v>
      </c>
      <c r="CC23">
        <f>(CA23+CE23)/2</f>
        <v>27391.989055888309</v>
      </c>
      <c r="CD23" s="120">
        <v>0</v>
      </c>
      <c r="CE23">
        <v>15200</v>
      </c>
      <c r="CF23" s="120">
        <v>0</v>
      </c>
      <c r="CG23" s="1">
        <f>8.55%*BW23</f>
        <v>8999.7300000000014</v>
      </c>
      <c r="CH23" s="1">
        <f t="shared" ref="CH23" si="37">8.55%*BX23</f>
        <v>8999.7300000000014</v>
      </c>
      <c r="CI23" s="1">
        <f t="shared" ref="CI23" si="38">8.55%*BY23</f>
        <v>8999.7300000000014</v>
      </c>
      <c r="CJ23" s="120">
        <v>0</v>
      </c>
      <c r="CK23" s="1">
        <f t="shared" ref="CK23" si="39">8.55%*CA23</f>
        <v>3384.4301285569013</v>
      </c>
      <c r="CL23" s="120">
        <v>0</v>
      </c>
      <c r="CM23" s="1">
        <f t="shared" ref="CM23" si="40">8.55%*CC23</f>
        <v>2342.0150642784506</v>
      </c>
      <c r="CN23" s="120">
        <v>0</v>
      </c>
      <c r="CO23" s="1">
        <f t="shared" ref="CO23" si="41">8.55%*CE23</f>
        <v>1299.6000000000001</v>
      </c>
      <c r="CP23" s="120">
        <v>0</v>
      </c>
      <c r="CQ23">
        <v>0</v>
      </c>
      <c r="CR23">
        <v>0</v>
      </c>
      <c r="CS23">
        <v>0</v>
      </c>
      <c r="CT23" s="120">
        <v>0</v>
      </c>
      <c r="CU23">
        <v>0</v>
      </c>
      <c r="CV23" s="120">
        <v>0</v>
      </c>
      <c r="CW23">
        <v>0</v>
      </c>
      <c r="CX23" s="120">
        <v>0</v>
      </c>
      <c r="CY23">
        <v>0</v>
      </c>
      <c r="CZ23" s="120">
        <v>0</v>
      </c>
      <c r="DA23">
        <v>0</v>
      </c>
      <c r="DB23">
        <v>0</v>
      </c>
      <c r="DC23">
        <v>0</v>
      </c>
      <c r="DD23" s="120">
        <v>0</v>
      </c>
      <c r="DE23">
        <v>0</v>
      </c>
      <c r="DF23" s="120">
        <v>0</v>
      </c>
      <c r="DG23">
        <v>0</v>
      </c>
      <c r="DH23" s="120">
        <v>0</v>
      </c>
      <c r="DI23">
        <v>0</v>
      </c>
      <c r="DJ23" s="120">
        <v>0</v>
      </c>
      <c r="DK23">
        <v>0</v>
      </c>
      <c r="DL23">
        <v>0</v>
      </c>
      <c r="DM23">
        <v>0</v>
      </c>
      <c r="DN23" s="120">
        <v>0</v>
      </c>
      <c r="DO23">
        <v>0</v>
      </c>
      <c r="DP23" s="120">
        <v>0</v>
      </c>
      <c r="DQ23">
        <v>0</v>
      </c>
      <c r="DR23" s="120">
        <v>0</v>
      </c>
      <c r="DS23">
        <v>0</v>
      </c>
      <c r="DT23" s="120">
        <v>0</v>
      </c>
      <c r="DU23" s="20">
        <v>127.29937324137931</v>
      </c>
      <c r="DV23" s="20">
        <v>120.74318234482759</v>
      </c>
      <c r="DW23" s="20">
        <v>114.73334068965517</v>
      </c>
      <c r="DX23" s="120">
        <v>0</v>
      </c>
      <c r="DY23">
        <f t="shared" si="10"/>
        <v>120.74318234482759</v>
      </c>
      <c r="DZ23" s="117">
        <v>0</v>
      </c>
      <c r="EA23">
        <f t="shared" si="11"/>
        <v>120.74318234482759</v>
      </c>
      <c r="EB23" s="117">
        <v>0</v>
      </c>
      <c r="EC23">
        <f t="shared" si="16"/>
        <v>120.74318234482759</v>
      </c>
      <c r="ED23" s="117">
        <v>0</v>
      </c>
      <c r="EE23" s="20">
        <v>0</v>
      </c>
      <c r="EF23" s="20">
        <v>0</v>
      </c>
      <c r="EG23" s="20">
        <v>0</v>
      </c>
      <c r="EH23" s="120">
        <v>0</v>
      </c>
      <c r="EI23">
        <f t="shared" si="13"/>
        <v>0</v>
      </c>
      <c r="EJ23" s="120">
        <v>0</v>
      </c>
      <c r="EK23">
        <f t="shared" si="14"/>
        <v>0</v>
      </c>
      <c r="EL23" s="120">
        <v>0</v>
      </c>
      <c r="EM23">
        <f t="shared" si="15"/>
        <v>0</v>
      </c>
      <c r="EN23" s="120">
        <v>0</v>
      </c>
      <c r="EO23">
        <v>1.631</v>
      </c>
      <c r="EP23">
        <v>1.3265</v>
      </c>
      <c r="EQ23">
        <v>1.3265</v>
      </c>
      <c r="ER23" s="120">
        <v>0</v>
      </c>
      <c r="ES23">
        <v>0.75800000000000001</v>
      </c>
      <c r="ET23" s="120">
        <v>0</v>
      </c>
      <c r="EU23">
        <v>0.56850000000000001</v>
      </c>
      <c r="EV23" s="120">
        <v>0</v>
      </c>
      <c r="EW23">
        <v>0.379</v>
      </c>
      <c r="EX23" s="120">
        <v>0</v>
      </c>
      <c r="EY23" s="93">
        <f>1/11.3</f>
        <v>8.8495575221238937E-2</v>
      </c>
      <c r="EZ23" s="93">
        <f t="shared" si="35"/>
        <v>8.8495575221238937E-2</v>
      </c>
      <c r="FA23" s="93">
        <f t="shared" si="35"/>
        <v>8.8495575221238937E-2</v>
      </c>
      <c r="FB23" s="120">
        <v>0</v>
      </c>
      <c r="FC23" s="93">
        <f t="shared" si="35"/>
        <v>8.8495575221238937E-2</v>
      </c>
      <c r="FD23" s="117">
        <v>0</v>
      </c>
      <c r="FE23" s="93">
        <f t="shared" si="35"/>
        <v>8.8495575221238937E-2</v>
      </c>
      <c r="FF23" s="117">
        <v>0</v>
      </c>
      <c r="FG23" s="93">
        <f t="shared" si="35"/>
        <v>8.8495575221238937E-2</v>
      </c>
      <c r="FH23" s="117">
        <v>0</v>
      </c>
    </row>
    <row r="24" spans="1:164" x14ac:dyDescent="0.35">
      <c r="A24" s="152"/>
      <c r="B24" s="4" t="s">
        <v>148</v>
      </c>
      <c r="C24" s="5" t="s">
        <v>13</v>
      </c>
      <c r="D24" s="97" t="s">
        <v>255</v>
      </c>
      <c r="E24" s="11">
        <f t="shared" si="9"/>
        <v>16</v>
      </c>
      <c r="F24" s="16">
        <v>1</v>
      </c>
      <c r="G24" s="16" t="s">
        <v>259</v>
      </c>
      <c r="H24">
        <v>0</v>
      </c>
      <c r="I24" s="34" t="str">
        <f>B18</f>
        <v>Reactant8</v>
      </c>
      <c r="J24">
        <v>0</v>
      </c>
      <c r="K24">
        <v>1</v>
      </c>
      <c r="L24">
        <v>1</v>
      </c>
      <c r="M24">
        <v>0</v>
      </c>
      <c r="N24">
        <f>N22</f>
        <v>20000</v>
      </c>
      <c r="O24" s="117">
        <f t="shared" si="33"/>
        <v>8.8888888888888892E-2</v>
      </c>
      <c r="P24" s="117">
        <f t="shared" si="33"/>
        <v>8.8888888888888892E-2</v>
      </c>
      <c r="Q24" s="117">
        <f t="shared" si="33"/>
        <v>8.8888888888888892E-2</v>
      </c>
      <c r="R24" s="117">
        <f t="shared" si="33"/>
        <v>8.8888888888888892E-2</v>
      </c>
      <c r="S24" s="117">
        <f t="shared" si="33"/>
        <v>8.8888888888888892E-2</v>
      </c>
      <c r="T24" s="117">
        <f t="shared" si="33"/>
        <v>8.8888888888888892E-2</v>
      </c>
      <c r="U24" s="117">
        <f t="shared" si="33"/>
        <v>8.8888888888888892E-2</v>
      </c>
      <c r="V24" s="117">
        <f t="shared" si="33"/>
        <v>8.8888888888888892E-2</v>
      </c>
      <c r="W24" s="117">
        <f t="shared" si="33"/>
        <v>8.8888888888888892E-2</v>
      </c>
      <c r="X24" s="117">
        <f t="shared" si="33"/>
        <v>8.8888888888888892E-2</v>
      </c>
      <c r="Y24" s="50">
        <f>Y21*0.75</f>
        <v>5.5965000000000007</v>
      </c>
      <c r="Z24" s="50">
        <f t="shared" ref="Z24:AG24" si="42">Z21*0.75</f>
        <v>5.3025000000000002</v>
      </c>
      <c r="AA24" s="50">
        <f t="shared" si="42"/>
        <v>5.0400000000000009</v>
      </c>
      <c r="AB24" s="50">
        <f t="shared" ref="AB24" si="43">AB21*0.75</f>
        <v>4.2569999999999997</v>
      </c>
      <c r="AC24" s="50">
        <f t="shared" si="42"/>
        <v>4.2569999999999997</v>
      </c>
      <c r="AD24" s="50">
        <f t="shared" ref="AD24" si="44">AD21*0.75</f>
        <v>4.2569999999999997</v>
      </c>
      <c r="AE24" s="50">
        <f t="shared" si="42"/>
        <v>3.4612500000000002</v>
      </c>
      <c r="AF24" s="50">
        <f t="shared" ref="AF24" si="45">AF21*0.75</f>
        <v>2.7</v>
      </c>
      <c r="AG24" s="50">
        <f t="shared" si="42"/>
        <v>2.7</v>
      </c>
      <c r="AH24" s="50">
        <f t="shared" ref="AH24" si="46">AH21*0.75</f>
        <v>2.7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1</v>
      </c>
      <c r="AT24" s="17">
        <v>1</v>
      </c>
      <c r="AU24" s="17">
        <v>1</v>
      </c>
      <c r="AV24" s="17">
        <v>1</v>
      </c>
      <c r="AW24" s="17">
        <v>1</v>
      </c>
      <c r="AX24" s="17">
        <v>1</v>
      </c>
      <c r="AY24" s="17">
        <v>1</v>
      </c>
      <c r="AZ24" s="17">
        <v>1</v>
      </c>
      <c r="BA24" s="17">
        <v>1</v>
      </c>
      <c r="BB24" s="17">
        <v>1</v>
      </c>
      <c r="BC24" s="17">
        <v>1</v>
      </c>
      <c r="BD24" s="17">
        <v>1</v>
      </c>
      <c r="BE24" s="17">
        <v>1</v>
      </c>
      <c r="BF24" s="17">
        <v>1</v>
      </c>
      <c r="BG24" s="17">
        <v>1</v>
      </c>
      <c r="BH24" s="17">
        <v>1</v>
      </c>
      <c r="BI24" s="17">
        <v>1</v>
      </c>
      <c r="BJ24" s="17">
        <v>1</v>
      </c>
      <c r="BK24" s="17">
        <v>1</v>
      </c>
      <c r="BL24" s="17">
        <v>1</v>
      </c>
      <c r="BM24" s="1">
        <f>BM21*0.75+BM22*0.25</f>
        <v>49.449999999999996</v>
      </c>
      <c r="BN24" s="1">
        <f t="shared" ref="BN24:BU24" si="47">BN21*0.75+BN22*0.25</f>
        <v>48.1</v>
      </c>
      <c r="BO24" s="1">
        <f t="shared" si="47"/>
        <v>46.975000000000001</v>
      </c>
      <c r="BP24" s="1">
        <f t="shared" ref="BP24" si="48">BP21*0.75+BP22*0.25</f>
        <v>48.250000000000007</v>
      </c>
      <c r="BQ24" s="1">
        <f t="shared" si="47"/>
        <v>46.824999999999996</v>
      </c>
      <c r="BR24" s="1">
        <f t="shared" ref="BR24" si="49">BR21*0.75+BR22*0.25</f>
        <v>44.949999999999996</v>
      </c>
      <c r="BS24" s="1">
        <f t="shared" si="47"/>
        <v>46.524999999999999</v>
      </c>
      <c r="BT24" s="1">
        <f t="shared" ref="BT24" si="50">BT21*0.75+BT22*0.25</f>
        <v>46.225000000000001</v>
      </c>
      <c r="BU24" s="1">
        <f t="shared" si="47"/>
        <v>46.225000000000001</v>
      </c>
      <c r="BV24" s="1">
        <f t="shared" ref="BV24" si="51">BV21*0.75+BV22*0.25</f>
        <v>43.225000000000001</v>
      </c>
      <c r="BW24" s="1">
        <f>BW21*0.75+BW22*0.25</f>
        <v>70145.620379811284</v>
      </c>
      <c r="BX24" s="1">
        <f t="shared" ref="BX24" si="52">BX21*0.75+BX22*0.25</f>
        <v>67565</v>
      </c>
      <c r="BY24" s="1">
        <f t="shared" ref="BY24" si="53">BY21*0.75+BY22*0.25</f>
        <v>65787.228484633059</v>
      </c>
      <c r="BZ24" s="120">
        <v>0</v>
      </c>
      <c r="CA24" s="1">
        <f t="shared" ref="CA24" si="54">CA21*0.75+CA22*0.25</f>
        <v>39775.994527944153</v>
      </c>
      <c r="CB24" s="120">
        <v>0</v>
      </c>
      <c r="CC24" s="1">
        <f t="shared" ref="CC24" si="55">CC21*0.75+CC22*0.25</f>
        <v>31125.497263972076</v>
      </c>
      <c r="CD24" s="120">
        <v>0</v>
      </c>
      <c r="CE24" s="1">
        <f t="shared" ref="CE24" si="56">CE21*0.75+CE22*0.25</f>
        <v>22475</v>
      </c>
      <c r="CF24" s="120">
        <v>0</v>
      </c>
      <c r="CG24" s="1">
        <f>CG21*0.75+CG22*0.25</f>
        <v>6632.9945379811288</v>
      </c>
      <c r="CH24" s="1">
        <f t="shared" ref="CH24" si="57">CH21*0.75+CH22*0.25</f>
        <v>6374.9325000000008</v>
      </c>
      <c r="CI24" s="1">
        <f t="shared" ref="CI24" si="58">CI21*0.75+CI22*0.25</f>
        <v>6197.1553484633059</v>
      </c>
      <c r="CJ24" s="120">
        <v>0</v>
      </c>
      <c r="CK24" s="1">
        <f t="shared" ref="CK24" si="59">CK21*0.75+CK22*0.25</f>
        <v>3834.1075321392254</v>
      </c>
      <c r="CL24" s="120">
        <v>0</v>
      </c>
      <c r="CM24" s="1">
        <f t="shared" ref="CM24" si="60">CM21*0.75+CM22*0.25</f>
        <v>3013.2537660696125</v>
      </c>
      <c r="CN24" s="120">
        <v>0</v>
      </c>
      <c r="CO24" s="1">
        <f t="shared" ref="CO24" si="61">CO21*0.75+CO22*0.25</f>
        <v>2192.4</v>
      </c>
      <c r="CP24" s="120">
        <v>0</v>
      </c>
      <c r="CQ24" s="1">
        <f t="shared" ref="CQ24" si="62">CQ21*0.75+CQ22*0.25</f>
        <v>0</v>
      </c>
      <c r="CR24" s="1">
        <f t="shared" ref="CR24" si="63">CR21*0.75+CR22*0.25</f>
        <v>0</v>
      </c>
      <c r="CS24" s="1">
        <f t="shared" ref="CS24" si="64">CS21*0.75+CS22*0.25</f>
        <v>0</v>
      </c>
      <c r="CT24" s="120">
        <v>0</v>
      </c>
      <c r="CU24" s="1">
        <f t="shared" ref="CU24" si="65">CU21*0.75+CU22*0.25</f>
        <v>0</v>
      </c>
      <c r="CV24" s="120">
        <v>0</v>
      </c>
      <c r="CW24" s="1">
        <f t="shared" ref="CW24" si="66">CW21*0.75+CW22*0.25</f>
        <v>0</v>
      </c>
      <c r="CX24" s="120">
        <v>0</v>
      </c>
      <c r="CY24" s="1">
        <f t="shared" ref="CY24" si="67">CY21*0.75+CY22*0.25</f>
        <v>0</v>
      </c>
      <c r="CZ24" s="120">
        <v>0</v>
      </c>
      <c r="DA24" s="1">
        <f t="shared" ref="DA24" si="68">DA21*0.75+DA22*0.25</f>
        <v>0</v>
      </c>
      <c r="DB24" s="1">
        <f t="shared" ref="DB24" si="69">DB21*0.75+DB22*0.25</f>
        <v>0</v>
      </c>
      <c r="DC24" s="1">
        <f t="shared" ref="DC24" si="70">DC21*0.75+DC22*0.25</f>
        <v>0</v>
      </c>
      <c r="DD24" s="120">
        <v>0</v>
      </c>
      <c r="DE24" s="1">
        <f t="shared" ref="DE24" si="71">DE21*0.75+DE22*0.25</f>
        <v>0</v>
      </c>
      <c r="DF24" s="120">
        <v>0</v>
      </c>
      <c r="DG24" s="1">
        <f t="shared" ref="DG24" si="72">DG21*0.75+DG22*0.25</f>
        <v>0</v>
      </c>
      <c r="DH24" s="120">
        <v>0</v>
      </c>
      <c r="DI24" s="1">
        <f t="shared" ref="DI24" si="73">DI21*0.75+DI22*0.25</f>
        <v>0</v>
      </c>
      <c r="DJ24" s="120">
        <v>0</v>
      </c>
      <c r="DK24" s="1">
        <f t="shared" ref="DK24" si="74">DK21*0.75+DK22*0.25</f>
        <v>0</v>
      </c>
      <c r="DL24" s="1">
        <f t="shared" ref="DL24" si="75">DL21*0.75+DL22*0.25</f>
        <v>0</v>
      </c>
      <c r="DM24" s="1">
        <f t="shared" ref="DM24" si="76">DM21*0.75+DM22*0.25</f>
        <v>0</v>
      </c>
      <c r="DN24" s="120">
        <v>0</v>
      </c>
      <c r="DO24" s="1">
        <f t="shared" ref="DO24" si="77">DO21*0.75+DO22*0.25</f>
        <v>0</v>
      </c>
      <c r="DP24" s="120">
        <v>0</v>
      </c>
      <c r="DQ24" s="1">
        <f t="shared" ref="DQ24" si="78">DQ21*0.75+DQ22*0.25</f>
        <v>0</v>
      </c>
      <c r="DR24" s="120">
        <v>0</v>
      </c>
      <c r="DS24" s="1">
        <f t="shared" ref="DS24" si="79">DS21*0.75+DS22*0.25</f>
        <v>0</v>
      </c>
      <c r="DT24" s="120">
        <v>0</v>
      </c>
      <c r="DU24" s="1">
        <f t="shared" ref="DU24" si="80">DU21*0.75+DU22*0.25</f>
        <v>123.18516478109692</v>
      </c>
      <c r="DV24" s="1">
        <f t="shared" ref="DV24" si="81">DV21*0.75+DV22*0.25</f>
        <v>116.74670054442417</v>
      </c>
      <c r="DW24" s="1">
        <f t="shared" ref="DW24" si="82">DW21*0.75+DW22*0.25</f>
        <v>110.95904681586784</v>
      </c>
      <c r="DX24" s="120">
        <v>0</v>
      </c>
      <c r="DY24" s="1">
        <f t="shared" ref="DY24" si="83">DY21*0.75+DY22*0.25</f>
        <v>116.74670054442417</v>
      </c>
      <c r="DZ24" s="117">
        <v>0</v>
      </c>
      <c r="EA24" s="1">
        <f t="shared" ref="EA24" si="84">EA21*0.75+EA22*0.25</f>
        <v>116.74670054442417</v>
      </c>
      <c r="EB24" s="117">
        <v>0</v>
      </c>
      <c r="EC24" s="1">
        <f t="shared" ref="EC24" si="85">EC21*0.75+EC22*0.25</f>
        <v>116.74670054442417</v>
      </c>
      <c r="ED24" s="117">
        <v>0</v>
      </c>
      <c r="EE24" s="1">
        <f t="shared" ref="EE24" si="86">EE21*0.75+EE22*0.25</f>
        <v>0</v>
      </c>
      <c r="EF24" s="1">
        <f t="shared" ref="EF24" si="87">EF21*0.75+EF22*0.25</f>
        <v>0</v>
      </c>
      <c r="EG24" s="1">
        <f t="shared" ref="EG24" si="88">EG21*0.75+EG22*0.25</f>
        <v>0</v>
      </c>
      <c r="EH24" s="120">
        <v>0</v>
      </c>
      <c r="EI24" s="1">
        <f t="shared" ref="EI24" si="89">EI21*0.75+EI22*0.25</f>
        <v>0</v>
      </c>
      <c r="EJ24" s="120">
        <v>0</v>
      </c>
      <c r="EK24" s="1">
        <f t="shared" ref="EK24" si="90">EK21*0.75+EK22*0.25</f>
        <v>0</v>
      </c>
      <c r="EL24" s="120">
        <v>0</v>
      </c>
      <c r="EM24" s="1">
        <f t="shared" ref="EM24" si="91">EM21*0.75+EM22*0.25</f>
        <v>0</v>
      </c>
      <c r="EN24" s="120">
        <v>0</v>
      </c>
      <c r="EO24" s="1">
        <f t="shared" ref="EO24" si="92">EO21*0.75+EO22*0.25</f>
        <v>1.0073749999999999</v>
      </c>
      <c r="EP24" s="1">
        <f t="shared" ref="EP24" si="93">EP21*0.75+EP22*0.25</f>
        <v>0.81443750000000004</v>
      </c>
      <c r="EQ24" s="1">
        <f t="shared" ref="EQ24" si="94">EQ21*0.75+EQ22*0.25</f>
        <v>0.69162499999999993</v>
      </c>
      <c r="ER24" s="120">
        <v>0</v>
      </c>
      <c r="ES24" s="1">
        <f t="shared" ref="ES24" si="95">ES21*0.75+ES22*0.25</f>
        <v>0.54425000000000001</v>
      </c>
      <c r="ET24" s="120">
        <v>0</v>
      </c>
      <c r="EU24" s="1">
        <f t="shared" ref="EU24" si="96">EU21*0.75+EU22*0.25</f>
        <v>0.41902499999999998</v>
      </c>
      <c r="EV24" s="120">
        <v>0</v>
      </c>
      <c r="EW24" s="1">
        <f t="shared" ref="EW24" si="97">EW21*0.75+EW22*0.25</f>
        <v>0.34787500000000005</v>
      </c>
      <c r="EX24" s="120">
        <v>0</v>
      </c>
      <c r="EY24" s="1">
        <f t="shared" ref="EY24" si="98">EY21*0.75+EY22*0.25</f>
        <v>8.8495575221238937E-2</v>
      </c>
      <c r="EZ24" s="1">
        <f t="shared" ref="EZ24" si="99">EZ21*0.75+EZ22*0.25</f>
        <v>8.8495575221238937E-2</v>
      </c>
      <c r="FA24" s="1">
        <f t="shared" ref="FA24" si="100">FA21*0.75+FA22*0.25</f>
        <v>8.8495575221238937E-2</v>
      </c>
      <c r="FB24" s="120">
        <v>0</v>
      </c>
      <c r="FC24" s="1">
        <f t="shared" ref="FC24" si="101">FC21*0.75+FC22*0.25</f>
        <v>8.8495575221238937E-2</v>
      </c>
      <c r="FD24" s="117">
        <v>0</v>
      </c>
      <c r="FE24" s="1">
        <f t="shared" ref="FE24" si="102">FE21*0.75+FE22*0.25</f>
        <v>8.8495575221238937E-2</v>
      </c>
      <c r="FF24" s="117">
        <v>0</v>
      </c>
      <c r="FG24" s="1">
        <f t="shared" ref="FG24" si="103">FG21*0.75+FG22*0.25</f>
        <v>8.8495575221238937E-2</v>
      </c>
      <c r="FH24" s="117">
        <v>0</v>
      </c>
    </row>
    <row r="25" spans="1:164" x14ac:dyDescent="0.35">
      <c r="A25" s="152"/>
      <c r="B25" s="4" t="s">
        <v>148</v>
      </c>
      <c r="C25" s="5" t="s">
        <v>13</v>
      </c>
      <c r="D25" s="101" t="s">
        <v>256</v>
      </c>
      <c r="E25" s="11">
        <f t="shared" si="9"/>
        <v>17</v>
      </c>
      <c r="F25" s="16">
        <v>1</v>
      </c>
      <c r="G25" s="16" t="s">
        <v>260</v>
      </c>
      <c r="H25">
        <v>0</v>
      </c>
      <c r="I25" s="34" t="str">
        <f>B18</f>
        <v>Reactant8</v>
      </c>
      <c r="J25">
        <v>0</v>
      </c>
      <c r="K25">
        <v>1</v>
      </c>
      <c r="L25">
        <v>1</v>
      </c>
      <c r="M25">
        <v>0</v>
      </c>
      <c r="N25">
        <f>N23</f>
        <v>20000</v>
      </c>
      <c r="O25" s="117">
        <f t="shared" si="33"/>
        <v>8.8888888888888892E-2</v>
      </c>
      <c r="P25" s="117">
        <f t="shared" si="33"/>
        <v>8.8888888888888892E-2</v>
      </c>
      <c r="Q25" s="117">
        <f t="shared" si="33"/>
        <v>8.8888888888888892E-2</v>
      </c>
      <c r="R25" s="117">
        <f t="shared" si="33"/>
        <v>8.8888888888888892E-2</v>
      </c>
      <c r="S25" s="117">
        <f t="shared" si="33"/>
        <v>8.8888888888888892E-2</v>
      </c>
      <c r="T25" s="117">
        <f t="shared" si="33"/>
        <v>8.8888888888888892E-2</v>
      </c>
      <c r="U25" s="117">
        <f t="shared" si="33"/>
        <v>8.8888888888888892E-2</v>
      </c>
      <c r="V25" s="117">
        <f t="shared" si="33"/>
        <v>8.8888888888888892E-2</v>
      </c>
      <c r="W25" s="117">
        <f t="shared" si="33"/>
        <v>8.8888888888888892E-2</v>
      </c>
      <c r="X25" s="117">
        <f t="shared" si="33"/>
        <v>8.8888888888888892E-2</v>
      </c>
      <c r="Y25" s="50">
        <f>Y21*0.75</f>
        <v>5.5965000000000007</v>
      </c>
      <c r="Z25" s="50">
        <f t="shared" ref="Z25:AE25" si="104">Z21*0.75</f>
        <v>5.3025000000000002</v>
      </c>
      <c r="AA25" s="50">
        <f t="shared" si="104"/>
        <v>5.0400000000000009</v>
      </c>
      <c r="AB25" s="50">
        <f t="shared" ref="AB25" si="105">AB21*0.75</f>
        <v>4.2569999999999997</v>
      </c>
      <c r="AC25" s="50">
        <f t="shared" si="104"/>
        <v>4.2569999999999997</v>
      </c>
      <c r="AD25" s="50">
        <f t="shared" ref="AD25" si="106">AD21*0.75</f>
        <v>4.2569999999999997</v>
      </c>
      <c r="AE25" s="50">
        <f t="shared" si="104"/>
        <v>3.4612500000000002</v>
      </c>
      <c r="AF25" s="50">
        <f>AF21*0.75</f>
        <v>2.7</v>
      </c>
      <c r="AG25" s="50">
        <f>AG21*0.75</f>
        <v>2.7</v>
      </c>
      <c r="AH25" s="50">
        <f>AH21*0.75</f>
        <v>2.7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1</v>
      </c>
      <c r="AT25" s="17">
        <v>1</v>
      </c>
      <c r="AU25" s="17">
        <v>1</v>
      </c>
      <c r="AV25" s="17">
        <v>1</v>
      </c>
      <c r="AW25" s="17">
        <v>1</v>
      </c>
      <c r="AX25" s="17">
        <v>1</v>
      </c>
      <c r="AY25" s="17">
        <v>1</v>
      </c>
      <c r="AZ25" s="17">
        <v>1</v>
      </c>
      <c r="BA25" s="17">
        <v>1</v>
      </c>
      <c r="BB25" s="17">
        <v>1</v>
      </c>
      <c r="BC25" s="17">
        <v>1</v>
      </c>
      <c r="BD25" s="17">
        <v>1</v>
      </c>
      <c r="BE25" s="17">
        <v>1</v>
      </c>
      <c r="BF25" s="17">
        <v>1</v>
      </c>
      <c r="BG25" s="17">
        <v>1</v>
      </c>
      <c r="BH25" s="17">
        <v>1</v>
      </c>
      <c r="BI25" s="17">
        <v>1</v>
      </c>
      <c r="BJ25" s="17">
        <v>1</v>
      </c>
      <c r="BK25" s="17">
        <v>1</v>
      </c>
      <c r="BL25" s="17">
        <v>1</v>
      </c>
      <c r="BM25" s="1">
        <f>BM21*0.75+0.25*BM23</f>
        <v>50.974999999999994</v>
      </c>
      <c r="BN25" s="1">
        <f t="shared" ref="BN25:BU25" si="107">BN21*0.75+0.25*BN23</f>
        <v>49.625</v>
      </c>
      <c r="BO25" s="1">
        <f t="shared" si="107"/>
        <v>48.5</v>
      </c>
      <c r="BP25" s="1">
        <f t="shared" ref="BP25" si="108">BP21*0.75+0.25*BP23</f>
        <v>49.575000000000003</v>
      </c>
      <c r="BQ25" s="1">
        <f t="shared" si="107"/>
        <v>48.149999999999991</v>
      </c>
      <c r="BR25" s="1">
        <f t="shared" ref="BR25" si="109">BR21*0.75+0.25*BR23</f>
        <v>46.274999999999991</v>
      </c>
      <c r="BS25" s="1">
        <f t="shared" si="107"/>
        <v>47.449999999999996</v>
      </c>
      <c r="BT25" s="1">
        <f t="shared" ref="BT25" si="110">BT21*0.75+0.25*BT23</f>
        <v>46.75</v>
      </c>
      <c r="BU25" s="1">
        <f t="shared" si="107"/>
        <v>46.75</v>
      </c>
      <c r="BV25" s="1">
        <f t="shared" ref="BV25" si="111">BV21*0.75+0.25*BV23</f>
        <v>43.75</v>
      </c>
      <c r="BW25" s="1">
        <f>BW21*0.75+BW23*0.25</f>
        <v>70145.620379811284</v>
      </c>
      <c r="BX25" s="1">
        <f t="shared" ref="BX25:CE25" si="112">BX21*0.75+BX23*0.25</f>
        <v>67565</v>
      </c>
      <c r="BY25" s="1">
        <f t="shared" si="112"/>
        <v>65787.228484633059</v>
      </c>
      <c r="BZ25" s="120">
        <v>0</v>
      </c>
      <c r="CA25" s="1">
        <f t="shared" si="112"/>
        <v>39775.994527944153</v>
      </c>
      <c r="CB25" s="120">
        <v>0</v>
      </c>
      <c r="CC25" s="1">
        <f t="shared" si="112"/>
        <v>31125.497263972076</v>
      </c>
      <c r="CD25" s="120">
        <v>0</v>
      </c>
      <c r="CE25" s="1">
        <f t="shared" si="112"/>
        <v>22475</v>
      </c>
      <c r="CF25" s="120">
        <v>0</v>
      </c>
      <c r="CG25" s="1">
        <f>CG21*0.75+CG23*0.25</f>
        <v>6632.9945379811288</v>
      </c>
      <c r="CH25" s="1">
        <f t="shared" ref="CH25:FE25" si="113">CH21*0.75+CH23*0.25</f>
        <v>6374.9325000000008</v>
      </c>
      <c r="CI25" s="1">
        <f t="shared" si="113"/>
        <v>6197.1553484633059</v>
      </c>
      <c r="CJ25" s="120">
        <v>0</v>
      </c>
      <c r="CK25" s="1">
        <f t="shared" si="113"/>
        <v>3834.1075321392254</v>
      </c>
      <c r="CL25" s="120">
        <v>0</v>
      </c>
      <c r="CM25" s="1">
        <f t="shared" si="113"/>
        <v>3013.2537660696125</v>
      </c>
      <c r="CN25" s="120">
        <v>0</v>
      </c>
      <c r="CO25" s="1">
        <f t="shared" si="113"/>
        <v>2192.4</v>
      </c>
      <c r="CP25" s="120">
        <v>0</v>
      </c>
      <c r="CQ25" s="1">
        <f t="shared" si="113"/>
        <v>0</v>
      </c>
      <c r="CR25" s="1">
        <f t="shared" si="113"/>
        <v>0</v>
      </c>
      <c r="CS25" s="1">
        <f t="shared" si="113"/>
        <v>0</v>
      </c>
      <c r="CT25" s="120">
        <v>0</v>
      </c>
      <c r="CU25" s="1">
        <f t="shared" si="113"/>
        <v>0</v>
      </c>
      <c r="CV25" s="120">
        <v>0</v>
      </c>
      <c r="CW25" s="1">
        <f t="shared" si="113"/>
        <v>0</v>
      </c>
      <c r="CX25" s="120">
        <v>0</v>
      </c>
      <c r="CY25" s="1">
        <f t="shared" si="113"/>
        <v>0</v>
      </c>
      <c r="CZ25" s="120">
        <v>0</v>
      </c>
      <c r="DA25" s="1">
        <f t="shared" si="113"/>
        <v>0</v>
      </c>
      <c r="DB25" s="1">
        <f t="shared" si="113"/>
        <v>0</v>
      </c>
      <c r="DC25" s="1">
        <f t="shared" si="113"/>
        <v>0</v>
      </c>
      <c r="DD25" s="120">
        <v>0</v>
      </c>
      <c r="DE25" s="1">
        <f t="shared" si="113"/>
        <v>0</v>
      </c>
      <c r="DF25" s="120">
        <v>0</v>
      </c>
      <c r="DG25" s="1">
        <f t="shared" si="113"/>
        <v>0</v>
      </c>
      <c r="DH25" s="120">
        <v>0</v>
      </c>
      <c r="DI25" s="1">
        <f t="shared" si="113"/>
        <v>0</v>
      </c>
      <c r="DJ25" s="120">
        <v>0</v>
      </c>
      <c r="DK25" s="1">
        <f t="shared" si="113"/>
        <v>0</v>
      </c>
      <c r="DL25" s="1">
        <f t="shared" si="113"/>
        <v>0</v>
      </c>
      <c r="DM25" s="1">
        <f t="shared" si="113"/>
        <v>0</v>
      </c>
      <c r="DN25" s="120">
        <v>0</v>
      </c>
      <c r="DO25" s="1">
        <f t="shared" si="113"/>
        <v>0</v>
      </c>
      <c r="DP25" s="120">
        <v>0</v>
      </c>
      <c r="DQ25" s="1">
        <f t="shared" si="113"/>
        <v>0</v>
      </c>
      <c r="DR25" s="120">
        <v>0</v>
      </c>
      <c r="DS25" s="1">
        <f t="shared" si="113"/>
        <v>0</v>
      </c>
      <c r="DT25" s="120">
        <v>0</v>
      </c>
      <c r="DU25" s="1">
        <f t="shared" si="113"/>
        <v>123.18516478109692</v>
      </c>
      <c r="DV25" s="1">
        <f t="shared" si="113"/>
        <v>116.74670054442417</v>
      </c>
      <c r="DW25" s="1">
        <f t="shared" si="113"/>
        <v>110.95904681586784</v>
      </c>
      <c r="DX25" s="120">
        <v>0</v>
      </c>
      <c r="DY25" s="1">
        <f t="shared" si="113"/>
        <v>116.74670054442417</v>
      </c>
      <c r="DZ25" s="117">
        <v>0</v>
      </c>
      <c r="EA25" s="1">
        <f t="shared" si="113"/>
        <v>116.74670054442417</v>
      </c>
      <c r="EB25" s="117">
        <v>0</v>
      </c>
      <c r="EC25" s="1">
        <f t="shared" si="113"/>
        <v>116.74670054442417</v>
      </c>
      <c r="ED25" s="117">
        <v>0</v>
      </c>
      <c r="EE25" s="1">
        <f t="shared" si="113"/>
        <v>0</v>
      </c>
      <c r="EF25" s="1">
        <f t="shared" si="113"/>
        <v>0</v>
      </c>
      <c r="EG25" s="1">
        <f t="shared" si="113"/>
        <v>0</v>
      </c>
      <c r="EH25" s="120">
        <v>0</v>
      </c>
      <c r="EI25" s="1">
        <f t="shared" si="113"/>
        <v>0</v>
      </c>
      <c r="EJ25" s="120">
        <v>0</v>
      </c>
      <c r="EK25" s="1">
        <f t="shared" si="113"/>
        <v>0</v>
      </c>
      <c r="EL25" s="120">
        <v>0</v>
      </c>
      <c r="EM25" s="1">
        <f t="shared" si="113"/>
        <v>0</v>
      </c>
      <c r="EN25" s="120">
        <v>0</v>
      </c>
      <c r="EO25" s="1">
        <f t="shared" si="113"/>
        <v>1.0073749999999999</v>
      </c>
      <c r="EP25" s="1">
        <f t="shared" si="113"/>
        <v>0.81443750000000004</v>
      </c>
      <c r="EQ25" s="1">
        <f t="shared" si="113"/>
        <v>0.69162499999999993</v>
      </c>
      <c r="ER25" s="120">
        <v>0</v>
      </c>
      <c r="ES25" s="1">
        <f t="shared" si="113"/>
        <v>0.54425000000000001</v>
      </c>
      <c r="ET25" s="120">
        <v>0</v>
      </c>
      <c r="EU25" s="1">
        <f t="shared" si="113"/>
        <v>0.41902499999999998</v>
      </c>
      <c r="EV25" s="120">
        <v>0</v>
      </c>
      <c r="EW25" s="1">
        <f t="shared" si="113"/>
        <v>0.34787500000000005</v>
      </c>
      <c r="EX25" s="120">
        <v>0</v>
      </c>
      <c r="EY25" s="1">
        <f t="shared" si="113"/>
        <v>8.8495575221238937E-2</v>
      </c>
      <c r="EZ25" s="1">
        <f t="shared" si="113"/>
        <v>8.8495575221238937E-2</v>
      </c>
      <c r="FA25" s="1">
        <f t="shared" si="113"/>
        <v>8.8495575221238937E-2</v>
      </c>
      <c r="FB25" s="120">
        <v>0</v>
      </c>
      <c r="FC25" s="1">
        <f t="shared" si="113"/>
        <v>8.8495575221238937E-2</v>
      </c>
      <c r="FD25" s="117">
        <v>0</v>
      </c>
      <c r="FE25" s="1">
        <f t="shared" si="113"/>
        <v>8.8495575221238937E-2</v>
      </c>
      <c r="FF25" s="117">
        <v>0</v>
      </c>
      <c r="FG25" s="1">
        <f t="shared" ref="FG25" si="114">FG21*0.75+FG23*0.25</f>
        <v>8.8495575221238937E-2</v>
      </c>
      <c r="FH25" s="117">
        <v>0</v>
      </c>
    </row>
    <row r="26" spans="1:164" x14ac:dyDescent="0.35">
      <c r="A26" s="152"/>
      <c r="B26" s="35" t="s">
        <v>143</v>
      </c>
      <c r="C26" s="13" t="s">
        <v>289</v>
      </c>
      <c r="D26" s="86" t="s">
        <v>76</v>
      </c>
      <c r="E26" s="11">
        <f t="shared" si="9"/>
        <v>18</v>
      </c>
      <c r="F26" s="16">
        <v>1</v>
      </c>
      <c r="G26" s="16" t="s">
        <v>79</v>
      </c>
      <c r="H26" s="12">
        <v>0</v>
      </c>
      <c r="I26" t="s">
        <v>12</v>
      </c>
      <c r="J26">
        <v>0</v>
      </c>
      <c r="K26">
        <v>0</v>
      </c>
      <c r="L26">
        <v>-1</v>
      </c>
      <c r="M26">
        <v>0</v>
      </c>
      <c r="N26">
        <f>N21</f>
        <v>20000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>
        <v>0</v>
      </c>
      <c r="Z26">
        <v>0</v>
      </c>
      <c r="AA26">
        <v>0</v>
      </c>
      <c r="AB26" s="117">
        <v>0</v>
      </c>
      <c r="AC26">
        <v>0</v>
      </c>
      <c r="AD26" s="117">
        <v>0</v>
      </c>
      <c r="AE26">
        <v>0</v>
      </c>
      <c r="AF26" s="117">
        <v>0</v>
      </c>
      <c r="AG26">
        <v>0</v>
      </c>
      <c r="AH26" s="1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1</v>
      </c>
      <c r="AT26" s="17">
        <v>1</v>
      </c>
      <c r="AU26" s="17">
        <v>1</v>
      </c>
      <c r="AV26" s="17">
        <v>1</v>
      </c>
      <c r="AW26" s="17">
        <v>1</v>
      </c>
      <c r="AX26" s="17">
        <v>1</v>
      </c>
      <c r="AY26" s="17">
        <v>1</v>
      </c>
      <c r="AZ26" s="17">
        <v>1</v>
      </c>
      <c r="BA26" s="17">
        <v>1</v>
      </c>
      <c r="BB26" s="17">
        <v>1</v>
      </c>
      <c r="BC26" s="17">
        <v>1</v>
      </c>
      <c r="BD26" s="17">
        <v>1</v>
      </c>
      <c r="BE26" s="17">
        <v>1</v>
      </c>
      <c r="BF26" s="17">
        <v>1</v>
      </c>
      <c r="BG26" s="17">
        <v>1</v>
      </c>
      <c r="BH26" s="17">
        <v>1</v>
      </c>
      <c r="BI26" s="17">
        <v>1</v>
      </c>
      <c r="BJ26" s="17">
        <v>1</v>
      </c>
      <c r="BK26" s="17">
        <v>1</v>
      </c>
      <c r="BL26" s="17">
        <v>1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0">
        <v>0</v>
      </c>
      <c r="CA26" s="12">
        <v>0</v>
      </c>
      <c r="CB26" s="120">
        <v>0</v>
      </c>
      <c r="CC26" s="12">
        <v>0</v>
      </c>
      <c r="CD26" s="120">
        <v>0</v>
      </c>
      <c r="CE26" s="12">
        <v>0</v>
      </c>
      <c r="CF26" s="120">
        <v>0</v>
      </c>
      <c r="CG26" s="12">
        <v>0</v>
      </c>
      <c r="CH26" s="12">
        <v>0</v>
      </c>
      <c r="CI26" s="12">
        <v>0</v>
      </c>
      <c r="CJ26" s="120">
        <v>0</v>
      </c>
      <c r="CK26" s="12">
        <v>0</v>
      </c>
      <c r="CL26" s="120">
        <v>0</v>
      </c>
      <c r="CM26" s="12">
        <v>0</v>
      </c>
      <c r="CN26" s="120">
        <v>0</v>
      </c>
      <c r="CO26" s="12">
        <v>0</v>
      </c>
      <c r="CP26" s="120">
        <v>0</v>
      </c>
      <c r="CQ26" s="12">
        <v>0</v>
      </c>
      <c r="CR26" s="12">
        <v>0</v>
      </c>
      <c r="CS26" s="12">
        <v>0</v>
      </c>
      <c r="CT26" s="120">
        <v>0</v>
      </c>
      <c r="CU26" s="12">
        <v>0</v>
      </c>
      <c r="CV26" s="120">
        <v>0</v>
      </c>
      <c r="CW26" s="12">
        <v>0</v>
      </c>
      <c r="CX26" s="120">
        <v>0</v>
      </c>
      <c r="CY26" s="12">
        <v>0</v>
      </c>
      <c r="CZ26" s="120">
        <v>0</v>
      </c>
      <c r="DA26" s="12">
        <v>0</v>
      </c>
      <c r="DB26" s="12">
        <v>0</v>
      </c>
      <c r="DC26" s="12">
        <v>0</v>
      </c>
      <c r="DD26" s="120">
        <v>0</v>
      </c>
      <c r="DE26" s="12">
        <v>0</v>
      </c>
      <c r="DF26" s="120">
        <v>0</v>
      </c>
      <c r="DG26" s="12">
        <v>0</v>
      </c>
      <c r="DH26" s="120">
        <v>0</v>
      </c>
      <c r="DI26" s="12">
        <v>0</v>
      </c>
      <c r="DJ26" s="120">
        <v>0</v>
      </c>
      <c r="DK26" s="12">
        <v>0</v>
      </c>
      <c r="DL26" s="12">
        <v>0</v>
      </c>
      <c r="DM26" s="12">
        <v>0</v>
      </c>
      <c r="DN26" s="120">
        <v>0</v>
      </c>
      <c r="DO26" s="12">
        <v>0</v>
      </c>
      <c r="DP26" s="120">
        <v>0</v>
      </c>
      <c r="DQ26" s="12">
        <v>0</v>
      </c>
      <c r="DR26" s="120">
        <v>0</v>
      </c>
      <c r="DS26" s="12">
        <v>0</v>
      </c>
      <c r="DT26" s="120">
        <v>0</v>
      </c>
      <c r="DU26" s="12">
        <v>0</v>
      </c>
      <c r="DV26" s="12">
        <v>0</v>
      </c>
      <c r="DW26" s="12">
        <v>0</v>
      </c>
      <c r="DX26" s="120">
        <v>0</v>
      </c>
      <c r="DY26">
        <f>$DV26*B$3</f>
        <v>0</v>
      </c>
      <c r="DZ26" s="117">
        <v>0</v>
      </c>
      <c r="EA26">
        <f>$DV26*C$3</f>
        <v>0</v>
      </c>
      <c r="EB26" s="117">
        <v>0</v>
      </c>
      <c r="EC26">
        <f>$DV26*D$3</f>
        <v>0</v>
      </c>
      <c r="ED26" s="117">
        <v>0</v>
      </c>
      <c r="EE26" s="12">
        <v>0</v>
      </c>
      <c r="EF26" s="12">
        <v>0</v>
      </c>
      <c r="EG26" s="12">
        <v>0</v>
      </c>
      <c r="EH26" s="120">
        <v>0</v>
      </c>
      <c r="EI26">
        <f>$EF26*B$3</f>
        <v>0</v>
      </c>
      <c r="EJ26" s="120">
        <v>0</v>
      </c>
      <c r="EK26">
        <f>$EF26*C$3</f>
        <v>0</v>
      </c>
      <c r="EL26" s="120">
        <v>0</v>
      </c>
      <c r="EM26">
        <f>$EF26*D$3</f>
        <v>0</v>
      </c>
      <c r="EN26" s="120">
        <v>0</v>
      </c>
      <c r="EO26">
        <v>0</v>
      </c>
      <c r="EP26">
        <v>0</v>
      </c>
      <c r="EQ26">
        <v>0</v>
      </c>
      <c r="ER26" s="120">
        <v>0</v>
      </c>
      <c r="ES26">
        <v>0</v>
      </c>
      <c r="ET26" s="120">
        <v>0</v>
      </c>
      <c r="EU26">
        <v>0</v>
      </c>
      <c r="EV26" s="120">
        <v>0</v>
      </c>
      <c r="EW26">
        <v>0</v>
      </c>
      <c r="EX26" s="120">
        <v>0</v>
      </c>
      <c r="EY26" s="12">
        <v>0</v>
      </c>
      <c r="EZ26" s="12">
        <v>0</v>
      </c>
      <c r="FA26" s="12">
        <v>0</v>
      </c>
      <c r="FB26" s="120">
        <v>0</v>
      </c>
      <c r="FC26" s="12">
        <v>0</v>
      </c>
      <c r="FD26" s="117">
        <v>0</v>
      </c>
      <c r="FE26" s="12">
        <v>0</v>
      </c>
      <c r="FF26" s="117">
        <v>0</v>
      </c>
      <c r="FG26" s="12">
        <v>0</v>
      </c>
      <c r="FH26" s="117">
        <v>0</v>
      </c>
    </row>
    <row r="27" spans="1:164" x14ac:dyDescent="0.35">
      <c r="A27" s="152"/>
      <c r="B27" s="35" t="s">
        <v>144</v>
      </c>
      <c r="C27" s="13" t="s">
        <v>289</v>
      </c>
      <c r="D27" s="86" t="s">
        <v>77</v>
      </c>
      <c r="E27" s="11">
        <f t="shared" si="9"/>
        <v>19</v>
      </c>
      <c r="F27" s="16">
        <v>1</v>
      </c>
      <c r="G27" s="16" t="s">
        <v>78</v>
      </c>
      <c r="H27" s="12">
        <v>0</v>
      </c>
      <c r="I27" t="s">
        <v>12</v>
      </c>
      <c r="J27">
        <v>0</v>
      </c>
      <c r="K27">
        <v>0</v>
      </c>
      <c r="L27">
        <v>-1</v>
      </c>
      <c r="M27">
        <v>0</v>
      </c>
      <c r="N27">
        <f>N26</f>
        <v>20000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>
        <v>0</v>
      </c>
      <c r="Z27">
        <v>0</v>
      </c>
      <c r="AA27">
        <v>0</v>
      </c>
      <c r="AB27" s="117">
        <v>0</v>
      </c>
      <c r="AC27">
        <v>0</v>
      </c>
      <c r="AD27" s="117">
        <v>0</v>
      </c>
      <c r="AE27">
        <v>0</v>
      </c>
      <c r="AF27" s="117">
        <v>0</v>
      </c>
      <c r="AG27">
        <v>0</v>
      </c>
      <c r="AH27" s="1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1</v>
      </c>
      <c r="AT27" s="17">
        <v>1</v>
      </c>
      <c r="AU27" s="17">
        <v>1</v>
      </c>
      <c r="AV27" s="17">
        <v>1</v>
      </c>
      <c r="AW27" s="17">
        <v>1</v>
      </c>
      <c r="AX27" s="17">
        <v>1</v>
      </c>
      <c r="AY27" s="17">
        <v>1</v>
      </c>
      <c r="AZ27" s="17">
        <v>1</v>
      </c>
      <c r="BA27" s="17">
        <v>1</v>
      </c>
      <c r="BB27" s="17">
        <v>1</v>
      </c>
      <c r="BC27" s="17">
        <v>1</v>
      </c>
      <c r="BD27" s="17">
        <v>1</v>
      </c>
      <c r="BE27" s="17">
        <v>1</v>
      </c>
      <c r="BF27" s="17">
        <v>1</v>
      </c>
      <c r="BG27" s="17">
        <v>1</v>
      </c>
      <c r="BH27" s="17">
        <v>1</v>
      </c>
      <c r="BI27" s="17">
        <v>1</v>
      </c>
      <c r="BJ27" s="17">
        <v>1</v>
      </c>
      <c r="BK27" s="17">
        <v>1</v>
      </c>
      <c r="BL27" s="17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0">
        <v>0</v>
      </c>
      <c r="CA27" s="12">
        <v>0</v>
      </c>
      <c r="CB27" s="120">
        <v>0</v>
      </c>
      <c r="CC27" s="12">
        <v>0</v>
      </c>
      <c r="CD27" s="120">
        <v>0</v>
      </c>
      <c r="CE27" s="12">
        <v>0</v>
      </c>
      <c r="CF27" s="120">
        <v>0</v>
      </c>
      <c r="CG27" s="12">
        <v>0</v>
      </c>
      <c r="CH27" s="12">
        <v>0</v>
      </c>
      <c r="CI27" s="12">
        <v>0</v>
      </c>
      <c r="CJ27" s="120">
        <v>0</v>
      </c>
      <c r="CK27" s="12">
        <v>0</v>
      </c>
      <c r="CL27" s="120">
        <v>0</v>
      </c>
      <c r="CM27" s="12">
        <v>0</v>
      </c>
      <c r="CN27" s="120">
        <v>0</v>
      </c>
      <c r="CO27" s="12">
        <v>0</v>
      </c>
      <c r="CP27" s="120">
        <v>0</v>
      </c>
      <c r="CQ27" s="12">
        <v>0</v>
      </c>
      <c r="CR27" s="12">
        <v>0</v>
      </c>
      <c r="CS27" s="12">
        <v>0</v>
      </c>
      <c r="CT27" s="120">
        <v>0</v>
      </c>
      <c r="CU27" s="12">
        <v>0</v>
      </c>
      <c r="CV27" s="120">
        <v>0</v>
      </c>
      <c r="CW27" s="12">
        <v>0</v>
      </c>
      <c r="CX27" s="120">
        <v>0</v>
      </c>
      <c r="CY27" s="12">
        <v>0</v>
      </c>
      <c r="CZ27" s="120">
        <v>0</v>
      </c>
      <c r="DA27" s="12">
        <v>0</v>
      </c>
      <c r="DB27" s="12">
        <v>0</v>
      </c>
      <c r="DC27" s="12">
        <v>0</v>
      </c>
      <c r="DD27" s="120">
        <v>0</v>
      </c>
      <c r="DE27" s="12">
        <v>0</v>
      </c>
      <c r="DF27" s="120">
        <v>0</v>
      </c>
      <c r="DG27" s="12">
        <v>0</v>
      </c>
      <c r="DH27" s="120">
        <v>0</v>
      </c>
      <c r="DI27" s="12">
        <v>0</v>
      </c>
      <c r="DJ27" s="120">
        <v>0</v>
      </c>
      <c r="DK27" s="12">
        <v>0</v>
      </c>
      <c r="DL27" s="12">
        <v>0</v>
      </c>
      <c r="DM27" s="12">
        <v>0</v>
      </c>
      <c r="DN27" s="120">
        <v>0</v>
      </c>
      <c r="DO27" s="12">
        <v>0</v>
      </c>
      <c r="DP27" s="120">
        <v>0</v>
      </c>
      <c r="DQ27" s="12">
        <v>0</v>
      </c>
      <c r="DR27" s="120">
        <v>0</v>
      </c>
      <c r="DS27" s="12">
        <v>0</v>
      </c>
      <c r="DT27" s="120">
        <v>0</v>
      </c>
      <c r="DU27" s="12">
        <v>0</v>
      </c>
      <c r="DV27" s="12">
        <v>0</v>
      </c>
      <c r="DW27" s="12">
        <v>0</v>
      </c>
      <c r="DX27" s="120">
        <v>0</v>
      </c>
      <c r="DY27">
        <f>$DV27*B$3</f>
        <v>0</v>
      </c>
      <c r="DZ27" s="117">
        <v>0</v>
      </c>
      <c r="EA27">
        <f>$DV27*C$3</f>
        <v>0</v>
      </c>
      <c r="EB27" s="117">
        <v>0</v>
      </c>
      <c r="EC27">
        <f>$DV27*D$3</f>
        <v>0</v>
      </c>
      <c r="ED27" s="117">
        <v>0</v>
      </c>
      <c r="EE27" s="12">
        <v>0</v>
      </c>
      <c r="EF27" s="12">
        <v>0</v>
      </c>
      <c r="EG27" s="12">
        <v>0</v>
      </c>
      <c r="EH27" s="120">
        <v>0</v>
      </c>
      <c r="EI27">
        <f>$EF27*B$3</f>
        <v>0</v>
      </c>
      <c r="EJ27" s="120">
        <v>0</v>
      </c>
      <c r="EK27">
        <f>$EF27*C$3</f>
        <v>0</v>
      </c>
      <c r="EL27" s="120">
        <v>0</v>
      </c>
      <c r="EM27">
        <f>$EF27*D$3</f>
        <v>0</v>
      </c>
      <c r="EN27" s="120">
        <v>0</v>
      </c>
      <c r="EO27">
        <v>0</v>
      </c>
      <c r="EP27">
        <v>0</v>
      </c>
      <c r="EQ27">
        <v>0</v>
      </c>
      <c r="ER27" s="120">
        <v>0</v>
      </c>
      <c r="ES27">
        <v>0</v>
      </c>
      <c r="ET27" s="120">
        <v>0</v>
      </c>
      <c r="EU27">
        <v>0</v>
      </c>
      <c r="EV27" s="120">
        <v>0</v>
      </c>
      <c r="EW27">
        <v>0</v>
      </c>
      <c r="EX27" s="120">
        <v>0</v>
      </c>
      <c r="EY27" s="12">
        <v>0</v>
      </c>
      <c r="EZ27" s="12">
        <v>0</v>
      </c>
      <c r="FA27" s="12">
        <v>0</v>
      </c>
      <c r="FB27" s="120">
        <v>0</v>
      </c>
      <c r="FC27" s="12">
        <v>0</v>
      </c>
      <c r="FD27" s="117">
        <v>0</v>
      </c>
      <c r="FE27" s="12">
        <v>0</v>
      </c>
      <c r="FF27" s="117">
        <v>0</v>
      </c>
      <c r="FG27" s="12">
        <v>0</v>
      </c>
      <c r="FH27" s="117">
        <v>0</v>
      </c>
    </row>
    <row r="28" spans="1:164" x14ac:dyDescent="0.35">
      <c r="A28" s="152"/>
      <c r="B28" s="35" t="s">
        <v>145</v>
      </c>
      <c r="C28" s="13" t="s">
        <v>289</v>
      </c>
      <c r="D28" s="86" t="s">
        <v>36</v>
      </c>
      <c r="E28" s="11">
        <f t="shared" si="9"/>
        <v>20</v>
      </c>
      <c r="F28" s="16">
        <v>1</v>
      </c>
      <c r="G28" s="16" t="s">
        <v>19</v>
      </c>
      <c r="H28" s="12">
        <v>0</v>
      </c>
      <c r="I28" t="s">
        <v>12</v>
      </c>
      <c r="J28">
        <v>0</v>
      </c>
      <c r="K28">
        <v>0</v>
      </c>
      <c r="L28">
        <v>-1</v>
      </c>
      <c r="M28">
        <v>0</v>
      </c>
      <c r="N28">
        <f>N21</f>
        <v>20000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>
        <v>0</v>
      </c>
      <c r="Z28">
        <v>0</v>
      </c>
      <c r="AA28">
        <v>0</v>
      </c>
      <c r="AB28" s="117">
        <v>0</v>
      </c>
      <c r="AC28">
        <v>0</v>
      </c>
      <c r="AD28" s="117">
        <v>0</v>
      </c>
      <c r="AE28">
        <v>0</v>
      </c>
      <c r="AF28" s="117">
        <v>0</v>
      </c>
      <c r="AG28">
        <v>0</v>
      </c>
      <c r="AH28" s="1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1</v>
      </c>
      <c r="AT28" s="17">
        <v>1</v>
      </c>
      <c r="AU28" s="17">
        <v>1</v>
      </c>
      <c r="AV28" s="17">
        <v>1</v>
      </c>
      <c r="AW28" s="17">
        <v>1</v>
      </c>
      <c r="AX28" s="17">
        <v>1</v>
      </c>
      <c r="AY28" s="17">
        <v>1</v>
      </c>
      <c r="AZ28" s="17">
        <v>1</v>
      </c>
      <c r="BA28" s="17">
        <v>1</v>
      </c>
      <c r="BB28" s="17">
        <v>1</v>
      </c>
      <c r="BC28" s="17">
        <v>1</v>
      </c>
      <c r="BD28" s="17">
        <v>1</v>
      </c>
      <c r="BE28" s="17">
        <v>1</v>
      </c>
      <c r="BF28" s="17">
        <v>1</v>
      </c>
      <c r="BG28" s="17">
        <v>1</v>
      </c>
      <c r="BH28" s="17">
        <v>1</v>
      </c>
      <c r="BI28" s="17">
        <v>1</v>
      </c>
      <c r="BJ28" s="17">
        <v>1</v>
      </c>
      <c r="BK28" s="17">
        <v>1</v>
      </c>
      <c r="BL28" s="17">
        <v>1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0">
        <v>0</v>
      </c>
      <c r="CA28" s="12">
        <v>0</v>
      </c>
      <c r="CB28" s="120">
        <v>0</v>
      </c>
      <c r="CC28" s="12">
        <v>0</v>
      </c>
      <c r="CD28" s="120">
        <v>0</v>
      </c>
      <c r="CE28" s="12">
        <v>0</v>
      </c>
      <c r="CF28" s="120">
        <v>0</v>
      </c>
      <c r="CG28" s="12">
        <v>0</v>
      </c>
      <c r="CH28" s="12">
        <v>0</v>
      </c>
      <c r="CI28" s="12">
        <v>0</v>
      </c>
      <c r="CJ28" s="120">
        <v>0</v>
      </c>
      <c r="CK28" s="12">
        <v>0</v>
      </c>
      <c r="CL28" s="120">
        <v>0</v>
      </c>
      <c r="CM28" s="12">
        <v>0</v>
      </c>
      <c r="CN28" s="120">
        <v>0</v>
      </c>
      <c r="CO28" s="12">
        <v>0</v>
      </c>
      <c r="CP28" s="120">
        <v>0</v>
      </c>
      <c r="CQ28" s="12">
        <v>0</v>
      </c>
      <c r="CR28" s="12">
        <v>0</v>
      </c>
      <c r="CS28" s="12">
        <v>0</v>
      </c>
      <c r="CT28" s="120">
        <v>0</v>
      </c>
      <c r="CU28" s="12">
        <v>0</v>
      </c>
      <c r="CV28" s="120">
        <v>0</v>
      </c>
      <c r="CW28" s="12">
        <v>0</v>
      </c>
      <c r="CX28" s="120">
        <v>0</v>
      </c>
      <c r="CY28" s="12">
        <v>0</v>
      </c>
      <c r="CZ28" s="120">
        <v>0</v>
      </c>
      <c r="DA28" s="12">
        <v>0</v>
      </c>
      <c r="DB28" s="12">
        <v>0</v>
      </c>
      <c r="DC28" s="12">
        <v>0</v>
      </c>
      <c r="DD28" s="120">
        <v>0</v>
      </c>
      <c r="DE28" s="12">
        <v>0</v>
      </c>
      <c r="DF28" s="120">
        <v>0</v>
      </c>
      <c r="DG28" s="12">
        <v>0</v>
      </c>
      <c r="DH28" s="120">
        <v>0</v>
      </c>
      <c r="DI28" s="12">
        <v>0</v>
      </c>
      <c r="DJ28" s="120">
        <v>0</v>
      </c>
      <c r="DK28" s="12">
        <v>0</v>
      </c>
      <c r="DL28" s="12">
        <v>0</v>
      </c>
      <c r="DM28" s="12">
        <v>0</v>
      </c>
      <c r="DN28" s="120">
        <v>0</v>
      </c>
      <c r="DO28" s="12">
        <v>0</v>
      </c>
      <c r="DP28" s="120">
        <v>0</v>
      </c>
      <c r="DQ28" s="12">
        <v>0</v>
      </c>
      <c r="DR28" s="120">
        <v>0</v>
      </c>
      <c r="DS28" s="12">
        <v>0</v>
      </c>
      <c r="DT28" s="120">
        <v>0</v>
      </c>
      <c r="DU28" s="12">
        <v>0</v>
      </c>
      <c r="DV28" s="12">
        <v>0</v>
      </c>
      <c r="DW28" s="12">
        <v>0</v>
      </c>
      <c r="DX28" s="120">
        <v>0</v>
      </c>
      <c r="DY28">
        <f>$DV28*B$3</f>
        <v>0</v>
      </c>
      <c r="DZ28" s="117">
        <v>0</v>
      </c>
      <c r="EA28">
        <f>$DV28*C$3</f>
        <v>0</v>
      </c>
      <c r="EB28" s="117">
        <v>0</v>
      </c>
      <c r="EC28">
        <f>$DV28*D$3</f>
        <v>0</v>
      </c>
      <c r="ED28" s="117">
        <v>0</v>
      </c>
      <c r="EE28" s="12">
        <v>0</v>
      </c>
      <c r="EF28" s="12">
        <v>0</v>
      </c>
      <c r="EG28" s="12">
        <v>0</v>
      </c>
      <c r="EH28" s="120">
        <v>0</v>
      </c>
      <c r="EI28">
        <f>$EF28*B$3</f>
        <v>0</v>
      </c>
      <c r="EJ28" s="120">
        <v>0</v>
      </c>
      <c r="EK28">
        <f>$EF28*C$3</f>
        <v>0</v>
      </c>
      <c r="EL28" s="120">
        <v>0</v>
      </c>
      <c r="EM28">
        <f>$EF28*D$3</f>
        <v>0</v>
      </c>
      <c r="EN28" s="120">
        <v>0</v>
      </c>
      <c r="EO28">
        <v>0</v>
      </c>
      <c r="EP28">
        <v>0</v>
      </c>
      <c r="EQ28">
        <v>0</v>
      </c>
      <c r="ER28" s="120">
        <v>0</v>
      </c>
      <c r="ES28">
        <v>0</v>
      </c>
      <c r="ET28" s="120">
        <v>0</v>
      </c>
      <c r="EU28">
        <v>0</v>
      </c>
      <c r="EV28" s="120">
        <v>0</v>
      </c>
      <c r="EW28">
        <v>0</v>
      </c>
      <c r="EX28" s="120">
        <v>0</v>
      </c>
      <c r="EY28" s="12">
        <v>0</v>
      </c>
      <c r="EZ28" s="12">
        <v>0</v>
      </c>
      <c r="FA28" s="12">
        <v>0</v>
      </c>
      <c r="FB28" s="120">
        <v>0</v>
      </c>
      <c r="FC28" s="12">
        <v>0</v>
      </c>
      <c r="FD28" s="117">
        <v>0</v>
      </c>
      <c r="FE28" s="12">
        <v>0</v>
      </c>
      <c r="FF28" s="117">
        <v>0</v>
      </c>
      <c r="FG28" s="12">
        <v>0</v>
      </c>
      <c r="FH28" s="117">
        <v>0</v>
      </c>
    </row>
    <row r="29" spans="1:164" s="15" customFormat="1" x14ac:dyDescent="0.35">
      <c r="A29" s="152"/>
      <c r="B29" s="106" t="s">
        <v>146</v>
      </c>
      <c r="C29" s="13" t="s">
        <v>289</v>
      </c>
      <c r="D29" s="103" t="s">
        <v>265</v>
      </c>
      <c r="E29" s="11">
        <f t="shared" si="9"/>
        <v>21</v>
      </c>
      <c r="F29" s="2">
        <v>1</v>
      </c>
      <c r="G29" s="2" t="s">
        <v>266</v>
      </c>
      <c r="H29" s="108">
        <v>0</v>
      </c>
      <c r="I29" s="15" t="s">
        <v>12</v>
      </c>
      <c r="J29">
        <v>0</v>
      </c>
      <c r="K29">
        <v>0</v>
      </c>
      <c r="L29">
        <v>-1</v>
      </c>
      <c r="M29">
        <v>0</v>
      </c>
      <c r="N29">
        <f>N22</f>
        <v>20000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>
        <v>0</v>
      </c>
      <c r="Z29">
        <v>0</v>
      </c>
      <c r="AA29">
        <v>0</v>
      </c>
      <c r="AB29" s="117">
        <v>0</v>
      </c>
      <c r="AC29">
        <v>0</v>
      </c>
      <c r="AD29" s="117">
        <v>0</v>
      </c>
      <c r="AE29">
        <v>0</v>
      </c>
      <c r="AF29" s="117">
        <v>0</v>
      </c>
      <c r="AG29">
        <v>0</v>
      </c>
      <c r="AH29" s="117">
        <v>0</v>
      </c>
      <c r="AI29" s="105">
        <v>0</v>
      </c>
      <c r="AJ29" s="105">
        <v>0</v>
      </c>
      <c r="AK29" s="105">
        <v>0</v>
      </c>
      <c r="AL29" s="105">
        <v>0</v>
      </c>
      <c r="AM29" s="105">
        <v>0</v>
      </c>
      <c r="AN29" s="105">
        <v>0</v>
      </c>
      <c r="AO29" s="105">
        <v>0</v>
      </c>
      <c r="AP29" s="105">
        <v>0</v>
      </c>
      <c r="AQ29" s="105">
        <v>0</v>
      </c>
      <c r="AR29" s="105">
        <v>0</v>
      </c>
      <c r="AS29" s="105">
        <v>1</v>
      </c>
      <c r="AT29" s="105">
        <v>1</v>
      </c>
      <c r="AU29" s="105">
        <v>1</v>
      </c>
      <c r="AV29" s="105">
        <v>1</v>
      </c>
      <c r="AW29" s="105">
        <v>1</v>
      </c>
      <c r="AX29" s="105">
        <v>1</v>
      </c>
      <c r="AY29" s="105">
        <v>1</v>
      </c>
      <c r="AZ29" s="105">
        <v>1</v>
      </c>
      <c r="BA29" s="105">
        <v>1</v>
      </c>
      <c r="BB29" s="105">
        <v>1</v>
      </c>
      <c r="BC29" s="105">
        <v>1</v>
      </c>
      <c r="BD29" s="105">
        <v>1</v>
      </c>
      <c r="BE29" s="105">
        <v>1</v>
      </c>
      <c r="BF29" s="105">
        <v>1</v>
      </c>
      <c r="BG29" s="105">
        <v>1</v>
      </c>
      <c r="BH29" s="105">
        <v>1</v>
      </c>
      <c r="BI29" s="105">
        <v>1</v>
      </c>
      <c r="BJ29" s="105">
        <v>1</v>
      </c>
      <c r="BK29" s="105">
        <v>1</v>
      </c>
      <c r="BL29" s="105">
        <v>1</v>
      </c>
      <c r="BM29" s="104">
        <v>0</v>
      </c>
      <c r="BN29" s="104">
        <v>0</v>
      </c>
      <c r="BO29" s="104">
        <v>0</v>
      </c>
      <c r="BP29" s="104">
        <v>0</v>
      </c>
      <c r="BQ29" s="104">
        <v>0</v>
      </c>
      <c r="BR29" s="104">
        <v>0</v>
      </c>
      <c r="BS29" s="104">
        <v>0</v>
      </c>
      <c r="BT29" s="104">
        <v>0</v>
      </c>
      <c r="BU29" s="104">
        <v>0</v>
      </c>
      <c r="BV29" s="104">
        <v>0</v>
      </c>
      <c r="BW29" s="104">
        <v>0</v>
      </c>
      <c r="BX29" s="104">
        <v>0</v>
      </c>
      <c r="BY29" s="104">
        <v>0</v>
      </c>
      <c r="BZ29" s="120">
        <v>0</v>
      </c>
      <c r="CA29" s="104">
        <v>0</v>
      </c>
      <c r="CB29" s="120">
        <v>0</v>
      </c>
      <c r="CC29" s="104">
        <v>0</v>
      </c>
      <c r="CD29" s="120">
        <v>0</v>
      </c>
      <c r="CE29" s="104">
        <v>0</v>
      </c>
      <c r="CF29" s="120">
        <v>0</v>
      </c>
      <c r="CG29" s="104">
        <v>0</v>
      </c>
      <c r="CH29" s="104">
        <v>0</v>
      </c>
      <c r="CI29" s="104">
        <v>0</v>
      </c>
      <c r="CJ29" s="120">
        <v>0</v>
      </c>
      <c r="CK29" s="104">
        <v>0</v>
      </c>
      <c r="CL29" s="120">
        <v>0</v>
      </c>
      <c r="CM29" s="104">
        <v>0</v>
      </c>
      <c r="CN29" s="120">
        <v>0</v>
      </c>
      <c r="CO29" s="104">
        <v>0</v>
      </c>
      <c r="CP29" s="120">
        <v>0</v>
      </c>
      <c r="CQ29" s="104">
        <v>0</v>
      </c>
      <c r="CR29" s="104">
        <v>0</v>
      </c>
      <c r="CS29" s="104">
        <v>0</v>
      </c>
      <c r="CT29" s="120">
        <v>0</v>
      </c>
      <c r="CU29" s="104">
        <v>0</v>
      </c>
      <c r="CV29" s="120">
        <v>0</v>
      </c>
      <c r="CW29" s="104">
        <v>0</v>
      </c>
      <c r="CX29" s="120">
        <v>0</v>
      </c>
      <c r="CY29" s="104">
        <v>0</v>
      </c>
      <c r="CZ29" s="120">
        <v>0</v>
      </c>
      <c r="DA29" s="104">
        <v>0</v>
      </c>
      <c r="DB29" s="104">
        <v>0</v>
      </c>
      <c r="DC29" s="104">
        <v>0</v>
      </c>
      <c r="DD29" s="120">
        <v>0</v>
      </c>
      <c r="DE29" s="104">
        <v>0</v>
      </c>
      <c r="DF29" s="120">
        <v>0</v>
      </c>
      <c r="DG29" s="104">
        <v>0</v>
      </c>
      <c r="DH29" s="120">
        <v>0</v>
      </c>
      <c r="DI29" s="104">
        <v>0</v>
      </c>
      <c r="DJ29" s="120">
        <v>0</v>
      </c>
      <c r="DK29" s="104">
        <v>0</v>
      </c>
      <c r="DL29" s="104">
        <v>0</v>
      </c>
      <c r="DM29" s="104">
        <v>0</v>
      </c>
      <c r="DN29" s="120">
        <v>0</v>
      </c>
      <c r="DO29" s="104">
        <v>0</v>
      </c>
      <c r="DP29" s="120">
        <v>0</v>
      </c>
      <c r="DQ29" s="104">
        <v>0</v>
      </c>
      <c r="DR29" s="120">
        <v>0</v>
      </c>
      <c r="DS29" s="104">
        <v>0</v>
      </c>
      <c r="DT29" s="120">
        <v>0</v>
      </c>
      <c r="DU29" s="104">
        <v>0</v>
      </c>
      <c r="DV29" s="104">
        <v>0</v>
      </c>
      <c r="DW29" s="104">
        <v>0</v>
      </c>
      <c r="DX29" s="120">
        <v>0</v>
      </c>
      <c r="DY29" s="104">
        <v>0</v>
      </c>
      <c r="DZ29" s="117">
        <v>0</v>
      </c>
      <c r="EA29" s="104">
        <v>0</v>
      </c>
      <c r="EB29" s="117">
        <v>0</v>
      </c>
      <c r="EC29" s="104">
        <v>0</v>
      </c>
      <c r="ED29" s="117">
        <v>0</v>
      </c>
      <c r="EE29" s="104">
        <v>0</v>
      </c>
      <c r="EF29" s="104">
        <v>0</v>
      </c>
      <c r="EG29" s="104">
        <v>0</v>
      </c>
      <c r="EH29" s="120">
        <v>0</v>
      </c>
      <c r="EI29" s="104">
        <v>0</v>
      </c>
      <c r="EJ29" s="120">
        <v>0</v>
      </c>
      <c r="EK29" s="104">
        <v>0</v>
      </c>
      <c r="EL29" s="120">
        <v>0</v>
      </c>
      <c r="EM29" s="104">
        <v>0</v>
      </c>
      <c r="EN29" s="120">
        <v>0</v>
      </c>
      <c r="EO29" s="104">
        <v>0</v>
      </c>
      <c r="EP29" s="104">
        <v>0</v>
      </c>
      <c r="EQ29" s="104">
        <v>0</v>
      </c>
      <c r="ER29" s="120">
        <v>0</v>
      </c>
      <c r="ES29" s="104">
        <v>0</v>
      </c>
      <c r="ET29" s="120">
        <v>0</v>
      </c>
      <c r="EU29" s="104">
        <v>0</v>
      </c>
      <c r="EV29" s="120">
        <v>0</v>
      </c>
      <c r="EW29" s="104">
        <v>0</v>
      </c>
      <c r="EX29" s="120">
        <v>0</v>
      </c>
      <c r="EY29" s="104">
        <v>0</v>
      </c>
      <c r="EZ29" s="104">
        <v>0</v>
      </c>
      <c r="FA29" s="104">
        <v>0</v>
      </c>
      <c r="FB29" s="120">
        <v>0</v>
      </c>
      <c r="FC29" s="104">
        <v>0</v>
      </c>
      <c r="FD29" s="117">
        <v>0</v>
      </c>
      <c r="FE29" s="104">
        <v>0</v>
      </c>
      <c r="FF29" s="117">
        <v>0</v>
      </c>
      <c r="FG29" s="104">
        <v>0</v>
      </c>
      <c r="FH29" s="117">
        <v>0</v>
      </c>
    </row>
    <row r="30" spans="1:164" x14ac:dyDescent="0.35">
      <c r="A30" s="152"/>
      <c r="B30" s="4" t="s">
        <v>29</v>
      </c>
      <c r="C30" s="5" t="s">
        <v>31</v>
      </c>
      <c r="D30" s="86" t="s">
        <v>37</v>
      </c>
      <c r="E30" s="11">
        <f t="shared" si="9"/>
        <v>22</v>
      </c>
      <c r="F30" s="16">
        <v>1</v>
      </c>
      <c r="G30" s="16" t="s">
        <v>20</v>
      </c>
      <c r="H30" s="12">
        <v>0</v>
      </c>
      <c r="I30" t="s">
        <v>12</v>
      </c>
      <c r="J30">
        <v>0</v>
      </c>
      <c r="K30">
        <v>1</v>
      </c>
      <c r="L30">
        <v>0</v>
      </c>
      <c r="M30">
        <v>0</v>
      </c>
      <c r="N30">
        <f>N39</f>
        <v>2000000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>
        <v>0</v>
      </c>
      <c r="Z30">
        <v>0</v>
      </c>
      <c r="AA30">
        <v>0</v>
      </c>
      <c r="AB30" s="117">
        <v>0</v>
      </c>
      <c r="AC30">
        <v>0</v>
      </c>
      <c r="AD30" s="117">
        <v>0</v>
      </c>
      <c r="AE30">
        <v>0</v>
      </c>
      <c r="AF30" s="117">
        <v>0</v>
      </c>
      <c r="AG30">
        <v>0</v>
      </c>
      <c r="AH30" s="1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1</v>
      </c>
      <c r="AT30" s="17">
        <v>1</v>
      </c>
      <c r="AU30" s="17">
        <v>1</v>
      </c>
      <c r="AV30" s="17">
        <v>1</v>
      </c>
      <c r="AW30" s="17">
        <v>1</v>
      </c>
      <c r="AX30" s="17">
        <v>1</v>
      </c>
      <c r="AY30" s="17">
        <v>1</v>
      </c>
      <c r="AZ30" s="17">
        <v>1</v>
      </c>
      <c r="BA30" s="17">
        <v>1</v>
      </c>
      <c r="BB30" s="17">
        <v>1</v>
      </c>
      <c r="BC30" s="17">
        <v>1</v>
      </c>
      <c r="BD30" s="17">
        <v>1</v>
      </c>
      <c r="BE30" s="17">
        <v>1</v>
      </c>
      <c r="BF30" s="17">
        <v>1</v>
      </c>
      <c r="BG30" s="17">
        <v>1</v>
      </c>
      <c r="BH30" s="17">
        <v>1</v>
      </c>
      <c r="BI30" s="17">
        <v>1</v>
      </c>
      <c r="BJ30" s="17">
        <v>1</v>
      </c>
      <c r="BK30" s="17">
        <v>1</v>
      </c>
      <c r="BL30" s="17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0">
        <v>0</v>
      </c>
      <c r="CA30" s="12">
        <v>0</v>
      </c>
      <c r="CB30" s="120">
        <v>0</v>
      </c>
      <c r="CC30" s="12">
        <v>0</v>
      </c>
      <c r="CD30" s="120">
        <v>0</v>
      </c>
      <c r="CE30" s="12">
        <v>0</v>
      </c>
      <c r="CF30" s="120">
        <v>0</v>
      </c>
      <c r="CG30" s="12">
        <v>0</v>
      </c>
      <c r="CH30" s="12">
        <v>0</v>
      </c>
      <c r="CI30" s="12">
        <v>0</v>
      </c>
      <c r="CJ30" s="120">
        <v>0</v>
      </c>
      <c r="CK30" s="12">
        <v>0</v>
      </c>
      <c r="CL30" s="120">
        <v>0</v>
      </c>
      <c r="CM30" s="12">
        <v>0</v>
      </c>
      <c r="CN30" s="120">
        <v>0</v>
      </c>
      <c r="CO30" s="12">
        <v>0</v>
      </c>
      <c r="CP30" s="120">
        <v>0</v>
      </c>
      <c r="CQ30" s="12">
        <v>0</v>
      </c>
      <c r="CR30" s="12">
        <v>0</v>
      </c>
      <c r="CS30" s="12">
        <v>0</v>
      </c>
      <c r="CT30" s="120">
        <v>0</v>
      </c>
      <c r="CU30" s="12">
        <v>0</v>
      </c>
      <c r="CV30" s="120">
        <v>0</v>
      </c>
      <c r="CW30" s="12">
        <v>0</v>
      </c>
      <c r="CX30" s="120">
        <v>0</v>
      </c>
      <c r="CY30" s="12">
        <v>0</v>
      </c>
      <c r="CZ30" s="120">
        <v>0</v>
      </c>
      <c r="DA30" s="12">
        <v>0</v>
      </c>
      <c r="DB30" s="12">
        <v>0</v>
      </c>
      <c r="DC30" s="12">
        <v>0</v>
      </c>
      <c r="DD30" s="120">
        <v>0</v>
      </c>
      <c r="DE30" s="12">
        <v>0</v>
      </c>
      <c r="DF30" s="120">
        <v>0</v>
      </c>
      <c r="DG30" s="12">
        <v>0</v>
      </c>
      <c r="DH30" s="120">
        <v>0</v>
      </c>
      <c r="DI30" s="12">
        <v>0</v>
      </c>
      <c r="DJ30" s="120">
        <v>0</v>
      </c>
      <c r="DK30" s="12">
        <v>0</v>
      </c>
      <c r="DL30" s="12">
        <v>0</v>
      </c>
      <c r="DM30" s="12">
        <v>0</v>
      </c>
      <c r="DN30" s="120">
        <v>0</v>
      </c>
      <c r="DO30" s="12">
        <v>0</v>
      </c>
      <c r="DP30" s="120">
        <v>0</v>
      </c>
      <c r="DQ30" s="12">
        <v>0</v>
      </c>
      <c r="DR30" s="120">
        <v>0</v>
      </c>
      <c r="DS30" s="12">
        <v>0</v>
      </c>
      <c r="DT30" s="120">
        <v>0</v>
      </c>
      <c r="DU30" s="12">
        <v>0</v>
      </c>
      <c r="DV30" s="12">
        <v>0</v>
      </c>
      <c r="DW30" s="12">
        <v>0</v>
      </c>
      <c r="DX30" s="120">
        <v>0</v>
      </c>
      <c r="DY30">
        <f t="shared" ref="DY30:DY35" si="115">$DV30*B$3</f>
        <v>0</v>
      </c>
      <c r="DZ30" s="117">
        <v>0</v>
      </c>
      <c r="EA30">
        <f t="shared" ref="EA30:EA35" si="116">$DV30*C$3</f>
        <v>0</v>
      </c>
      <c r="EB30" s="117">
        <v>0</v>
      </c>
      <c r="EC30">
        <f t="shared" ref="EC30:EC35" si="117">$DV30*D$3</f>
        <v>0</v>
      </c>
      <c r="ED30" s="117">
        <v>0</v>
      </c>
      <c r="EE30" s="12">
        <v>0</v>
      </c>
      <c r="EF30" s="12">
        <v>0</v>
      </c>
      <c r="EG30" s="12">
        <v>0</v>
      </c>
      <c r="EH30" s="120">
        <v>0</v>
      </c>
      <c r="EI30">
        <f t="shared" ref="EI30:EI35" si="118">$EF30*B$3</f>
        <v>0</v>
      </c>
      <c r="EJ30" s="120">
        <v>0</v>
      </c>
      <c r="EK30">
        <f t="shared" ref="EK30:EK35" si="119">$EF30*C$3</f>
        <v>0</v>
      </c>
      <c r="EL30" s="120">
        <v>0</v>
      </c>
      <c r="EM30">
        <f t="shared" ref="EM30:EM35" si="120">$EF30*D$3</f>
        <v>0</v>
      </c>
      <c r="EN30" s="120">
        <v>0</v>
      </c>
      <c r="EO30">
        <v>0</v>
      </c>
      <c r="EP30">
        <v>0</v>
      </c>
      <c r="EQ30">
        <v>0</v>
      </c>
      <c r="ER30" s="120">
        <v>0</v>
      </c>
      <c r="ES30">
        <v>0</v>
      </c>
      <c r="ET30" s="120">
        <v>0</v>
      </c>
      <c r="EU30">
        <v>0</v>
      </c>
      <c r="EV30" s="120">
        <v>0</v>
      </c>
      <c r="EW30">
        <v>0</v>
      </c>
      <c r="EX30" s="120">
        <v>0</v>
      </c>
      <c r="EY30" s="12">
        <v>0</v>
      </c>
      <c r="EZ30" s="12">
        <v>0</v>
      </c>
      <c r="FA30" s="12">
        <v>0</v>
      </c>
      <c r="FB30" s="120">
        <v>0</v>
      </c>
      <c r="FC30" s="12">
        <v>0</v>
      </c>
      <c r="FD30" s="117">
        <v>0</v>
      </c>
      <c r="FE30" s="12">
        <v>0</v>
      </c>
      <c r="FF30" s="117">
        <v>0</v>
      </c>
      <c r="FG30" s="12">
        <v>0</v>
      </c>
      <c r="FH30" s="117">
        <v>0</v>
      </c>
    </row>
    <row r="31" spans="1:164" x14ac:dyDescent="0.35">
      <c r="A31" s="152"/>
      <c r="B31" s="4" t="s">
        <v>30</v>
      </c>
      <c r="C31" s="5" t="s">
        <v>32</v>
      </c>
      <c r="D31" s="86" t="s">
        <v>38</v>
      </c>
      <c r="E31" s="11">
        <f t="shared" si="9"/>
        <v>23</v>
      </c>
      <c r="F31" s="16">
        <v>1</v>
      </c>
      <c r="G31" s="16" t="s">
        <v>21</v>
      </c>
      <c r="H31" s="12">
        <v>0</v>
      </c>
      <c r="I31" t="s">
        <v>12</v>
      </c>
      <c r="J31" s="12">
        <v>0</v>
      </c>
      <c r="K31">
        <v>-1</v>
      </c>
      <c r="L31" s="12">
        <v>0</v>
      </c>
      <c r="M31">
        <v>0</v>
      </c>
      <c r="N31">
        <f>N39</f>
        <v>2000000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>
        <v>1</v>
      </c>
      <c r="Z31">
        <v>1</v>
      </c>
      <c r="AA31">
        <v>1</v>
      </c>
      <c r="AB31" s="117">
        <v>1</v>
      </c>
      <c r="AC31">
        <v>1</v>
      </c>
      <c r="AD31" s="117">
        <v>1</v>
      </c>
      <c r="AE31">
        <v>1</v>
      </c>
      <c r="AF31" s="117">
        <v>1</v>
      </c>
      <c r="AG31">
        <v>1</v>
      </c>
      <c r="AH31" s="117">
        <v>1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  <c r="AS31" s="17">
        <v>1</v>
      </c>
      <c r="AT31" s="17">
        <v>1</v>
      </c>
      <c r="AU31" s="17">
        <v>1</v>
      </c>
      <c r="AV31" s="17">
        <v>1</v>
      </c>
      <c r="AW31" s="17">
        <v>1</v>
      </c>
      <c r="AX31" s="17">
        <v>1</v>
      </c>
      <c r="AY31" s="17">
        <v>1</v>
      </c>
      <c r="AZ31" s="17">
        <v>1</v>
      </c>
      <c r="BA31" s="17">
        <v>1</v>
      </c>
      <c r="BB31" s="17">
        <v>1</v>
      </c>
      <c r="BC31" s="17">
        <v>1</v>
      </c>
      <c r="BD31" s="17">
        <v>1</v>
      </c>
      <c r="BE31" s="17">
        <v>1</v>
      </c>
      <c r="BF31" s="17">
        <v>1</v>
      </c>
      <c r="BG31" s="17">
        <v>1</v>
      </c>
      <c r="BH31" s="17">
        <v>1</v>
      </c>
      <c r="BI31" s="17">
        <v>1</v>
      </c>
      <c r="BJ31" s="17">
        <v>1</v>
      </c>
      <c r="BK31" s="17">
        <v>1</v>
      </c>
      <c r="BL31" s="17">
        <v>1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0">
        <v>0</v>
      </c>
      <c r="CA31" s="12">
        <v>0</v>
      </c>
      <c r="CB31" s="120">
        <v>0</v>
      </c>
      <c r="CC31" s="12">
        <v>0</v>
      </c>
      <c r="CD31" s="120">
        <v>0</v>
      </c>
      <c r="CE31" s="12">
        <v>0</v>
      </c>
      <c r="CF31" s="120">
        <v>0</v>
      </c>
      <c r="CG31" s="12">
        <v>0</v>
      </c>
      <c r="CH31" s="12">
        <v>0</v>
      </c>
      <c r="CI31" s="12">
        <v>0</v>
      </c>
      <c r="CJ31" s="120">
        <v>0</v>
      </c>
      <c r="CK31" s="12">
        <v>0</v>
      </c>
      <c r="CL31" s="120">
        <v>0</v>
      </c>
      <c r="CM31" s="12">
        <v>0</v>
      </c>
      <c r="CN31" s="120">
        <v>0</v>
      </c>
      <c r="CO31" s="12">
        <v>0</v>
      </c>
      <c r="CP31" s="120">
        <v>0</v>
      </c>
      <c r="CQ31" s="12">
        <v>0</v>
      </c>
      <c r="CR31" s="12">
        <v>0</v>
      </c>
      <c r="CS31" s="12">
        <v>0</v>
      </c>
      <c r="CT31" s="120">
        <v>0</v>
      </c>
      <c r="CU31" s="12">
        <v>0</v>
      </c>
      <c r="CV31" s="120">
        <v>0</v>
      </c>
      <c r="CW31" s="12">
        <v>0</v>
      </c>
      <c r="CX31" s="120">
        <v>0</v>
      </c>
      <c r="CY31" s="12">
        <v>0</v>
      </c>
      <c r="CZ31" s="120">
        <v>0</v>
      </c>
      <c r="DA31" s="43">
        <v>0.02</v>
      </c>
      <c r="DB31" s="43">
        <v>2.3E-2</v>
      </c>
      <c r="DC31" s="12">
        <v>3.0032352000000005E-2</v>
      </c>
      <c r="DD31" s="120">
        <v>0</v>
      </c>
      <c r="DE31" s="12">
        <v>0.02</v>
      </c>
      <c r="DF31" s="120">
        <v>0</v>
      </c>
      <c r="DG31" s="12">
        <v>0.02</v>
      </c>
      <c r="DH31" s="120">
        <v>0</v>
      </c>
      <c r="DI31" s="12">
        <v>0.02</v>
      </c>
      <c r="DJ31" s="120">
        <v>0</v>
      </c>
      <c r="DK31" s="12">
        <v>0</v>
      </c>
      <c r="DL31" s="12">
        <v>0</v>
      </c>
      <c r="DM31" s="12">
        <v>0</v>
      </c>
      <c r="DN31" s="120">
        <v>0</v>
      </c>
      <c r="DO31" s="12">
        <v>0</v>
      </c>
      <c r="DP31" s="120">
        <v>0</v>
      </c>
      <c r="DQ31" s="12">
        <v>0</v>
      </c>
      <c r="DR31" s="120">
        <v>0</v>
      </c>
      <c r="DS31" s="12">
        <v>0</v>
      </c>
      <c r="DT31" s="120">
        <v>0</v>
      </c>
      <c r="DU31" s="12">
        <v>0</v>
      </c>
      <c r="DV31" s="12">
        <v>0</v>
      </c>
      <c r="DW31" s="12">
        <v>0</v>
      </c>
      <c r="DX31" s="120">
        <v>0</v>
      </c>
      <c r="DY31">
        <f t="shared" si="115"/>
        <v>0</v>
      </c>
      <c r="DZ31" s="117">
        <v>0</v>
      </c>
      <c r="EA31">
        <f t="shared" si="116"/>
        <v>0</v>
      </c>
      <c r="EB31" s="117">
        <v>0</v>
      </c>
      <c r="EC31">
        <f t="shared" si="117"/>
        <v>0</v>
      </c>
      <c r="ED31" s="117">
        <v>0</v>
      </c>
      <c r="EE31" s="12">
        <v>0</v>
      </c>
      <c r="EF31" s="12">
        <v>0</v>
      </c>
      <c r="EG31" s="12">
        <v>0</v>
      </c>
      <c r="EH31" s="120">
        <v>0</v>
      </c>
      <c r="EI31">
        <f t="shared" si="118"/>
        <v>0</v>
      </c>
      <c r="EJ31" s="120">
        <v>0</v>
      </c>
      <c r="EK31">
        <f t="shared" si="119"/>
        <v>0</v>
      </c>
      <c r="EL31" s="120">
        <v>0</v>
      </c>
      <c r="EM31">
        <f t="shared" si="120"/>
        <v>0</v>
      </c>
      <c r="EN31" s="120">
        <v>0</v>
      </c>
      <c r="EO31">
        <v>0</v>
      </c>
      <c r="EP31">
        <v>0</v>
      </c>
      <c r="EQ31">
        <v>0</v>
      </c>
      <c r="ER31" s="120">
        <v>0</v>
      </c>
      <c r="ES31">
        <v>0</v>
      </c>
      <c r="ET31" s="120">
        <v>0</v>
      </c>
      <c r="EU31">
        <v>0</v>
      </c>
      <c r="EV31" s="120">
        <v>0</v>
      </c>
      <c r="EW31">
        <v>0</v>
      </c>
      <c r="EX31" s="120">
        <v>0</v>
      </c>
      <c r="EY31" s="12">
        <v>0</v>
      </c>
      <c r="EZ31" s="12">
        <v>0</v>
      </c>
      <c r="FA31" s="12">
        <v>0</v>
      </c>
      <c r="FB31" s="120">
        <v>0</v>
      </c>
      <c r="FC31" s="12">
        <v>0</v>
      </c>
      <c r="FD31" s="117">
        <v>0</v>
      </c>
      <c r="FE31" s="12">
        <v>0</v>
      </c>
      <c r="FF31" s="117">
        <v>0</v>
      </c>
      <c r="FG31" s="12">
        <v>0</v>
      </c>
      <c r="FH31" s="117">
        <v>0</v>
      </c>
    </row>
    <row r="32" spans="1:164" x14ac:dyDescent="0.35">
      <c r="A32" s="152"/>
      <c r="B32" s="4" t="s">
        <v>142</v>
      </c>
      <c r="C32" s="5" t="s">
        <v>137</v>
      </c>
      <c r="D32" s="86" t="s">
        <v>39</v>
      </c>
      <c r="E32" s="11">
        <f t="shared" si="9"/>
        <v>24</v>
      </c>
      <c r="F32" s="16">
        <v>1</v>
      </c>
      <c r="G32" s="16" t="s">
        <v>14</v>
      </c>
      <c r="H32">
        <v>0</v>
      </c>
      <c r="I32" s="34" t="str">
        <f>B21</f>
        <v>Product/Reactant3</v>
      </c>
      <c r="J32">
        <v>0</v>
      </c>
      <c r="K32">
        <v>0</v>
      </c>
      <c r="L32">
        <v>0</v>
      </c>
      <c r="M32">
        <v>0</v>
      </c>
      <c r="N32">
        <f>9*N21</f>
        <v>180000</v>
      </c>
      <c r="O32">
        <v>8</v>
      </c>
      <c r="P32" s="117">
        <v>8</v>
      </c>
      <c r="Q32" s="117">
        <v>8</v>
      </c>
      <c r="R32" s="117">
        <v>8</v>
      </c>
      <c r="S32" s="117">
        <v>8</v>
      </c>
      <c r="T32" s="117">
        <v>8</v>
      </c>
      <c r="U32" s="117">
        <v>8</v>
      </c>
      <c r="V32" s="117">
        <v>8</v>
      </c>
      <c r="W32" s="117">
        <v>8</v>
      </c>
      <c r="X32" s="117">
        <v>8</v>
      </c>
      <c r="Y32">
        <v>0</v>
      </c>
      <c r="Z32">
        <v>0</v>
      </c>
      <c r="AA32">
        <v>0</v>
      </c>
      <c r="AB32" s="117">
        <v>0</v>
      </c>
      <c r="AC32">
        <v>0</v>
      </c>
      <c r="AD32" s="117">
        <v>0</v>
      </c>
      <c r="AE32">
        <v>0</v>
      </c>
      <c r="AF32" s="117">
        <v>0</v>
      </c>
      <c r="AG32">
        <v>0</v>
      </c>
      <c r="AH32" s="1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1</v>
      </c>
      <c r="AT32" s="17">
        <v>1</v>
      </c>
      <c r="AU32" s="17">
        <v>1</v>
      </c>
      <c r="AV32" s="17">
        <v>1</v>
      </c>
      <c r="AW32" s="17">
        <v>1</v>
      </c>
      <c r="AX32" s="17">
        <v>1</v>
      </c>
      <c r="AY32" s="17">
        <v>1</v>
      </c>
      <c r="AZ32" s="17">
        <v>1</v>
      </c>
      <c r="BA32" s="17">
        <v>1</v>
      </c>
      <c r="BB32" s="17">
        <v>1</v>
      </c>
      <c r="BC32" s="17">
        <v>1</v>
      </c>
      <c r="BD32" s="17">
        <v>1</v>
      </c>
      <c r="BE32" s="17">
        <v>1</v>
      </c>
      <c r="BF32" s="17">
        <v>1</v>
      </c>
      <c r="BG32" s="17">
        <v>1</v>
      </c>
      <c r="BH32" s="17">
        <v>1</v>
      </c>
      <c r="BI32" s="17">
        <v>1</v>
      </c>
      <c r="BJ32" s="17">
        <v>1</v>
      </c>
      <c r="BK32" s="17">
        <v>1</v>
      </c>
      <c r="BL32" s="17">
        <v>1</v>
      </c>
      <c r="BM32">
        <v>0</v>
      </c>
      <c r="BN32">
        <v>0</v>
      </c>
      <c r="BO32">
        <v>0</v>
      </c>
      <c r="BP32" s="117">
        <v>0</v>
      </c>
      <c r="BQ32" s="117">
        <v>0</v>
      </c>
      <c r="BR32" s="117">
        <v>0</v>
      </c>
      <c r="BS32" s="117">
        <v>0</v>
      </c>
      <c r="BT32" s="117">
        <v>0</v>
      </c>
      <c r="BU32" s="117">
        <v>0</v>
      </c>
      <c r="BV32" s="117">
        <v>0</v>
      </c>
      <c r="BW32">
        <v>0</v>
      </c>
      <c r="BX32">
        <v>0</v>
      </c>
      <c r="BY32">
        <v>0</v>
      </c>
      <c r="BZ32" s="120">
        <v>0</v>
      </c>
      <c r="CA32">
        <v>0</v>
      </c>
      <c r="CB32" s="120">
        <v>0</v>
      </c>
      <c r="CC32">
        <v>0</v>
      </c>
      <c r="CD32" s="120">
        <v>0</v>
      </c>
      <c r="CE32">
        <v>0</v>
      </c>
      <c r="CF32" s="120">
        <v>0</v>
      </c>
      <c r="CG32">
        <v>0</v>
      </c>
      <c r="CH32">
        <v>0</v>
      </c>
      <c r="CI32">
        <v>0</v>
      </c>
      <c r="CJ32" s="120">
        <v>0</v>
      </c>
      <c r="CK32">
        <v>0</v>
      </c>
      <c r="CL32" s="120">
        <v>0</v>
      </c>
      <c r="CM32">
        <v>0</v>
      </c>
      <c r="CN32" s="120">
        <v>0</v>
      </c>
      <c r="CO32">
        <v>0</v>
      </c>
      <c r="CP32" s="120">
        <v>0</v>
      </c>
      <c r="CQ32">
        <v>0</v>
      </c>
      <c r="CR32">
        <v>0</v>
      </c>
      <c r="CS32">
        <v>0</v>
      </c>
      <c r="CT32" s="120">
        <v>0</v>
      </c>
      <c r="CU32">
        <v>0</v>
      </c>
      <c r="CV32" s="120">
        <v>0</v>
      </c>
      <c r="CW32">
        <v>0</v>
      </c>
      <c r="CX32" s="120">
        <v>0</v>
      </c>
      <c r="CY32">
        <v>0</v>
      </c>
      <c r="CZ32" s="120">
        <v>0</v>
      </c>
      <c r="DA32">
        <v>2.7E-2</v>
      </c>
      <c r="DB32">
        <v>0.05</v>
      </c>
      <c r="DC32">
        <v>0.15</v>
      </c>
      <c r="DD32" s="120">
        <v>0</v>
      </c>
      <c r="DE32">
        <v>0.05</v>
      </c>
      <c r="DF32" s="120">
        <v>0</v>
      </c>
      <c r="DG32">
        <v>3.85E-2</v>
      </c>
      <c r="DH32" s="120">
        <v>0</v>
      </c>
      <c r="DI32">
        <v>2.7E-2</v>
      </c>
      <c r="DJ32" s="120">
        <v>0</v>
      </c>
      <c r="DK32">
        <v>0</v>
      </c>
      <c r="DL32">
        <v>0</v>
      </c>
      <c r="DM32">
        <v>0</v>
      </c>
      <c r="DN32" s="120">
        <v>0</v>
      </c>
      <c r="DO32">
        <v>0</v>
      </c>
      <c r="DP32" s="120">
        <v>0</v>
      </c>
      <c r="DQ32">
        <v>0</v>
      </c>
      <c r="DR32" s="120">
        <v>0</v>
      </c>
      <c r="DS32">
        <v>0</v>
      </c>
      <c r="DT32" s="120">
        <v>0</v>
      </c>
      <c r="DU32" s="12">
        <v>0</v>
      </c>
      <c r="DV32" s="12">
        <v>0</v>
      </c>
      <c r="DW32" s="12">
        <v>0</v>
      </c>
      <c r="DX32" s="120">
        <v>0</v>
      </c>
      <c r="DY32">
        <f t="shared" si="115"/>
        <v>0</v>
      </c>
      <c r="DZ32" s="117">
        <v>0</v>
      </c>
      <c r="EA32">
        <f t="shared" si="116"/>
        <v>0</v>
      </c>
      <c r="EB32" s="117">
        <v>0</v>
      </c>
      <c r="EC32">
        <f t="shared" si="117"/>
        <v>0</v>
      </c>
      <c r="ED32" s="117">
        <v>0</v>
      </c>
      <c r="EE32" s="12">
        <v>0</v>
      </c>
      <c r="EF32" s="12">
        <v>0</v>
      </c>
      <c r="EG32" s="12">
        <v>0</v>
      </c>
      <c r="EH32" s="120">
        <v>0</v>
      </c>
      <c r="EI32">
        <f t="shared" si="118"/>
        <v>0</v>
      </c>
      <c r="EJ32" s="120">
        <v>0</v>
      </c>
      <c r="EK32">
        <f t="shared" si="119"/>
        <v>0</v>
      </c>
      <c r="EL32" s="120">
        <v>0</v>
      </c>
      <c r="EM32">
        <f t="shared" si="120"/>
        <v>0</v>
      </c>
      <c r="EN32" s="120">
        <v>0</v>
      </c>
      <c r="EO32">
        <v>0</v>
      </c>
      <c r="EP32">
        <v>0</v>
      </c>
      <c r="EQ32">
        <v>0</v>
      </c>
      <c r="ER32" s="120">
        <v>0</v>
      </c>
      <c r="ES32">
        <v>0</v>
      </c>
      <c r="ET32" s="120">
        <v>0</v>
      </c>
      <c r="EU32">
        <v>0</v>
      </c>
      <c r="EV32" s="120">
        <v>0</v>
      </c>
      <c r="EW32">
        <v>0</v>
      </c>
      <c r="EX32" s="120">
        <v>0</v>
      </c>
      <c r="EY32">
        <v>0</v>
      </c>
      <c r="EZ32">
        <v>0</v>
      </c>
      <c r="FA32">
        <v>0</v>
      </c>
      <c r="FB32" s="120">
        <v>0</v>
      </c>
      <c r="FC32">
        <v>0</v>
      </c>
      <c r="FD32" s="117">
        <v>0</v>
      </c>
      <c r="FE32">
        <v>0</v>
      </c>
      <c r="FF32" s="117">
        <v>0</v>
      </c>
      <c r="FG32" s="117">
        <v>0</v>
      </c>
      <c r="FH32" s="117">
        <v>0</v>
      </c>
    </row>
    <row r="33" spans="1:164" x14ac:dyDescent="0.35">
      <c r="A33" s="152"/>
      <c r="B33" s="4" t="s">
        <v>15</v>
      </c>
      <c r="C33" s="13" t="s">
        <v>289</v>
      </c>
      <c r="D33" s="86" t="s">
        <v>40</v>
      </c>
      <c r="E33" s="11">
        <f t="shared" si="9"/>
        <v>25</v>
      </c>
      <c r="F33" s="16">
        <v>1</v>
      </c>
      <c r="G33" s="16" t="s">
        <v>22</v>
      </c>
      <c r="H33">
        <v>0</v>
      </c>
      <c r="I33" t="s">
        <v>12</v>
      </c>
      <c r="J33">
        <v>0</v>
      </c>
      <c r="K33">
        <v>0</v>
      </c>
      <c r="L33" s="12">
        <v>-1</v>
      </c>
      <c r="M33">
        <v>0</v>
      </c>
      <c r="N33">
        <v>20000</v>
      </c>
      <c r="O33">
        <v>0</v>
      </c>
      <c r="P33">
        <v>0</v>
      </c>
      <c r="Q33">
        <v>0</v>
      </c>
      <c r="R33" s="117">
        <v>0</v>
      </c>
      <c r="S33">
        <v>0</v>
      </c>
      <c r="T33" s="117">
        <v>0</v>
      </c>
      <c r="U33">
        <v>0</v>
      </c>
      <c r="V33" s="117">
        <v>0</v>
      </c>
      <c r="W33">
        <v>0</v>
      </c>
      <c r="X33" s="117">
        <v>0</v>
      </c>
      <c r="Y33">
        <v>0</v>
      </c>
      <c r="Z33">
        <v>0</v>
      </c>
      <c r="AA33">
        <v>0</v>
      </c>
      <c r="AB33" s="117">
        <v>0</v>
      </c>
      <c r="AC33">
        <v>0</v>
      </c>
      <c r="AD33" s="117">
        <v>0</v>
      </c>
      <c r="AE33">
        <v>0</v>
      </c>
      <c r="AF33" s="117">
        <v>0</v>
      </c>
      <c r="AG33">
        <v>0</v>
      </c>
      <c r="AH33" s="1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1</v>
      </c>
      <c r="AT33" s="17">
        <v>1</v>
      </c>
      <c r="AU33" s="17">
        <v>1</v>
      </c>
      <c r="AV33" s="17">
        <v>1</v>
      </c>
      <c r="AW33" s="17">
        <v>1</v>
      </c>
      <c r="AX33" s="17">
        <v>1</v>
      </c>
      <c r="AY33" s="17">
        <v>1</v>
      </c>
      <c r="AZ33" s="17">
        <v>1</v>
      </c>
      <c r="BA33" s="17">
        <v>1</v>
      </c>
      <c r="BB33" s="17">
        <v>1</v>
      </c>
      <c r="BC33" s="17">
        <v>1</v>
      </c>
      <c r="BD33" s="17">
        <v>1</v>
      </c>
      <c r="BE33" s="17">
        <v>1</v>
      </c>
      <c r="BF33" s="17">
        <v>1</v>
      </c>
      <c r="BG33" s="17">
        <v>1</v>
      </c>
      <c r="BH33" s="17">
        <v>1</v>
      </c>
      <c r="BI33" s="17">
        <v>1</v>
      </c>
      <c r="BJ33" s="17">
        <v>1</v>
      </c>
      <c r="BK33" s="17">
        <v>1</v>
      </c>
      <c r="BL33" s="17">
        <v>1</v>
      </c>
      <c r="BM33">
        <v>4</v>
      </c>
      <c r="BN33">
        <v>3.5</v>
      </c>
      <c r="BO33">
        <v>3.5</v>
      </c>
      <c r="BP33" s="117">
        <v>3.5</v>
      </c>
      <c r="BQ33" s="117">
        <v>3.5</v>
      </c>
      <c r="BR33" s="117">
        <v>3.5</v>
      </c>
      <c r="BS33" s="117">
        <v>3.5</v>
      </c>
      <c r="BT33" s="117">
        <v>3.5</v>
      </c>
      <c r="BU33" s="117">
        <v>3.5</v>
      </c>
      <c r="BV33" s="117">
        <v>3.5</v>
      </c>
      <c r="BW33">
        <v>0</v>
      </c>
      <c r="BX33">
        <v>0</v>
      </c>
      <c r="BY33">
        <v>0</v>
      </c>
      <c r="BZ33" s="120">
        <v>0</v>
      </c>
      <c r="CA33">
        <v>0</v>
      </c>
      <c r="CB33" s="120">
        <v>0</v>
      </c>
      <c r="CC33">
        <v>0</v>
      </c>
      <c r="CD33" s="120">
        <v>0</v>
      </c>
      <c r="CE33">
        <v>0</v>
      </c>
      <c r="CF33" s="120">
        <v>0</v>
      </c>
      <c r="CG33">
        <v>0</v>
      </c>
      <c r="CH33">
        <v>0</v>
      </c>
      <c r="CI33">
        <v>0</v>
      </c>
      <c r="CJ33" s="120">
        <v>0</v>
      </c>
      <c r="CK33">
        <v>0</v>
      </c>
      <c r="CL33" s="120">
        <v>0</v>
      </c>
      <c r="CM33">
        <v>0</v>
      </c>
      <c r="CN33" s="120">
        <v>0</v>
      </c>
      <c r="CO33">
        <v>0</v>
      </c>
      <c r="CP33" s="120">
        <v>0</v>
      </c>
      <c r="CQ33">
        <v>0</v>
      </c>
      <c r="CR33">
        <v>0</v>
      </c>
      <c r="CS33">
        <v>0</v>
      </c>
      <c r="CT33" s="120">
        <v>0</v>
      </c>
      <c r="CU33">
        <v>0</v>
      </c>
      <c r="CV33" s="120">
        <v>0</v>
      </c>
      <c r="CW33">
        <v>0</v>
      </c>
      <c r="CX33" s="120">
        <v>0</v>
      </c>
      <c r="CY33">
        <v>0</v>
      </c>
      <c r="CZ33" s="120">
        <v>0</v>
      </c>
      <c r="DA33">
        <v>0</v>
      </c>
      <c r="DB33">
        <v>0</v>
      </c>
      <c r="DC33">
        <v>0</v>
      </c>
      <c r="DD33" s="120">
        <v>0</v>
      </c>
      <c r="DE33">
        <v>0</v>
      </c>
      <c r="DF33" s="120">
        <v>0</v>
      </c>
      <c r="DG33">
        <v>0</v>
      </c>
      <c r="DH33" s="120">
        <v>0</v>
      </c>
      <c r="DI33">
        <v>0</v>
      </c>
      <c r="DJ33" s="120">
        <v>0</v>
      </c>
      <c r="DK33">
        <v>0</v>
      </c>
      <c r="DL33">
        <v>0</v>
      </c>
      <c r="DM33">
        <v>0</v>
      </c>
      <c r="DN33" s="120">
        <v>0</v>
      </c>
      <c r="DO33">
        <v>0</v>
      </c>
      <c r="DP33" s="120">
        <v>0</v>
      </c>
      <c r="DQ33">
        <v>0</v>
      </c>
      <c r="DR33" s="120">
        <v>0</v>
      </c>
      <c r="DS33">
        <v>0</v>
      </c>
      <c r="DT33" s="120">
        <v>0</v>
      </c>
      <c r="DU33">
        <v>0</v>
      </c>
      <c r="DV33">
        <v>0</v>
      </c>
      <c r="DW33">
        <v>0</v>
      </c>
      <c r="DX33" s="120">
        <v>0</v>
      </c>
      <c r="DY33">
        <f t="shared" si="115"/>
        <v>0</v>
      </c>
      <c r="DZ33" s="117">
        <v>0</v>
      </c>
      <c r="EA33">
        <f t="shared" si="116"/>
        <v>0</v>
      </c>
      <c r="EB33" s="117">
        <v>0</v>
      </c>
      <c r="EC33">
        <f t="shared" si="117"/>
        <v>0</v>
      </c>
      <c r="ED33" s="117">
        <v>0</v>
      </c>
      <c r="EE33">
        <v>0</v>
      </c>
      <c r="EF33">
        <v>0</v>
      </c>
      <c r="EG33">
        <v>0</v>
      </c>
      <c r="EH33" s="120">
        <v>0</v>
      </c>
      <c r="EI33">
        <f t="shared" si="118"/>
        <v>0</v>
      </c>
      <c r="EJ33" s="120">
        <v>0</v>
      </c>
      <c r="EK33">
        <f t="shared" si="119"/>
        <v>0</v>
      </c>
      <c r="EL33" s="120">
        <v>0</v>
      </c>
      <c r="EM33">
        <f t="shared" si="120"/>
        <v>0</v>
      </c>
      <c r="EN33" s="120">
        <v>0</v>
      </c>
      <c r="EO33">
        <v>0</v>
      </c>
      <c r="EP33">
        <v>0</v>
      </c>
      <c r="EQ33">
        <v>0</v>
      </c>
      <c r="ER33" s="120">
        <v>0</v>
      </c>
      <c r="ES33">
        <v>0</v>
      </c>
      <c r="ET33" s="120">
        <v>0</v>
      </c>
      <c r="EU33">
        <v>0</v>
      </c>
      <c r="EV33" s="120">
        <v>0</v>
      </c>
      <c r="EW33">
        <v>0</v>
      </c>
      <c r="EX33" s="120">
        <v>0</v>
      </c>
      <c r="EY33">
        <v>0</v>
      </c>
      <c r="EZ33">
        <v>0</v>
      </c>
      <c r="FA33">
        <v>0</v>
      </c>
      <c r="FB33" s="120">
        <v>0</v>
      </c>
      <c r="FC33">
        <v>0</v>
      </c>
      <c r="FD33" s="117">
        <v>0</v>
      </c>
      <c r="FE33">
        <v>0</v>
      </c>
      <c r="FF33" s="117">
        <v>0</v>
      </c>
      <c r="FG33" s="117">
        <v>0</v>
      </c>
      <c r="FH33" s="117">
        <v>0</v>
      </c>
    </row>
    <row r="34" spans="1:164" x14ac:dyDescent="0.35">
      <c r="A34" s="152"/>
      <c r="B34" s="4" t="s">
        <v>16</v>
      </c>
      <c r="C34" s="13" t="s">
        <v>289</v>
      </c>
      <c r="D34" s="86" t="s">
        <v>41</v>
      </c>
      <c r="E34" s="11">
        <f t="shared" si="9"/>
        <v>26</v>
      </c>
      <c r="F34" s="16">
        <v>1</v>
      </c>
      <c r="G34" s="16" t="s">
        <v>23</v>
      </c>
      <c r="H34">
        <v>0</v>
      </c>
      <c r="I34" t="s">
        <v>12</v>
      </c>
      <c r="J34">
        <v>0</v>
      </c>
      <c r="K34">
        <v>0</v>
      </c>
      <c r="L34">
        <v>1</v>
      </c>
      <c r="M34">
        <v>0</v>
      </c>
      <c r="N34">
        <f>N33</f>
        <v>20000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>
        <v>0</v>
      </c>
      <c r="Z34">
        <v>0</v>
      </c>
      <c r="AA34">
        <v>0</v>
      </c>
      <c r="AB34" s="117">
        <v>0</v>
      </c>
      <c r="AC34">
        <v>0</v>
      </c>
      <c r="AD34" s="117">
        <v>0</v>
      </c>
      <c r="AE34">
        <v>0</v>
      </c>
      <c r="AF34" s="117">
        <v>0</v>
      </c>
      <c r="AG34">
        <v>0</v>
      </c>
      <c r="AH34" s="1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1</v>
      </c>
      <c r="AT34" s="17">
        <v>1</v>
      </c>
      <c r="AU34" s="17">
        <v>1</v>
      </c>
      <c r="AV34" s="17">
        <v>1</v>
      </c>
      <c r="AW34" s="17">
        <v>1</v>
      </c>
      <c r="AX34" s="17">
        <v>1</v>
      </c>
      <c r="AY34" s="17">
        <v>1</v>
      </c>
      <c r="AZ34" s="17">
        <v>1</v>
      </c>
      <c r="BA34" s="17">
        <v>1</v>
      </c>
      <c r="BB34" s="17">
        <v>1</v>
      </c>
      <c r="BC34" s="17">
        <v>1</v>
      </c>
      <c r="BD34" s="17">
        <v>1</v>
      </c>
      <c r="BE34" s="17">
        <v>1</v>
      </c>
      <c r="BF34" s="17">
        <v>1</v>
      </c>
      <c r="BG34" s="17">
        <v>1</v>
      </c>
      <c r="BH34" s="17">
        <v>1</v>
      </c>
      <c r="BI34" s="17">
        <v>1</v>
      </c>
      <c r="BJ34" s="17">
        <v>1</v>
      </c>
      <c r="BK34" s="17">
        <v>1</v>
      </c>
      <c r="BL34" s="17">
        <v>1</v>
      </c>
      <c r="BM34">
        <v>0</v>
      </c>
      <c r="BN34">
        <v>0</v>
      </c>
      <c r="BO34">
        <v>0</v>
      </c>
      <c r="BP34" s="117">
        <v>0</v>
      </c>
      <c r="BQ34" s="117">
        <v>0</v>
      </c>
      <c r="BR34" s="117">
        <v>0</v>
      </c>
      <c r="BS34" s="117">
        <v>0</v>
      </c>
      <c r="BT34" s="117">
        <v>0</v>
      </c>
      <c r="BU34" s="117">
        <v>0</v>
      </c>
      <c r="BV34" s="117">
        <v>0</v>
      </c>
      <c r="BW34">
        <v>0</v>
      </c>
      <c r="BX34">
        <v>0</v>
      </c>
      <c r="BY34">
        <v>0</v>
      </c>
      <c r="BZ34" s="120">
        <v>0</v>
      </c>
      <c r="CA34">
        <v>0</v>
      </c>
      <c r="CB34" s="120">
        <v>0</v>
      </c>
      <c r="CC34">
        <v>0</v>
      </c>
      <c r="CD34" s="120">
        <v>0</v>
      </c>
      <c r="CE34">
        <v>0</v>
      </c>
      <c r="CF34" s="120">
        <v>0</v>
      </c>
      <c r="CG34">
        <v>0</v>
      </c>
      <c r="CH34">
        <v>0</v>
      </c>
      <c r="CI34">
        <v>0</v>
      </c>
      <c r="CJ34" s="120">
        <v>0</v>
      </c>
      <c r="CK34">
        <v>0</v>
      </c>
      <c r="CL34" s="120">
        <v>0</v>
      </c>
      <c r="CM34">
        <v>0</v>
      </c>
      <c r="CN34" s="120">
        <v>0</v>
      </c>
      <c r="CO34">
        <v>0</v>
      </c>
      <c r="CP34" s="120">
        <v>0</v>
      </c>
      <c r="CQ34">
        <v>0</v>
      </c>
      <c r="CR34">
        <v>0</v>
      </c>
      <c r="CS34">
        <v>0</v>
      </c>
      <c r="CT34" s="120">
        <v>0</v>
      </c>
      <c r="CU34">
        <v>0</v>
      </c>
      <c r="CV34" s="120">
        <v>0</v>
      </c>
      <c r="CW34">
        <v>0</v>
      </c>
      <c r="CX34" s="120">
        <v>0</v>
      </c>
      <c r="CY34">
        <v>0</v>
      </c>
      <c r="CZ34" s="120">
        <v>0</v>
      </c>
      <c r="DA34">
        <v>0</v>
      </c>
      <c r="DB34">
        <v>0</v>
      </c>
      <c r="DC34">
        <v>0</v>
      </c>
      <c r="DD34" s="120">
        <v>0</v>
      </c>
      <c r="DE34">
        <v>0</v>
      </c>
      <c r="DF34" s="120">
        <v>0</v>
      </c>
      <c r="DG34">
        <v>0</v>
      </c>
      <c r="DH34" s="120">
        <v>0</v>
      </c>
      <c r="DI34">
        <v>0</v>
      </c>
      <c r="DJ34" s="120">
        <v>0</v>
      </c>
      <c r="DK34">
        <v>0</v>
      </c>
      <c r="DL34">
        <v>0</v>
      </c>
      <c r="DM34">
        <v>0</v>
      </c>
      <c r="DN34" s="120">
        <v>0</v>
      </c>
      <c r="DO34">
        <v>0</v>
      </c>
      <c r="DP34" s="120">
        <v>0</v>
      </c>
      <c r="DQ34">
        <v>0</v>
      </c>
      <c r="DR34" s="120">
        <v>0</v>
      </c>
      <c r="DS34">
        <v>0</v>
      </c>
      <c r="DT34" s="120">
        <v>0</v>
      </c>
      <c r="DU34">
        <v>0</v>
      </c>
      <c r="DV34">
        <v>0</v>
      </c>
      <c r="DW34">
        <v>0</v>
      </c>
      <c r="DX34" s="120">
        <v>0</v>
      </c>
      <c r="DY34">
        <f t="shared" si="115"/>
        <v>0</v>
      </c>
      <c r="DZ34" s="117">
        <v>0</v>
      </c>
      <c r="EA34">
        <f t="shared" si="116"/>
        <v>0</v>
      </c>
      <c r="EB34" s="117">
        <v>0</v>
      </c>
      <c r="EC34">
        <f t="shared" si="117"/>
        <v>0</v>
      </c>
      <c r="ED34" s="117">
        <v>0</v>
      </c>
      <c r="EE34">
        <v>0</v>
      </c>
      <c r="EF34">
        <v>0</v>
      </c>
      <c r="EG34">
        <v>0</v>
      </c>
      <c r="EH34" s="120">
        <v>0</v>
      </c>
      <c r="EI34">
        <f t="shared" si="118"/>
        <v>0</v>
      </c>
      <c r="EJ34" s="120">
        <v>0</v>
      </c>
      <c r="EK34">
        <f t="shared" si="119"/>
        <v>0</v>
      </c>
      <c r="EL34" s="120">
        <v>0</v>
      </c>
      <c r="EM34">
        <f t="shared" si="120"/>
        <v>0</v>
      </c>
      <c r="EN34" s="120">
        <v>0</v>
      </c>
      <c r="EO34">
        <v>0</v>
      </c>
      <c r="EP34">
        <v>0</v>
      </c>
      <c r="EQ34">
        <v>0</v>
      </c>
      <c r="ER34" s="120">
        <v>0</v>
      </c>
      <c r="ES34">
        <v>0</v>
      </c>
      <c r="ET34" s="120">
        <v>0</v>
      </c>
      <c r="EU34">
        <v>0</v>
      </c>
      <c r="EV34" s="120">
        <v>0</v>
      </c>
      <c r="EW34">
        <v>0</v>
      </c>
      <c r="EX34" s="120">
        <v>0</v>
      </c>
      <c r="EY34">
        <v>0</v>
      </c>
      <c r="EZ34">
        <v>0</v>
      </c>
      <c r="FA34">
        <v>0</v>
      </c>
      <c r="FB34" s="120">
        <v>0</v>
      </c>
      <c r="FC34">
        <v>0</v>
      </c>
      <c r="FD34" s="117">
        <v>0</v>
      </c>
      <c r="FE34">
        <v>0</v>
      </c>
      <c r="FF34" s="117">
        <v>0</v>
      </c>
      <c r="FG34" s="117">
        <v>0</v>
      </c>
      <c r="FH34" s="117">
        <v>0</v>
      </c>
    </row>
    <row r="35" spans="1:164" x14ac:dyDescent="0.35">
      <c r="A35" s="152"/>
      <c r="B35" s="4" t="s">
        <v>17</v>
      </c>
      <c r="C35" s="13" t="s">
        <v>289</v>
      </c>
      <c r="D35" s="7" t="s">
        <v>42</v>
      </c>
      <c r="E35" s="11">
        <f t="shared" si="9"/>
        <v>27</v>
      </c>
      <c r="F35" s="16">
        <v>1</v>
      </c>
      <c r="G35" s="16" t="s">
        <v>166</v>
      </c>
      <c r="H35">
        <v>0</v>
      </c>
      <c r="I35" t="s">
        <v>12</v>
      </c>
      <c r="J35">
        <v>0</v>
      </c>
      <c r="K35">
        <v>0</v>
      </c>
      <c r="L35">
        <v>0</v>
      </c>
      <c r="M35">
        <v>0</v>
      </c>
      <c r="N35">
        <v>20000000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>
        <v>0</v>
      </c>
      <c r="Z35">
        <v>0</v>
      </c>
      <c r="AA35">
        <v>0</v>
      </c>
      <c r="AB35" s="117">
        <v>0</v>
      </c>
      <c r="AC35">
        <v>0</v>
      </c>
      <c r="AD35" s="117">
        <v>0</v>
      </c>
      <c r="AE35">
        <v>0</v>
      </c>
      <c r="AF35" s="117">
        <v>0</v>
      </c>
      <c r="AG35">
        <v>0</v>
      </c>
      <c r="AH35" s="117">
        <v>0</v>
      </c>
      <c r="AI35" s="17">
        <v>0.03</v>
      </c>
      <c r="AJ35" s="17">
        <v>0.03</v>
      </c>
      <c r="AK35" s="17">
        <v>0.03</v>
      </c>
      <c r="AL35" s="17">
        <v>0.03</v>
      </c>
      <c r="AM35" s="17">
        <v>0.03</v>
      </c>
      <c r="AN35" s="17">
        <v>0.03</v>
      </c>
      <c r="AO35" s="17">
        <v>0.03</v>
      </c>
      <c r="AP35" s="17">
        <v>0.03</v>
      </c>
      <c r="AQ35" s="17">
        <v>0.03</v>
      </c>
      <c r="AR35" s="17">
        <v>0.03</v>
      </c>
      <c r="AS35" s="17">
        <v>1</v>
      </c>
      <c r="AT35" s="17">
        <v>1</v>
      </c>
      <c r="AU35" s="17">
        <v>1</v>
      </c>
      <c r="AV35" s="17">
        <v>1</v>
      </c>
      <c r="AW35" s="17">
        <v>1</v>
      </c>
      <c r="AX35" s="17">
        <v>1</v>
      </c>
      <c r="AY35" s="17">
        <v>1</v>
      </c>
      <c r="AZ35" s="17">
        <v>1</v>
      </c>
      <c r="BA35" s="17">
        <v>1</v>
      </c>
      <c r="BB35" s="17">
        <v>1</v>
      </c>
      <c r="BC35" s="17">
        <v>1</v>
      </c>
      <c r="BD35" s="17">
        <v>1</v>
      </c>
      <c r="BE35" s="17">
        <v>1</v>
      </c>
      <c r="BF35" s="17">
        <v>1</v>
      </c>
      <c r="BG35" s="17">
        <v>1</v>
      </c>
      <c r="BH35" s="17">
        <v>1</v>
      </c>
      <c r="BI35" s="17">
        <v>1</v>
      </c>
      <c r="BJ35" s="17">
        <v>1</v>
      </c>
      <c r="BK35" s="17">
        <v>1</v>
      </c>
      <c r="BL35" s="17">
        <v>1</v>
      </c>
      <c r="BM35">
        <v>0</v>
      </c>
      <c r="BN35">
        <v>0</v>
      </c>
      <c r="BO35">
        <v>0</v>
      </c>
      <c r="BP35" s="117">
        <v>0</v>
      </c>
      <c r="BQ35" s="117">
        <v>0</v>
      </c>
      <c r="BR35" s="117">
        <v>0</v>
      </c>
      <c r="BS35" s="117">
        <v>0</v>
      </c>
      <c r="BT35" s="117">
        <v>0</v>
      </c>
      <c r="BU35" s="117">
        <v>0</v>
      </c>
      <c r="BV35" s="117">
        <v>0</v>
      </c>
      <c r="BW35">
        <v>1000</v>
      </c>
      <c r="BX35">
        <v>900</v>
      </c>
      <c r="BY35">
        <v>900</v>
      </c>
      <c r="BZ35" s="120">
        <v>800</v>
      </c>
      <c r="CA35">
        <v>800</v>
      </c>
      <c r="CB35" s="120">
        <v>800</v>
      </c>
      <c r="CC35">
        <f>(CE35+CA35)/2</f>
        <v>650</v>
      </c>
      <c r="CD35" s="120">
        <v>500</v>
      </c>
      <c r="CE35">
        <v>500</v>
      </c>
      <c r="CF35" s="120">
        <v>500</v>
      </c>
      <c r="CG35">
        <f>BW35*0.04</f>
        <v>40</v>
      </c>
      <c r="CH35">
        <f>BX35*0.03</f>
        <v>27</v>
      </c>
      <c r="CI35">
        <f>BY35*0.03</f>
        <v>27</v>
      </c>
      <c r="CJ35" s="120">
        <v>0</v>
      </c>
      <c r="CK35">
        <f>CA35*0.03</f>
        <v>24</v>
      </c>
      <c r="CL35" s="120">
        <v>0</v>
      </c>
      <c r="CM35">
        <f>CC35*0.03</f>
        <v>19.5</v>
      </c>
      <c r="CN35" s="120">
        <v>0</v>
      </c>
      <c r="CO35">
        <f t="shared" ref="CO35" si="121">CE35*0.03</f>
        <v>15</v>
      </c>
      <c r="CP35" s="120">
        <v>0</v>
      </c>
      <c r="CQ35">
        <v>0</v>
      </c>
      <c r="CR35">
        <v>0</v>
      </c>
      <c r="CS35">
        <v>0</v>
      </c>
      <c r="CT35" s="120">
        <v>0</v>
      </c>
      <c r="CU35">
        <v>0</v>
      </c>
      <c r="CV35" s="120">
        <v>0</v>
      </c>
      <c r="CW35">
        <v>0</v>
      </c>
      <c r="CX35" s="120">
        <v>0</v>
      </c>
      <c r="CY35">
        <v>0</v>
      </c>
      <c r="CZ35" s="120">
        <v>0</v>
      </c>
      <c r="DA35">
        <v>0</v>
      </c>
      <c r="DB35">
        <v>0</v>
      </c>
      <c r="DC35">
        <v>0</v>
      </c>
      <c r="DD35" s="120">
        <v>0</v>
      </c>
      <c r="DE35">
        <v>0</v>
      </c>
      <c r="DF35" s="120">
        <v>0</v>
      </c>
      <c r="DG35">
        <v>0</v>
      </c>
      <c r="DH35" s="120">
        <v>0</v>
      </c>
      <c r="DI35">
        <v>0</v>
      </c>
      <c r="DJ35" s="120">
        <v>0</v>
      </c>
      <c r="DK35">
        <v>0</v>
      </c>
      <c r="DL35">
        <v>0</v>
      </c>
      <c r="DM35">
        <v>0</v>
      </c>
      <c r="DN35" s="120">
        <v>0</v>
      </c>
      <c r="DO35">
        <v>0</v>
      </c>
      <c r="DP35" s="120">
        <v>0</v>
      </c>
      <c r="DQ35">
        <v>0</v>
      </c>
      <c r="DR35" s="120">
        <v>0</v>
      </c>
      <c r="DS35">
        <v>0</v>
      </c>
      <c r="DT35" s="120">
        <v>0</v>
      </c>
      <c r="DU35">
        <v>6.2260740740740748E-3</v>
      </c>
      <c r="DV35">
        <v>6.2260740740740748E-3</v>
      </c>
      <c r="DW35">
        <v>6.2260740740740748E-3</v>
      </c>
      <c r="DX35" s="120">
        <v>0</v>
      </c>
      <c r="DY35">
        <f t="shared" si="115"/>
        <v>6.2260740740740748E-3</v>
      </c>
      <c r="DZ35" s="117">
        <v>0</v>
      </c>
      <c r="EA35">
        <f t="shared" si="116"/>
        <v>6.2260740740740748E-3</v>
      </c>
      <c r="EB35" s="117">
        <v>0</v>
      </c>
      <c r="EC35">
        <f t="shared" si="117"/>
        <v>6.2260740740740748E-3</v>
      </c>
      <c r="ED35" s="117">
        <v>0</v>
      </c>
      <c r="EE35">
        <v>0</v>
      </c>
      <c r="EF35">
        <v>0</v>
      </c>
      <c r="EG35">
        <v>0</v>
      </c>
      <c r="EH35" s="120">
        <v>0</v>
      </c>
      <c r="EI35">
        <f t="shared" si="118"/>
        <v>0</v>
      </c>
      <c r="EJ35" s="120">
        <v>0</v>
      </c>
      <c r="EK35">
        <f t="shared" si="119"/>
        <v>0</v>
      </c>
      <c r="EL35" s="120">
        <v>0</v>
      </c>
      <c r="EM35">
        <f t="shared" si="120"/>
        <v>0</v>
      </c>
      <c r="EN35" s="120">
        <v>0</v>
      </c>
      <c r="EO35">
        <v>0</v>
      </c>
      <c r="EP35">
        <v>0</v>
      </c>
      <c r="EQ35">
        <v>0</v>
      </c>
      <c r="ER35" s="120">
        <v>0</v>
      </c>
      <c r="ES35">
        <v>0</v>
      </c>
      <c r="ET35" s="120">
        <v>0</v>
      </c>
      <c r="EU35">
        <v>0</v>
      </c>
      <c r="EV35" s="120">
        <v>0</v>
      </c>
      <c r="EW35">
        <v>0</v>
      </c>
      <c r="EX35" s="120">
        <v>0</v>
      </c>
      <c r="EY35">
        <v>0.14902948869707539</v>
      </c>
      <c r="EZ35">
        <v>0.14902948869707539</v>
      </c>
      <c r="FA35">
        <v>0.14902948869707539</v>
      </c>
      <c r="FB35" s="120">
        <v>0</v>
      </c>
      <c r="FC35">
        <v>0.14902948869707539</v>
      </c>
      <c r="FD35" s="117">
        <v>0</v>
      </c>
      <c r="FE35">
        <v>0.14902948869707539</v>
      </c>
      <c r="FF35" s="117">
        <v>0</v>
      </c>
      <c r="FG35" s="117">
        <v>0.14902948869707539</v>
      </c>
      <c r="FH35" s="117">
        <v>0</v>
      </c>
    </row>
    <row r="36" spans="1:164" x14ac:dyDescent="0.35">
      <c r="A36" s="152"/>
      <c r="B36" s="4" t="s">
        <v>15</v>
      </c>
      <c r="C36" s="13" t="s">
        <v>289</v>
      </c>
      <c r="D36" s="7" t="s">
        <v>167</v>
      </c>
      <c r="E36" s="11">
        <f t="shared" si="9"/>
        <v>28</v>
      </c>
      <c r="F36" s="16">
        <v>1</v>
      </c>
      <c r="G36" s="16" t="s">
        <v>168</v>
      </c>
      <c r="H36">
        <v>0</v>
      </c>
      <c r="I36" t="s">
        <v>12</v>
      </c>
      <c r="J36">
        <v>0</v>
      </c>
      <c r="K36">
        <v>0</v>
      </c>
      <c r="L36" s="50">
        <v>-1</v>
      </c>
      <c r="M36">
        <v>0</v>
      </c>
      <c r="N36">
        <v>20000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>
        <v>0</v>
      </c>
      <c r="Z36">
        <v>0</v>
      </c>
      <c r="AA36">
        <v>0</v>
      </c>
      <c r="AB36" s="117">
        <v>0</v>
      </c>
      <c r="AC36">
        <v>0</v>
      </c>
      <c r="AD36" s="117">
        <v>0</v>
      </c>
      <c r="AE36">
        <v>0</v>
      </c>
      <c r="AF36" s="117">
        <v>0</v>
      </c>
      <c r="AG36">
        <v>0</v>
      </c>
      <c r="AH36" s="1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1</v>
      </c>
      <c r="AT36" s="17">
        <v>1</v>
      </c>
      <c r="AU36" s="17">
        <v>1</v>
      </c>
      <c r="AV36" s="17">
        <v>1</v>
      </c>
      <c r="AW36" s="17">
        <v>1</v>
      </c>
      <c r="AX36" s="17">
        <v>1</v>
      </c>
      <c r="AY36" s="17">
        <v>1</v>
      </c>
      <c r="AZ36" s="17">
        <v>1</v>
      </c>
      <c r="BA36" s="17">
        <v>1</v>
      </c>
      <c r="BB36" s="17">
        <v>1</v>
      </c>
      <c r="BC36" s="17">
        <v>1</v>
      </c>
      <c r="BD36" s="17">
        <v>1</v>
      </c>
      <c r="BE36" s="17">
        <v>1</v>
      </c>
      <c r="BF36" s="17">
        <v>1</v>
      </c>
      <c r="BG36" s="17">
        <v>1</v>
      </c>
      <c r="BH36" s="17">
        <v>1</v>
      </c>
      <c r="BI36" s="17">
        <v>1</v>
      </c>
      <c r="BJ36" s="17">
        <v>1</v>
      </c>
      <c r="BK36" s="17">
        <v>1</v>
      </c>
      <c r="BL36" s="17">
        <v>1</v>
      </c>
      <c r="BM36">
        <v>0.94</v>
      </c>
      <c r="BN36">
        <v>0.94</v>
      </c>
      <c r="BO36">
        <v>0.94</v>
      </c>
      <c r="BP36" s="117">
        <v>0.94</v>
      </c>
      <c r="BQ36" s="117">
        <v>0.94</v>
      </c>
      <c r="BR36" s="117">
        <v>0.94</v>
      </c>
      <c r="BS36" s="117">
        <v>0.94</v>
      </c>
      <c r="BT36" s="117">
        <v>0.94</v>
      </c>
      <c r="BU36" s="117">
        <v>0.94</v>
      </c>
      <c r="BV36" s="117">
        <v>0.94</v>
      </c>
      <c r="BW36">
        <v>0</v>
      </c>
      <c r="BX36">
        <v>0</v>
      </c>
      <c r="BY36">
        <v>0</v>
      </c>
      <c r="BZ36" s="120">
        <v>0</v>
      </c>
      <c r="CA36">
        <v>0</v>
      </c>
      <c r="CB36" s="120">
        <v>0</v>
      </c>
      <c r="CC36">
        <v>0</v>
      </c>
      <c r="CD36" s="120">
        <v>0</v>
      </c>
      <c r="CE36">
        <v>0</v>
      </c>
      <c r="CF36" s="120">
        <v>0</v>
      </c>
      <c r="CG36">
        <v>0</v>
      </c>
      <c r="CH36">
        <v>0</v>
      </c>
      <c r="CI36">
        <v>0</v>
      </c>
      <c r="CJ36" s="120">
        <v>0</v>
      </c>
      <c r="CK36">
        <v>0</v>
      </c>
      <c r="CL36" s="120">
        <v>0</v>
      </c>
      <c r="CM36">
        <v>0</v>
      </c>
      <c r="CN36" s="120">
        <v>0</v>
      </c>
      <c r="CO36">
        <v>0</v>
      </c>
      <c r="CP36" s="120">
        <v>0</v>
      </c>
      <c r="CQ36">
        <v>0</v>
      </c>
      <c r="CR36">
        <v>0</v>
      </c>
      <c r="CS36">
        <v>0</v>
      </c>
      <c r="CT36" s="120">
        <v>0</v>
      </c>
      <c r="CU36">
        <v>0</v>
      </c>
      <c r="CV36" s="120">
        <v>0</v>
      </c>
      <c r="CW36">
        <v>0</v>
      </c>
      <c r="CX36" s="120">
        <v>0</v>
      </c>
      <c r="CY36">
        <v>0</v>
      </c>
      <c r="CZ36" s="120">
        <v>0</v>
      </c>
      <c r="DA36">
        <v>0</v>
      </c>
      <c r="DB36">
        <v>0</v>
      </c>
      <c r="DC36">
        <v>0</v>
      </c>
      <c r="DD36" s="120">
        <v>0</v>
      </c>
      <c r="DE36">
        <v>0</v>
      </c>
      <c r="DF36" s="120">
        <v>0</v>
      </c>
      <c r="DG36">
        <v>0</v>
      </c>
      <c r="DH36" s="120">
        <v>0</v>
      </c>
      <c r="DI36">
        <v>0</v>
      </c>
      <c r="DJ36" s="120">
        <v>0</v>
      </c>
      <c r="DK36">
        <v>0</v>
      </c>
      <c r="DL36">
        <v>0</v>
      </c>
      <c r="DM36">
        <v>0</v>
      </c>
      <c r="DN36" s="120">
        <v>0</v>
      </c>
      <c r="DO36">
        <v>0</v>
      </c>
      <c r="DP36" s="120">
        <v>0</v>
      </c>
      <c r="DQ36">
        <v>0</v>
      </c>
      <c r="DR36" s="120">
        <v>0</v>
      </c>
      <c r="DS36">
        <v>0</v>
      </c>
      <c r="DT36" s="120">
        <v>0</v>
      </c>
      <c r="DU36">
        <v>0</v>
      </c>
      <c r="DV36">
        <v>0</v>
      </c>
      <c r="DW36">
        <v>0</v>
      </c>
      <c r="DX36" s="120">
        <v>0</v>
      </c>
      <c r="DY36">
        <v>0</v>
      </c>
      <c r="DZ36" s="117">
        <v>0</v>
      </c>
      <c r="EA36">
        <v>0</v>
      </c>
      <c r="EB36" s="117">
        <v>0</v>
      </c>
      <c r="EC36">
        <v>0</v>
      </c>
      <c r="ED36" s="117">
        <v>0</v>
      </c>
      <c r="EE36">
        <v>0</v>
      </c>
      <c r="EF36">
        <v>0</v>
      </c>
      <c r="EG36">
        <v>0</v>
      </c>
      <c r="EH36" s="120">
        <v>0</v>
      </c>
      <c r="EI36">
        <v>0</v>
      </c>
      <c r="EJ36" s="120">
        <v>0</v>
      </c>
      <c r="EK36">
        <v>0</v>
      </c>
      <c r="EL36" s="120">
        <v>0</v>
      </c>
      <c r="EM36">
        <v>0</v>
      </c>
      <c r="EN36" s="120">
        <v>0</v>
      </c>
      <c r="EO36">
        <v>0</v>
      </c>
      <c r="EP36">
        <v>0</v>
      </c>
      <c r="EQ36">
        <v>0</v>
      </c>
      <c r="ER36" s="120">
        <v>0</v>
      </c>
      <c r="ES36">
        <v>0</v>
      </c>
      <c r="ET36" s="120">
        <v>0</v>
      </c>
      <c r="EU36">
        <v>0</v>
      </c>
      <c r="EV36" s="120">
        <v>0</v>
      </c>
      <c r="EW36">
        <v>0</v>
      </c>
      <c r="EX36" s="120">
        <v>0</v>
      </c>
      <c r="EY36">
        <v>9.3678779051968114E-2</v>
      </c>
      <c r="EZ36">
        <v>9.3678779051968114E-2</v>
      </c>
      <c r="FA36">
        <v>9.3678779051968114E-2</v>
      </c>
      <c r="FB36" s="120">
        <v>0</v>
      </c>
      <c r="FC36">
        <v>9.3678779051968114E-2</v>
      </c>
      <c r="FD36" s="117">
        <v>0</v>
      </c>
      <c r="FE36">
        <v>9.3678779051968114E-2</v>
      </c>
      <c r="FF36" s="117">
        <v>0</v>
      </c>
      <c r="FG36" s="117">
        <v>9.3678779051968114E-2</v>
      </c>
      <c r="FH36" s="117">
        <v>0</v>
      </c>
    </row>
    <row r="37" spans="1:164" x14ac:dyDescent="0.35">
      <c r="A37" s="152"/>
      <c r="B37" s="4" t="s">
        <v>16</v>
      </c>
      <c r="C37" s="13" t="s">
        <v>289</v>
      </c>
      <c r="D37" s="7" t="s">
        <v>169</v>
      </c>
      <c r="E37" s="11">
        <f t="shared" si="9"/>
        <v>29</v>
      </c>
      <c r="F37" s="16">
        <v>1</v>
      </c>
      <c r="G37" s="16" t="s">
        <v>170</v>
      </c>
      <c r="H37">
        <v>0</v>
      </c>
      <c r="I37" t="s">
        <v>12</v>
      </c>
      <c r="J37">
        <v>0</v>
      </c>
      <c r="K37">
        <v>0</v>
      </c>
      <c r="L37" s="50">
        <v>1</v>
      </c>
      <c r="M37">
        <v>0</v>
      </c>
      <c r="N37">
        <f>N33</f>
        <v>20000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>
        <v>0</v>
      </c>
      <c r="Z37">
        <v>0</v>
      </c>
      <c r="AA37">
        <v>0</v>
      </c>
      <c r="AB37" s="117">
        <v>0</v>
      </c>
      <c r="AC37">
        <v>0</v>
      </c>
      <c r="AD37" s="117">
        <v>0</v>
      </c>
      <c r="AE37">
        <v>0</v>
      </c>
      <c r="AF37" s="117">
        <v>0</v>
      </c>
      <c r="AG37">
        <v>0</v>
      </c>
      <c r="AH37" s="117">
        <v>0</v>
      </c>
      <c r="AI37" s="17">
        <v>0</v>
      </c>
      <c r="AJ37" s="17">
        <v>0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0</v>
      </c>
      <c r="AQ37" s="17">
        <v>0</v>
      </c>
      <c r="AR37" s="17">
        <v>0</v>
      </c>
      <c r="AS37" s="17">
        <v>1</v>
      </c>
      <c r="AT37" s="17">
        <v>1</v>
      </c>
      <c r="AU37" s="17">
        <v>1</v>
      </c>
      <c r="AV37" s="17">
        <v>1</v>
      </c>
      <c r="AW37" s="17">
        <v>1</v>
      </c>
      <c r="AX37" s="17">
        <v>1</v>
      </c>
      <c r="AY37" s="17">
        <v>1</v>
      </c>
      <c r="AZ37" s="17">
        <v>1</v>
      </c>
      <c r="BA37" s="17">
        <v>1</v>
      </c>
      <c r="BB37" s="17">
        <v>1</v>
      </c>
      <c r="BC37" s="17">
        <v>1</v>
      </c>
      <c r="BD37" s="17">
        <v>1</v>
      </c>
      <c r="BE37" s="17">
        <v>1</v>
      </c>
      <c r="BF37" s="17">
        <v>1</v>
      </c>
      <c r="BG37" s="17">
        <v>1</v>
      </c>
      <c r="BH37" s="17">
        <v>1</v>
      </c>
      <c r="BI37" s="17">
        <v>1</v>
      </c>
      <c r="BJ37" s="17">
        <v>1</v>
      </c>
      <c r="BK37" s="17">
        <v>1</v>
      </c>
      <c r="BL37" s="17">
        <v>1</v>
      </c>
      <c r="BM37">
        <v>0</v>
      </c>
      <c r="BN37">
        <v>0</v>
      </c>
      <c r="BO37">
        <v>0</v>
      </c>
      <c r="BP37" s="117">
        <v>0</v>
      </c>
      <c r="BQ37" s="117">
        <v>0</v>
      </c>
      <c r="BR37" s="117">
        <v>0</v>
      </c>
      <c r="BS37" s="117">
        <v>0</v>
      </c>
      <c r="BT37" s="117">
        <v>0</v>
      </c>
      <c r="BU37" s="117">
        <v>0</v>
      </c>
      <c r="BV37" s="117">
        <v>0</v>
      </c>
      <c r="BW37">
        <v>0</v>
      </c>
      <c r="BX37">
        <v>0</v>
      </c>
      <c r="BY37">
        <v>0</v>
      </c>
      <c r="BZ37" s="120">
        <v>0</v>
      </c>
      <c r="CA37">
        <v>0</v>
      </c>
      <c r="CB37" s="120">
        <v>0</v>
      </c>
      <c r="CC37">
        <v>0</v>
      </c>
      <c r="CD37" s="120">
        <v>0</v>
      </c>
      <c r="CE37">
        <v>0</v>
      </c>
      <c r="CF37" s="120">
        <v>0</v>
      </c>
      <c r="CG37">
        <v>0</v>
      </c>
      <c r="CH37">
        <v>0</v>
      </c>
      <c r="CI37">
        <v>0</v>
      </c>
      <c r="CJ37" s="120">
        <v>0</v>
      </c>
      <c r="CK37">
        <v>0</v>
      </c>
      <c r="CL37" s="120">
        <v>0</v>
      </c>
      <c r="CM37">
        <v>0</v>
      </c>
      <c r="CN37" s="120">
        <v>0</v>
      </c>
      <c r="CO37">
        <v>0</v>
      </c>
      <c r="CP37" s="120">
        <v>0</v>
      </c>
      <c r="CQ37">
        <v>0</v>
      </c>
      <c r="CR37">
        <v>0</v>
      </c>
      <c r="CS37">
        <v>0</v>
      </c>
      <c r="CT37" s="120">
        <v>0</v>
      </c>
      <c r="CU37">
        <v>0</v>
      </c>
      <c r="CV37" s="120">
        <v>0</v>
      </c>
      <c r="CW37">
        <v>0</v>
      </c>
      <c r="CX37" s="120">
        <v>0</v>
      </c>
      <c r="CY37">
        <v>0</v>
      </c>
      <c r="CZ37" s="120">
        <v>0</v>
      </c>
      <c r="DA37">
        <v>0</v>
      </c>
      <c r="DB37">
        <v>0</v>
      </c>
      <c r="DC37">
        <v>0</v>
      </c>
      <c r="DD37" s="120">
        <v>0</v>
      </c>
      <c r="DE37">
        <v>0</v>
      </c>
      <c r="DF37" s="120">
        <v>0</v>
      </c>
      <c r="DG37">
        <v>0</v>
      </c>
      <c r="DH37" s="120">
        <v>0</v>
      </c>
      <c r="DI37">
        <v>0</v>
      </c>
      <c r="DJ37" s="120">
        <v>0</v>
      </c>
      <c r="DK37">
        <v>0</v>
      </c>
      <c r="DL37">
        <v>0</v>
      </c>
      <c r="DM37">
        <v>0</v>
      </c>
      <c r="DN37" s="120">
        <v>0</v>
      </c>
      <c r="DO37">
        <v>0</v>
      </c>
      <c r="DP37" s="120">
        <v>0</v>
      </c>
      <c r="DQ37">
        <v>0</v>
      </c>
      <c r="DR37" s="120">
        <v>0</v>
      </c>
      <c r="DS37">
        <v>0</v>
      </c>
      <c r="DT37" s="120">
        <v>0</v>
      </c>
      <c r="DU37">
        <v>0</v>
      </c>
      <c r="DV37">
        <v>0</v>
      </c>
      <c r="DW37">
        <v>0</v>
      </c>
      <c r="DX37" s="120">
        <v>0</v>
      </c>
      <c r="DY37">
        <v>0</v>
      </c>
      <c r="DZ37" s="117">
        <v>0</v>
      </c>
      <c r="EA37">
        <v>0</v>
      </c>
      <c r="EB37" s="117">
        <v>0</v>
      </c>
      <c r="EC37">
        <v>0</v>
      </c>
      <c r="ED37" s="117">
        <v>0</v>
      </c>
      <c r="EE37">
        <v>0</v>
      </c>
      <c r="EF37">
        <v>0</v>
      </c>
      <c r="EG37">
        <v>0</v>
      </c>
      <c r="EH37" s="120">
        <v>0</v>
      </c>
      <c r="EI37">
        <v>0</v>
      </c>
      <c r="EJ37" s="120">
        <v>0</v>
      </c>
      <c r="EK37">
        <v>0</v>
      </c>
      <c r="EL37" s="120">
        <v>0</v>
      </c>
      <c r="EM37">
        <v>0</v>
      </c>
      <c r="EN37" s="120">
        <v>0</v>
      </c>
      <c r="EO37">
        <v>0</v>
      </c>
      <c r="EP37">
        <v>0</v>
      </c>
      <c r="EQ37">
        <v>0</v>
      </c>
      <c r="ER37" s="120">
        <v>0</v>
      </c>
      <c r="ES37">
        <v>0</v>
      </c>
      <c r="ET37" s="120">
        <v>0</v>
      </c>
      <c r="EU37">
        <v>0</v>
      </c>
      <c r="EV37" s="120">
        <v>0</v>
      </c>
      <c r="EW37">
        <v>0</v>
      </c>
      <c r="EX37" s="120">
        <v>0</v>
      </c>
      <c r="EY37">
        <v>0</v>
      </c>
      <c r="EZ37">
        <v>0</v>
      </c>
      <c r="FA37">
        <v>0</v>
      </c>
      <c r="FB37" s="120">
        <v>0</v>
      </c>
      <c r="FC37">
        <v>0</v>
      </c>
      <c r="FD37" s="117">
        <v>0</v>
      </c>
      <c r="FE37">
        <v>0</v>
      </c>
      <c r="FF37" s="117">
        <v>0</v>
      </c>
      <c r="FG37" s="117">
        <v>0</v>
      </c>
      <c r="FH37" s="117">
        <v>0</v>
      </c>
    </row>
    <row r="38" spans="1:164" x14ac:dyDescent="0.35">
      <c r="A38" s="152"/>
      <c r="B38" s="4" t="s">
        <v>17</v>
      </c>
      <c r="C38" s="13" t="s">
        <v>289</v>
      </c>
      <c r="D38" s="7" t="s">
        <v>171</v>
      </c>
      <c r="E38" s="11">
        <f t="shared" si="9"/>
        <v>30</v>
      </c>
      <c r="F38" s="16">
        <v>1</v>
      </c>
      <c r="G38" s="16" t="s">
        <v>172</v>
      </c>
      <c r="H38">
        <v>0</v>
      </c>
      <c r="I38" t="s">
        <v>12</v>
      </c>
      <c r="J38">
        <v>0</v>
      </c>
      <c r="K38">
        <v>0</v>
      </c>
      <c r="L38">
        <v>0</v>
      </c>
      <c r="M38">
        <v>0</v>
      </c>
      <c r="N38">
        <v>20000000</v>
      </c>
      <c r="O38">
        <v>0</v>
      </c>
      <c r="P38">
        <v>0</v>
      </c>
      <c r="Q38">
        <v>0</v>
      </c>
      <c r="R38" s="117">
        <v>0</v>
      </c>
      <c r="S38">
        <v>0</v>
      </c>
      <c r="T38" s="117">
        <v>0</v>
      </c>
      <c r="U38">
        <v>0</v>
      </c>
      <c r="V38" s="117">
        <v>0</v>
      </c>
      <c r="W38">
        <v>0</v>
      </c>
      <c r="X38" s="117">
        <v>0</v>
      </c>
      <c r="Y38">
        <v>0</v>
      </c>
      <c r="Z38">
        <v>0</v>
      </c>
      <c r="AA38">
        <v>0</v>
      </c>
      <c r="AB38" s="117">
        <v>0</v>
      </c>
      <c r="AC38">
        <v>0</v>
      </c>
      <c r="AD38" s="117">
        <v>0</v>
      </c>
      <c r="AE38">
        <v>0</v>
      </c>
      <c r="AF38" s="117">
        <v>0</v>
      </c>
      <c r="AG38">
        <v>0</v>
      </c>
      <c r="AH38" s="117">
        <v>0</v>
      </c>
      <c r="AI38" s="17">
        <v>0.09</v>
      </c>
      <c r="AJ38" s="17">
        <v>0.09</v>
      </c>
      <c r="AK38" s="17">
        <v>0.09</v>
      </c>
      <c r="AL38" s="17">
        <v>0.09</v>
      </c>
      <c r="AM38" s="17">
        <v>0.09</v>
      </c>
      <c r="AN38" s="17">
        <v>0.09</v>
      </c>
      <c r="AO38" s="17">
        <v>0.09</v>
      </c>
      <c r="AP38" s="17">
        <v>0.09</v>
      </c>
      <c r="AQ38" s="17">
        <v>0.09</v>
      </c>
      <c r="AR38" s="17">
        <v>0.09</v>
      </c>
      <c r="AS38" s="17">
        <v>1</v>
      </c>
      <c r="AT38" s="17">
        <v>1</v>
      </c>
      <c r="AU38" s="17">
        <v>1</v>
      </c>
      <c r="AV38" s="17">
        <v>1</v>
      </c>
      <c r="AW38" s="17">
        <v>1</v>
      </c>
      <c r="AX38" s="17">
        <v>1</v>
      </c>
      <c r="AY38" s="17">
        <v>1</v>
      </c>
      <c r="AZ38" s="17">
        <v>1</v>
      </c>
      <c r="BA38" s="17">
        <v>1</v>
      </c>
      <c r="BB38" s="17">
        <v>1</v>
      </c>
      <c r="BC38" s="17">
        <v>1</v>
      </c>
      <c r="BD38" s="17">
        <v>1</v>
      </c>
      <c r="BE38" s="17">
        <v>1</v>
      </c>
      <c r="BF38" s="17">
        <v>1</v>
      </c>
      <c r="BG38" s="17">
        <v>1</v>
      </c>
      <c r="BH38" s="17">
        <v>1</v>
      </c>
      <c r="BI38" s="17">
        <v>1</v>
      </c>
      <c r="BJ38" s="17">
        <v>1</v>
      </c>
      <c r="BK38" s="17">
        <v>1</v>
      </c>
      <c r="BL38" s="17">
        <v>1</v>
      </c>
      <c r="BM38">
        <v>0</v>
      </c>
      <c r="BN38">
        <v>0</v>
      </c>
      <c r="BO38">
        <v>0</v>
      </c>
      <c r="BP38" s="117">
        <v>0</v>
      </c>
      <c r="BQ38" s="117">
        <v>0</v>
      </c>
      <c r="BR38" s="117">
        <v>0</v>
      </c>
      <c r="BS38" s="117">
        <v>0</v>
      </c>
      <c r="BT38" s="117">
        <v>0</v>
      </c>
      <c r="BU38" s="117">
        <v>0</v>
      </c>
      <c r="BV38" s="117">
        <v>0</v>
      </c>
      <c r="BW38">
        <v>460.75542459148141</v>
      </c>
      <c r="BX38">
        <v>250</v>
      </c>
      <c r="BY38">
        <v>250</v>
      </c>
      <c r="BZ38" s="117">
        <v>250</v>
      </c>
      <c r="CA38">
        <v>250</v>
      </c>
      <c r="CB38" s="117">
        <v>250</v>
      </c>
      <c r="CC38">
        <v>250</v>
      </c>
      <c r="CD38" s="117">
        <v>250</v>
      </c>
      <c r="CE38">
        <v>250</v>
      </c>
      <c r="CF38" s="117">
        <v>250</v>
      </c>
      <c r="CG38">
        <f>0.04*BW38</f>
        <v>18.430216983659257</v>
      </c>
      <c r="CH38">
        <f>0.03*BX38</f>
        <v>7.5</v>
      </c>
      <c r="CI38">
        <f>0.03*BY38</f>
        <v>7.5</v>
      </c>
      <c r="CJ38" s="117">
        <f t="shared" ref="CJ38:CP38" si="122">0.03*BZ38</f>
        <v>7.5</v>
      </c>
      <c r="CK38" s="117">
        <f t="shared" si="122"/>
        <v>7.5</v>
      </c>
      <c r="CL38" s="117">
        <f t="shared" si="122"/>
        <v>7.5</v>
      </c>
      <c r="CM38" s="117">
        <f t="shared" si="122"/>
        <v>7.5</v>
      </c>
      <c r="CN38" s="117">
        <f t="shared" si="122"/>
        <v>7.5</v>
      </c>
      <c r="CO38" s="117">
        <f t="shared" si="122"/>
        <v>7.5</v>
      </c>
      <c r="CP38" s="117">
        <f t="shared" si="122"/>
        <v>7.5</v>
      </c>
      <c r="CQ38">
        <v>0</v>
      </c>
      <c r="CR38">
        <v>0</v>
      </c>
      <c r="CS38">
        <v>0</v>
      </c>
      <c r="CT38" s="120">
        <v>0</v>
      </c>
      <c r="CU38">
        <v>0</v>
      </c>
      <c r="CV38" s="120">
        <v>0</v>
      </c>
      <c r="CW38">
        <v>0</v>
      </c>
      <c r="CX38" s="120">
        <v>0</v>
      </c>
      <c r="CY38">
        <v>0</v>
      </c>
      <c r="CZ38" s="120">
        <v>0</v>
      </c>
      <c r="DA38">
        <v>0</v>
      </c>
      <c r="DB38">
        <v>0</v>
      </c>
      <c r="DC38">
        <v>0</v>
      </c>
      <c r="DD38" s="120">
        <v>0</v>
      </c>
      <c r="DE38">
        <v>0</v>
      </c>
      <c r="DF38" s="120">
        <v>0</v>
      </c>
      <c r="DG38">
        <v>0</v>
      </c>
      <c r="DH38" s="120">
        <v>0</v>
      </c>
      <c r="DI38">
        <v>0</v>
      </c>
      <c r="DJ38" s="120">
        <v>0</v>
      </c>
      <c r="DK38">
        <v>0</v>
      </c>
      <c r="DL38">
        <v>0</v>
      </c>
      <c r="DM38">
        <v>0</v>
      </c>
      <c r="DN38" s="120">
        <v>0</v>
      </c>
      <c r="DO38">
        <v>0</v>
      </c>
      <c r="DP38" s="120">
        <v>0</v>
      </c>
      <c r="DQ38">
        <v>0</v>
      </c>
      <c r="DR38" s="120">
        <v>0</v>
      </c>
      <c r="DS38">
        <v>0</v>
      </c>
      <c r="DT38" s="120">
        <v>0</v>
      </c>
      <c r="DU38">
        <v>6.2260740740740748E-3</v>
      </c>
      <c r="DV38">
        <v>6.2260740740740748E-3</v>
      </c>
      <c r="DW38">
        <v>6.2260740740740748E-3</v>
      </c>
      <c r="DX38" s="120">
        <v>0</v>
      </c>
      <c r="DY38">
        <f t="shared" ref="DY38:DY52" si="123">$DV38*B$3</f>
        <v>6.2260740740740748E-3</v>
      </c>
      <c r="DZ38" s="117">
        <v>0</v>
      </c>
      <c r="EA38">
        <f t="shared" ref="EA38:EA52" si="124">$DV38*C$3</f>
        <v>6.2260740740740748E-3</v>
      </c>
      <c r="EB38" s="117">
        <v>0</v>
      </c>
      <c r="EC38">
        <f t="shared" ref="EC38:EC52" si="125">$DV38*D$3</f>
        <v>6.2260740740740748E-3</v>
      </c>
      <c r="ED38" s="117">
        <v>0</v>
      </c>
      <c r="EE38">
        <v>0</v>
      </c>
      <c r="EF38">
        <v>0</v>
      </c>
      <c r="EG38">
        <v>0</v>
      </c>
      <c r="EH38" s="120">
        <v>0</v>
      </c>
      <c r="EI38">
        <v>0</v>
      </c>
      <c r="EJ38" s="120">
        <v>0</v>
      </c>
      <c r="EK38">
        <v>0</v>
      </c>
      <c r="EL38" s="120">
        <v>0</v>
      </c>
      <c r="EM38">
        <v>0</v>
      </c>
      <c r="EN38" s="120">
        <v>0</v>
      </c>
      <c r="EO38" s="93">
        <v>1</v>
      </c>
      <c r="EP38" s="93">
        <v>1</v>
      </c>
      <c r="EQ38" s="93">
        <v>1</v>
      </c>
      <c r="ER38" s="120">
        <v>0</v>
      </c>
      <c r="ES38" s="93">
        <v>1</v>
      </c>
      <c r="ET38" s="120">
        <v>0</v>
      </c>
      <c r="EU38" s="93">
        <v>1</v>
      </c>
      <c r="EV38" s="120">
        <v>0</v>
      </c>
      <c r="EW38" s="93">
        <v>1</v>
      </c>
      <c r="EX38" s="120">
        <v>0</v>
      </c>
      <c r="EY38">
        <v>8.174285816161557E-2</v>
      </c>
      <c r="EZ38">
        <v>8.174285816161557E-2</v>
      </c>
      <c r="FA38">
        <v>8.174285816161557E-2</v>
      </c>
      <c r="FB38" s="120">
        <v>0</v>
      </c>
      <c r="FC38">
        <v>8.174285816161557E-2</v>
      </c>
      <c r="FD38" s="117">
        <v>0</v>
      </c>
      <c r="FE38">
        <v>8.174285816161557E-2</v>
      </c>
      <c r="FF38" s="117">
        <v>0</v>
      </c>
      <c r="FG38" s="117">
        <v>8.174285816161557E-2</v>
      </c>
      <c r="FH38" s="117">
        <v>0</v>
      </c>
    </row>
    <row r="39" spans="1:164" ht="14.5" customHeight="1" x14ac:dyDescent="0.35">
      <c r="A39" s="152" t="s">
        <v>18</v>
      </c>
      <c r="B39" s="14" t="s">
        <v>52</v>
      </c>
      <c r="C39" s="13" t="s">
        <v>289</v>
      </c>
      <c r="D39" s="7" t="s">
        <v>47</v>
      </c>
      <c r="E39" s="11">
        <f t="shared" si="9"/>
        <v>31</v>
      </c>
      <c r="F39" s="16">
        <v>1</v>
      </c>
      <c r="G39" s="16" t="s">
        <v>48</v>
      </c>
      <c r="H39">
        <v>0</v>
      </c>
      <c r="I39" t="s">
        <v>12</v>
      </c>
      <c r="J39">
        <v>1</v>
      </c>
      <c r="K39">
        <v>0</v>
      </c>
      <c r="L39">
        <v>0</v>
      </c>
      <c r="M39">
        <v>0</v>
      </c>
      <c r="N39">
        <v>2000000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>
        <v>0</v>
      </c>
      <c r="Z39">
        <v>0</v>
      </c>
      <c r="AA39">
        <v>0</v>
      </c>
      <c r="AB39" s="117">
        <v>0</v>
      </c>
      <c r="AC39">
        <v>0</v>
      </c>
      <c r="AD39" s="117">
        <v>0</v>
      </c>
      <c r="AE39">
        <v>0</v>
      </c>
      <c r="AF39" s="117">
        <v>0</v>
      </c>
      <c r="AG39">
        <v>0</v>
      </c>
      <c r="AH39" s="1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17">
        <v>1</v>
      </c>
      <c r="AT39" s="17">
        <v>1</v>
      </c>
      <c r="AU39" s="17">
        <v>1</v>
      </c>
      <c r="AV39" s="17">
        <v>1</v>
      </c>
      <c r="AW39" s="17">
        <v>1</v>
      </c>
      <c r="AX39" s="17">
        <v>1</v>
      </c>
      <c r="AY39" s="17">
        <v>1</v>
      </c>
      <c r="AZ39" s="17">
        <v>1</v>
      </c>
      <c r="BA39" s="17">
        <v>1</v>
      </c>
      <c r="BB39" s="17">
        <v>1</v>
      </c>
      <c r="BC39" s="17">
        <v>1</v>
      </c>
      <c r="BD39" s="17">
        <v>1</v>
      </c>
      <c r="BE39" s="17">
        <v>1</v>
      </c>
      <c r="BF39" s="17">
        <v>1</v>
      </c>
      <c r="BG39" s="17">
        <v>1</v>
      </c>
      <c r="BH39" s="17">
        <v>1</v>
      </c>
      <c r="BI39" s="17">
        <v>1</v>
      </c>
      <c r="BJ39" s="17">
        <v>1</v>
      </c>
      <c r="BK39" s="17">
        <v>1</v>
      </c>
      <c r="BL39" s="17">
        <v>1</v>
      </c>
      <c r="BM39">
        <v>0</v>
      </c>
      <c r="BN39">
        <v>0</v>
      </c>
      <c r="BO39">
        <v>0</v>
      </c>
      <c r="BP39" s="117">
        <v>0</v>
      </c>
      <c r="BQ39" s="117">
        <v>0</v>
      </c>
      <c r="BR39" s="117">
        <v>0</v>
      </c>
      <c r="BS39" s="117">
        <v>0</v>
      </c>
      <c r="BT39" s="117">
        <v>0</v>
      </c>
      <c r="BU39" s="117">
        <v>0</v>
      </c>
      <c r="BV39" s="117">
        <v>0</v>
      </c>
      <c r="BW39">
        <v>552.67870000000005</v>
      </c>
      <c r="BX39">
        <v>552.67870000000005</v>
      </c>
      <c r="BY39">
        <v>552.67870000000005</v>
      </c>
      <c r="BZ39" s="117">
        <v>396.26020000000005</v>
      </c>
      <c r="CA39">
        <v>396.26020000000005</v>
      </c>
      <c r="CB39" s="117">
        <v>396.26020000000005</v>
      </c>
      <c r="CC39">
        <v>344.12070000000006</v>
      </c>
      <c r="CD39" s="117">
        <v>312.83700000000005</v>
      </c>
      <c r="CE39">
        <v>312.83700000000005</v>
      </c>
      <c r="CF39" s="117">
        <v>312.83700000000005</v>
      </c>
      <c r="CG39">
        <v>9.1244125000000018</v>
      </c>
      <c r="CH39">
        <v>9.1244125000000018</v>
      </c>
      <c r="CI39">
        <v>9.1244125000000018</v>
      </c>
      <c r="CJ39" s="117">
        <v>7.5602274999999999</v>
      </c>
      <c r="CK39">
        <v>7.5602275000000008</v>
      </c>
      <c r="CL39" s="117">
        <v>7.5602275000000008</v>
      </c>
      <c r="CM39">
        <v>6.9084837500000003</v>
      </c>
      <c r="CN39" s="117">
        <v>6.5174375000000007</v>
      </c>
      <c r="CO39">
        <v>6.5174375000000007</v>
      </c>
      <c r="CP39" s="117">
        <v>6.5174374999999998</v>
      </c>
      <c r="CQ39">
        <v>0</v>
      </c>
      <c r="CR39">
        <v>0</v>
      </c>
      <c r="CS39">
        <v>0</v>
      </c>
      <c r="CT39" s="120">
        <v>0</v>
      </c>
      <c r="CU39">
        <v>0</v>
      </c>
      <c r="CV39" s="120">
        <v>0</v>
      </c>
      <c r="CW39">
        <v>0</v>
      </c>
      <c r="CX39" s="120">
        <v>0</v>
      </c>
      <c r="CY39">
        <v>0</v>
      </c>
      <c r="CZ39" s="120">
        <v>0</v>
      </c>
      <c r="DA39">
        <v>0</v>
      </c>
      <c r="DB39">
        <v>0</v>
      </c>
      <c r="DC39">
        <v>0</v>
      </c>
      <c r="DD39" s="120">
        <v>0</v>
      </c>
      <c r="DE39">
        <v>0</v>
      </c>
      <c r="DF39" s="120">
        <v>0</v>
      </c>
      <c r="DG39">
        <v>0</v>
      </c>
      <c r="DH39" s="120">
        <v>0</v>
      </c>
      <c r="DI39">
        <v>0</v>
      </c>
      <c r="DJ39" s="120">
        <v>0</v>
      </c>
      <c r="DK39">
        <v>0</v>
      </c>
      <c r="DL39">
        <v>0</v>
      </c>
      <c r="DM39">
        <v>0</v>
      </c>
      <c r="DN39" s="120">
        <v>0</v>
      </c>
      <c r="DO39">
        <v>0</v>
      </c>
      <c r="DP39" s="120">
        <v>0</v>
      </c>
      <c r="DQ39">
        <v>0</v>
      </c>
      <c r="DR39" s="120">
        <v>0</v>
      </c>
      <c r="DS39">
        <v>0</v>
      </c>
      <c r="DT39" s="120">
        <v>0</v>
      </c>
      <c r="DU39">
        <v>90.584795321637415</v>
      </c>
      <c r="DV39">
        <v>90.584795321637415</v>
      </c>
      <c r="DW39">
        <v>90.584795321637415</v>
      </c>
      <c r="DX39" s="120">
        <v>0</v>
      </c>
      <c r="DY39">
        <f t="shared" si="123"/>
        <v>90.584795321637415</v>
      </c>
      <c r="DZ39" s="117">
        <v>0</v>
      </c>
      <c r="EA39">
        <f t="shared" si="124"/>
        <v>90.584795321637415</v>
      </c>
      <c r="EB39" s="117">
        <v>0</v>
      </c>
      <c r="EC39">
        <f t="shared" si="125"/>
        <v>90.584795321637415</v>
      </c>
      <c r="ED39" s="117">
        <v>0</v>
      </c>
      <c r="EE39">
        <v>0</v>
      </c>
      <c r="EF39">
        <v>0</v>
      </c>
      <c r="EG39">
        <v>0</v>
      </c>
      <c r="EH39" s="120">
        <v>0</v>
      </c>
      <c r="EI39">
        <f t="shared" ref="EI39:EI52" si="126">$EF39*B$3</f>
        <v>0</v>
      </c>
      <c r="EJ39" s="120">
        <v>0</v>
      </c>
      <c r="EK39">
        <f t="shared" ref="EK39:EK52" si="127">$EF39*C$3</f>
        <v>0</v>
      </c>
      <c r="EL39" s="120">
        <v>0</v>
      </c>
      <c r="EM39">
        <f t="shared" ref="EM39:EM52" si="128">$EF39*D$3</f>
        <v>0</v>
      </c>
      <c r="EN39" s="120">
        <v>0</v>
      </c>
      <c r="EO39" s="50">
        <v>13.75</v>
      </c>
      <c r="EP39" s="50">
        <v>13.75</v>
      </c>
      <c r="EQ39" s="50">
        <v>13.75</v>
      </c>
      <c r="ER39" s="120">
        <v>0</v>
      </c>
      <c r="ES39" s="50">
        <v>12.26</v>
      </c>
      <c r="ET39" s="120">
        <v>0</v>
      </c>
      <c r="EU39" s="50">
        <v>11.51</v>
      </c>
      <c r="EV39" s="120">
        <v>0</v>
      </c>
      <c r="EW39" s="50">
        <v>10.84</v>
      </c>
      <c r="EX39" s="120">
        <v>0</v>
      </c>
      <c r="EY39">
        <v>8.5803264560679798E-2</v>
      </c>
      <c r="EZ39">
        <v>8.5803264560679798E-2</v>
      </c>
      <c r="FA39">
        <v>8.5803264560679798E-2</v>
      </c>
      <c r="FB39" s="120">
        <v>0</v>
      </c>
      <c r="FC39">
        <v>8.3860161500585326E-2</v>
      </c>
      <c r="FD39" s="117">
        <v>0</v>
      </c>
      <c r="FE39">
        <v>8.3860161500585326E-2</v>
      </c>
      <c r="FF39" s="117">
        <v>0</v>
      </c>
      <c r="FG39" s="117">
        <v>8.3860161500585326E-2</v>
      </c>
      <c r="FH39" s="117">
        <v>0</v>
      </c>
    </row>
    <row r="40" spans="1:164" ht="14.5" customHeight="1" x14ac:dyDescent="0.35">
      <c r="A40" s="152"/>
      <c r="B40" s="14" t="s">
        <v>51</v>
      </c>
      <c r="C40" s="13" t="s">
        <v>289</v>
      </c>
      <c r="D40" s="7" t="s">
        <v>49</v>
      </c>
      <c r="E40" s="11">
        <f>ROW(D40)-ROW($E$8)</f>
        <v>32</v>
      </c>
      <c r="F40" s="16">
        <v>1</v>
      </c>
      <c r="G40" s="16" t="s">
        <v>50</v>
      </c>
      <c r="H40">
        <v>0</v>
      </c>
      <c r="I40" t="s">
        <v>12</v>
      </c>
      <c r="J40">
        <v>1</v>
      </c>
      <c r="K40">
        <v>0</v>
      </c>
      <c r="L40">
        <v>0</v>
      </c>
      <c r="M40">
        <v>0</v>
      </c>
      <c r="N40">
        <f t="shared" ref="N40:N58" si="129">$N$39</f>
        <v>2000000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>
        <v>0</v>
      </c>
      <c r="Z40">
        <v>0</v>
      </c>
      <c r="AA40">
        <v>0</v>
      </c>
      <c r="AB40" s="117">
        <v>0</v>
      </c>
      <c r="AC40">
        <v>0</v>
      </c>
      <c r="AD40" s="117">
        <v>0</v>
      </c>
      <c r="AE40">
        <v>0</v>
      </c>
      <c r="AF40" s="117">
        <v>0</v>
      </c>
      <c r="AG40">
        <v>0</v>
      </c>
      <c r="AH40" s="1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1</v>
      </c>
      <c r="AT40" s="17">
        <v>1</v>
      </c>
      <c r="AU40" s="17">
        <v>1</v>
      </c>
      <c r="AV40" s="17">
        <v>1</v>
      </c>
      <c r="AW40" s="17">
        <v>1</v>
      </c>
      <c r="AX40" s="17">
        <v>1</v>
      </c>
      <c r="AY40" s="17">
        <v>1</v>
      </c>
      <c r="AZ40" s="17">
        <v>1</v>
      </c>
      <c r="BA40" s="17">
        <v>1</v>
      </c>
      <c r="BB40" s="17">
        <v>1</v>
      </c>
      <c r="BC40" s="17">
        <v>1</v>
      </c>
      <c r="BD40" s="17">
        <v>1</v>
      </c>
      <c r="BE40" s="17">
        <v>1</v>
      </c>
      <c r="BF40" s="17">
        <v>1</v>
      </c>
      <c r="BG40" s="17">
        <v>1</v>
      </c>
      <c r="BH40" s="17">
        <v>1</v>
      </c>
      <c r="BI40" s="17">
        <v>1</v>
      </c>
      <c r="BJ40" s="17">
        <v>1</v>
      </c>
      <c r="BK40" s="17">
        <v>1</v>
      </c>
      <c r="BL40" s="17">
        <v>1</v>
      </c>
      <c r="BM40">
        <v>0</v>
      </c>
      <c r="BN40">
        <v>0</v>
      </c>
      <c r="BO40">
        <v>0</v>
      </c>
      <c r="BP40" s="117">
        <v>0</v>
      </c>
      <c r="BQ40" s="117">
        <v>0</v>
      </c>
      <c r="BR40" s="117">
        <v>0</v>
      </c>
      <c r="BS40" s="117">
        <v>0</v>
      </c>
      <c r="BT40" s="117">
        <v>0</v>
      </c>
      <c r="BU40" s="117">
        <v>0</v>
      </c>
      <c r="BV40" s="117">
        <v>0</v>
      </c>
      <c r="BW40">
        <v>761.23670000000004</v>
      </c>
      <c r="BX40">
        <v>646.52980000000002</v>
      </c>
      <c r="BY40">
        <v>583.96240000000012</v>
      </c>
      <c r="BZ40" s="117">
        <v>458.82760000000007</v>
      </c>
      <c r="CA40">
        <v>458.82760000000007</v>
      </c>
      <c r="CB40" s="117">
        <v>458.82760000000007</v>
      </c>
      <c r="CC40">
        <v>406.68810000000002</v>
      </c>
      <c r="CD40" s="117">
        <v>375.40440000000001</v>
      </c>
      <c r="CE40">
        <v>375.40440000000001</v>
      </c>
      <c r="CF40" s="117">
        <v>375.40440000000001</v>
      </c>
      <c r="CG40">
        <v>11.601038750000001</v>
      </c>
      <c r="CH40">
        <v>11.157853000000001</v>
      </c>
      <c r="CI40">
        <v>7.6905762500000012</v>
      </c>
      <c r="CJ40" s="117">
        <v>9.2808309999999992</v>
      </c>
      <c r="CK40">
        <v>9.2808310000000009</v>
      </c>
      <c r="CL40" s="117">
        <v>9.2808310000000009</v>
      </c>
      <c r="CM40">
        <v>8.5508780000000009</v>
      </c>
      <c r="CN40" s="117">
        <v>8.1337620000000008</v>
      </c>
      <c r="CO40">
        <v>8.1337620000000008</v>
      </c>
      <c r="CP40" s="117">
        <v>8.1337620000000008</v>
      </c>
      <c r="CQ40">
        <v>0</v>
      </c>
      <c r="CR40">
        <v>0</v>
      </c>
      <c r="CS40">
        <v>0</v>
      </c>
      <c r="CT40" s="120">
        <v>0</v>
      </c>
      <c r="CU40">
        <v>0</v>
      </c>
      <c r="CV40" s="120">
        <v>0</v>
      </c>
      <c r="CW40">
        <v>0</v>
      </c>
      <c r="CX40" s="120">
        <v>0</v>
      </c>
      <c r="CY40">
        <v>0</v>
      </c>
      <c r="CZ40" s="120">
        <v>0</v>
      </c>
      <c r="DA40">
        <v>0</v>
      </c>
      <c r="DB40">
        <v>0</v>
      </c>
      <c r="DC40">
        <v>0</v>
      </c>
      <c r="DD40" s="120">
        <v>0</v>
      </c>
      <c r="DE40">
        <v>0</v>
      </c>
      <c r="DF40" s="120">
        <v>0</v>
      </c>
      <c r="DG40">
        <v>0</v>
      </c>
      <c r="DH40" s="120">
        <v>0</v>
      </c>
      <c r="DI40">
        <v>0</v>
      </c>
      <c r="DJ40" s="120">
        <v>0</v>
      </c>
      <c r="DK40">
        <v>0</v>
      </c>
      <c r="DL40">
        <v>0</v>
      </c>
      <c r="DM40">
        <v>0</v>
      </c>
      <c r="DN40" s="120">
        <v>0</v>
      </c>
      <c r="DO40">
        <v>0</v>
      </c>
      <c r="DP40" s="120">
        <v>0</v>
      </c>
      <c r="DQ40">
        <v>0</v>
      </c>
      <c r="DR40" s="120">
        <v>0</v>
      </c>
      <c r="DS40">
        <v>0</v>
      </c>
      <c r="DT40" s="120">
        <v>0</v>
      </c>
      <c r="DU40">
        <v>90.584795321637415</v>
      </c>
      <c r="DV40">
        <v>90.584795321637415</v>
      </c>
      <c r="DW40">
        <v>90.584795321637415</v>
      </c>
      <c r="DX40" s="120">
        <v>0</v>
      </c>
      <c r="DY40">
        <f t="shared" si="123"/>
        <v>90.584795321637415</v>
      </c>
      <c r="DZ40" s="117">
        <v>0</v>
      </c>
      <c r="EA40">
        <f t="shared" si="124"/>
        <v>90.584795321637415</v>
      </c>
      <c r="EB40" s="117">
        <v>0</v>
      </c>
      <c r="EC40">
        <f t="shared" si="125"/>
        <v>90.584795321637415</v>
      </c>
      <c r="ED40" s="117">
        <v>0</v>
      </c>
      <c r="EE40">
        <v>0</v>
      </c>
      <c r="EF40">
        <v>0</v>
      </c>
      <c r="EG40">
        <v>0</v>
      </c>
      <c r="EH40" s="120">
        <v>0</v>
      </c>
      <c r="EI40">
        <f t="shared" si="126"/>
        <v>0</v>
      </c>
      <c r="EJ40" s="120">
        <v>0</v>
      </c>
      <c r="EK40">
        <f t="shared" si="127"/>
        <v>0</v>
      </c>
      <c r="EL40" s="120">
        <v>0</v>
      </c>
      <c r="EM40">
        <f t="shared" si="128"/>
        <v>0</v>
      </c>
      <c r="EN40" s="120">
        <v>0</v>
      </c>
      <c r="EO40">
        <v>17.88</v>
      </c>
      <c r="EP40">
        <v>17.88</v>
      </c>
      <c r="EQ40">
        <v>17.88</v>
      </c>
      <c r="ER40" s="120">
        <v>0</v>
      </c>
      <c r="ES40">
        <v>15.93</v>
      </c>
      <c r="ET40" s="120">
        <v>0</v>
      </c>
      <c r="EU40">
        <v>14.96</v>
      </c>
      <c r="EV40" s="120">
        <v>0</v>
      </c>
      <c r="EW40">
        <v>14.09</v>
      </c>
      <c r="EX40" s="120">
        <v>0</v>
      </c>
      <c r="EY40">
        <v>8.5803264560679798E-2</v>
      </c>
      <c r="EZ40">
        <v>8.5803264560679798E-2</v>
      </c>
      <c r="FA40">
        <v>8.5803264560679798E-2</v>
      </c>
      <c r="FB40" s="120">
        <v>0</v>
      </c>
      <c r="FC40">
        <v>8.3860161500585326E-2</v>
      </c>
      <c r="FD40" s="117">
        <v>0</v>
      </c>
      <c r="FE40">
        <v>8.3860161500585326E-2</v>
      </c>
      <c r="FF40" s="117">
        <v>0</v>
      </c>
      <c r="FG40" s="117">
        <v>8.3860161500585326E-2</v>
      </c>
      <c r="FH40" s="117">
        <v>0</v>
      </c>
    </row>
    <row r="41" spans="1:164" x14ac:dyDescent="0.35">
      <c r="A41" s="152"/>
      <c r="B41" s="14" t="str">
        <f>CONCATENATE("RPU_"&amp;D41)</f>
        <v>RPU_ON_SP198-HH100</v>
      </c>
      <c r="C41" s="13" t="s">
        <v>289</v>
      </c>
      <c r="D41" s="86" t="s">
        <v>173</v>
      </c>
      <c r="E41" s="11">
        <f t="shared" si="9"/>
        <v>33</v>
      </c>
      <c r="F41" s="16">
        <v>1</v>
      </c>
      <c r="G41" s="18" t="s">
        <v>53</v>
      </c>
      <c r="H41">
        <v>0</v>
      </c>
      <c r="I41" t="s">
        <v>12</v>
      </c>
      <c r="J41">
        <v>1</v>
      </c>
      <c r="K41">
        <v>0</v>
      </c>
      <c r="L41">
        <v>0</v>
      </c>
      <c r="M41">
        <v>0</v>
      </c>
      <c r="N41">
        <f t="shared" si="129"/>
        <v>2000000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>
        <v>0</v>
      </c>
      <c r="Z41">
        <v>0</v>
      </c>
      <c r="AA41">
        <v>0</v>
      </c>
      <c r="AB41" s="117">
        <v>0</v>
      </c>
      <c r="AC41">
        <v>0</v>
      </c>
      <c r="AD41" s="117">
        <v>0</v>
      </c>
      <c r="AE41">
        <v>0</v>
      </c>
      <c r="AF41" s="117">
        <v>0</v>
      </c>
      <c r="AG41">
        <v>0</v>
      </c>
      <c r="AH41" s="1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1</v>
      </c>
      <c r="AT41" s="17">
        <v>1</v>
      </c>
      <c r="AU41" s="17">
        <v>1</v>
      </c>
      <c r="AV41" s="17">
        <v>1</v>
      </c>
      <c r="AW41" s="17">
        <v>1</v>
      </c>
      <c r="AX41" s="17">
        <v>1</v>
      </c>
      <c r="AY41" s="17">
        <v>1</v>
      </c>
      <c r="AZ41" s="17">
        <v>1</v>
      </c>
      <c r="BA41" s="17">
        <v>1</v>
      </c>
      <c r="BB41" s="17">
        <v>1</v>
      </c>
      <c r="BC41" s="17">
        <v>1</v>
      </c>
      <c r="BD41" s="17">
        <v>1</v>
      </c>
      <c r="BE41" s="17">
        <v>1</v>
      </c>
      <c r="BF41" s="17">
        <v>1</v>
      </c>
      <c r="BG41" s="17">
        <v>1</v>
      </c>
      <c r="BH41" s="17">
        <v>1</v>
      </c>
      <c r="BI41" s="17">
        <v>1</v>
      </c>
      <c r="BJ41" s="17">
        <v>1</v>
      </c>
      <c r="BK41" s="17">
        <v>1</v>
      </c>
      <c r="BL41" s="17">
        <v>1</v>
      </c>
      <c r="BM41">
        <v>0</v>
      </c>
      <c r="BN41">
        <v>0</v>
      </c>
      <c r="BO41">
        <v>0</v>
      </c>
      <c r="BP41" s="117">
        <v>0</v>
      </c>
      <c r="BQ41" s="117">
        <v>0</v>
      </c>
      <c r="BR41" s="117">
        <v>0</v>
      </c>
      <c r="BS41" s="117">
        <v>0</v>
      </c>
      <c r="BT41" s="117">
        <v>0</v>
      </c>
      <c r="BU41" s="117">
        <v>0</v>
      </c>
      <c r="BV41" s="117">
        <v>0</v>
      </c>
      <c r="BW41">
        <v>1758.6807528485745</v>
      </c>
      <c r="BX41">
        <v>1758.6807528485745</v>
      </c>
      <c r="BY41">
        <v>1758.6807528485745</v>
      </c>
      <c r="BZ41" s="117">
        <v>1633.060699073676</v>
      </c>
      <c r="CA41">
        <v>1633.060699073676</v>
      </c>
      <c r="CB41" s="117">
        <v>1633.060699073676</v>
      </c>
      <c r="CC41">
        <v>1538.8456587425023</v>
      </c>
      <c r="CD41" s="117">
        <v>1507.4406452987776</v>
      </c>
      <c r="CE41">
        <v>1507.4406452987776</v>
      </c>
      <c r="CF41" s="117">
        <v>1507.4406452987776</v>
      </c>
      <c r="CG41">
        <v>14.599060000000001</v>
      </c>
      <c r="CH41">
        <v>14.599060000000001</v>
      </c>
      <c r="CI41">
        <v>14.599060000000001</v>
      </c>
      <c r="CJ41" s="117">
        <v>13.139154</v>
      </c>
      <c r="CK41">
        <v>13.139154000000001</v>
      </c>
      <c r="CL41" s="117">
        <v>13.139154000000001</v>
      </c>
      <c r="CM41">
        <v>12.088021680000002</v>
      </c>
      <c r="CN41" s="117">
        <v>11.8252386</v>
      </c>
      <c r="CO41">
        <v>11.8252386</v>
      </c>
      <c r="CP41" s="117">
        <v>11.8252386</v>
      </c>
      <c r="CQ41">
        <v>1.5641850000000001E-3</v>
      </c>
      <c r="CR41">
        <v>1.5641850000000001E-3</v>
      </c>
      <c r="CS41">
        <v>1.5641850000000001E-3</v>
      </c>
      <c r="CT41" s="117">
        <v>1.4077665000000001E-3</v>
      </c>
      <c r="CU41">
        <v>1.4077665000000001E-3</v>
      </c>
      <c r="CV41" s="117">
        <v>1.4077664999999999E-3</v>
      </c>
      <c r="CW41">
        <v>1.2930596E-3</v>
      </c>
      <c r="CX41" s="117">
        <v>1.2722038E-3</v>
      </c>
      <c r="CY41">
        <v>1.2722038E-3</v>
      </c>
      <c r="CZ41" s="117">
        <v>1.2722038E-3</v>
      </c>
      <c r="DA41">
        <v>0</v>
      </c>
      <c r="DB41">
        <v>0</v>
      </c>
      <c r="DC41">
        <v>0</v>
      </c>
      <c r="DD41" s="120">
        <v>0</v>
      </c>
      <c r="DE41">
        <v>0</v>
      </c>
      <c r="DF41" s="120">
        <v>0</v>
      </c>
      <c r="DG41">
        <v>0</v>
      </c>
      <c r="DH41" s="120">
        <v>0</v>
      </c>
      <c r="DI41">
        <v>0</v>
      </c>
      <c r="DJ41" s="120">
        <v>0</v>
      </c>
      <c r="DK41">
        <v>0</v>
      </c>
      <c r="DL41">
        <v>0</v>
      </c>
      <c r="DM41">
        <v>0</v>
      </c>
      <c r="DN41" s="120">
        <v>0</v>
      </c>
      <c r="DO41">
        <v>0</v>
      </c>
      <c r="DP41" s="120">
        <v>0</v>
      </c>
      <c r="DQ41">
        <v>0</v>
      </c>
      <c r="DR41" s="120">
        <v>0</v>
      </c>
      <c r="DS41">
        <v>0</v>
      </c>
      <c r="DT41" s="120">
        <v>0</v>
      </c>
      <c r="DU41" s="20">
        <v>55.12222222222222</v>
      </c>
      <c r="DV41" s="20">
        <v>55.12222222222222</v>
      </c>
      <c r="DW41" s="20">
        <v>55.12222222222222</v>
      </c>
      <c r="DX41" s="120">
        <v>0</v>
      </c>
      <c r="DY41">
        <f t="shared" si="123"/>
        <v>55.12222222222222</v>
      </c>
      <c r="DZ41" s="117">
        <v>0</v>
      </c>
      <c r="EA41">
        <f t="shared" si="124"/>
        <v>55.12222222222222</v>
      </c>
      <c r="EB41" s="117">
        <v>0</v>
      </c>
      <c r="EC41">
        <f t="shared" si="125"/>
        <v>55.12222222222222</v>
      </c>
      <c r="ED41" s="117">
        <v>0</v>
      </c>
      <c r="EE41">
        <v>0</v>
      </c>
      <c r="EF41">
        <v>0</v>
      </c>
      <c r="EG41">
        <v>0</v>
      </c>
      <c r="EH41" s="120">
        <v>0</v>
      </c>
      <c r="EI41">
        <f t="shared" si="126"/>
        <v>0</v>
      </c>
      <c r="EJ41" s="120">
        <v>0</v>
      </c>
      <c r="EK41">
        <f t="shared" si="127"/>
        <v>0</v>
      </c>
      <c r="EL41" s="120">
        <v>0</v>
      </c>
      <c r="EM41">
        <f t="shared" si="128"/>
        <v>0</v>
      </c>
      <c r="EN41" s="120">
        <v>0</v>
      </c>
      <c r="EO41">
        <v>203.96</v>
      </c>
      <c r="EP41">
        <v>177.36</v>
      </c>
      <c r="EQ41">
        <v>150.76</v>
      </c>
      <c r="ER41" s="120">
        <v>0</v>
      </c>
      <c r="ES41">
        <v>171.96</v>
      </c>
      <c r="ET41" s="120">
        <v>0</v>
      </c>
      <c r="EU41">
        <v>169.84</v>
      </c>
      <c r="EV41" s="120">
        <v>0</v>
      </c>
      <c r="EW41">
        <v>171.26</v>
      </c>
      <c r="EX41" s="120">
        <v>0</v>
      </c>
      <c r="EY41">
        <v>9.1448096207564403E-2</v>
      </c>
      <c r="EZ41">
        <v>9.1448096207564403E-2</v>
      </c>
      <c r="FA41">
        <v>9.1448096207564403E-2</v>
      </c>
      <c r="FB41" s="120">
        <v>0</v>
      </c>
      <c r="FC41">
        <v>8.8827433387272267E-2</v>
      </c>
      <c r="FD41" s="117">
        <v>0</v>
      </c>
      <c r="FE41">
        <v>8.8827433387272267E-2</v>
      </c>
      <c r="FF41" s="117">
        <v>0</v>
      </c>
      <c r="FG41" s="117">
        <v>8.8827433387272267E-2</v>
      </c>
      <c r="FH41" s="117">
        <v>0</v>
      </c>
    </row>
    <row r="42" spans="1:164" x14ac:dyDescent="0.35">
      <c r="A42" s="152"/>
      <c r="B42" s="14" t="str">
        <f t="shared" ref="B42:B52" si="130">CONCATENATE("RPU_"&amp;D42)</f>
        <v>RPU_ON_SP198-HH150</v>
      </c>
      <c r="C42" s="13" t="s">
        <v>289</v>
      </c>
      <c r="D42" s="86" t="s">
        <v>54</v>
      </c>
      <c r="E42" s="11">
        <f t="shared" si="9"/>
        <v>34</v>
      </c>
      <c r="F42" s="16">
        <v>1</v>
      </c>
      <c r="G42" s="18" t="s">
        <v>55</v>
      </c>
      <c r="H42">
        <v>0</v>
      </c>
      <c r="I42" t="s">
        <v>12</v>
      </c>
      <c r="J42">
        <v>1</v>
      </c>
      <c r="K42">
        <v>0</v>
      </c>
      <c r="L42">
        <v>0</v>
      </c>
      <c r="M42">
        <v>0</v>
      </c>
      <c r="N42">
        <f t="shared" si="129"/>
        <v>2000000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>
        <v>0</v>
      </c>
      <c r="Z42">
        <v>0</v>
      </c>
      <c r="AA42">
        <v>0</v>
      </c>
      <c r="AB42" s="117">
        <v>0</v>
      </c>
      <c r="AC42">
        <v>0</v>
      </c>
      <c r="AD42" s="117">
        <v>0</v>
      </c>
      <c r="AE42">
        <v>0</v>
      </c>
      <c r="AF42" s="117">
        <v>0</v>
      </c>
      <c r="AG42">
        <v>0</v>
      </c>
      <c r="AH42" s="1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1</v>
      </c>
      <c r="AT42" s="17">
        <v>1</v>
      </c>
      <c r="AU42" s="17">
        <v>1</v>
      </c>
      <c r="AV42" s="17">
        <v>1</v>
      </c>
      <c r="AW42" s="17">
        <v>1</v>
      </c>
      <c r="AX42" s="17">
        <v>1</v>
      </c>
      <c r="AY42" s="17">
        <v>1</v>
      </c>
      <c r="AZ42" s="17">
        <v>1</v>
      </c>
      <c r="BA42" s="17">
        <v>1</v>
      </c>
      <c r="BB42" s="17">
        <v>1</v>
      </c>
      <c r="BC42" s="17">
        <v>1</v>
      </c>
      <c r="BD42" s="17">
        <v>1</v>
      </c>
      <c r="BE42" s="17">
        <v>1</v>
      </c>
      <c r="BF42" s="17">
        <v>1</v>
      </c>
      <c r="BG42" s="17">
        <v>1</v>
      </c>
      <c r="BH42" s="17">
        <v>1</v>
      </c>
      <c r="BI42" s="17">
        <v>1</v>
      </c>
      <c r="BJ42" s="17">
        <v>1</v>
      </c>
      <c r="BK42" s="17">
        <v>1</v>
      </c>
      <c r="BL42" s="17">
        <v>1</v>
      </c>
      <c r="BM42">
        <v>0</v>
      </c>
      <c r="BN42">
        <v>0</v>
      </c>
      <c r="BO42">
        <v>0</v>
      </c>
      <c r="BP42" s="117">
        <v>0</v>
      </c>
      <c r="BQ42" s="117">
        <v>0</v>
      </c>
      <c r="BR42" s="117">
        <v>0</v>
      </c>
      <c r="BS42" s="117">
        <v>0</v>
      </c>
      <c r="BT42" s="117">
        <v>0</v>
      </c>
      <c r="BU42" s="117">
        <v>0</v>
      </c>
      <c r="BV42" s="117">
        <v>0</v>
      </c>
      <c r="BW42">
        <v>2188.7934195531479</v>
      </c>
      <c r="BX42">
        <v>2188.7934195531479</v>
      </c>
      <c r="BY42">
        <v>2188.7934195531479</v>
      </c>
      <c r="BZ42" s="117">
        <v>2032.4510324422088</v>
      </c>
      <c r="CA42">
        <v>2032.4510324422088</v>
      </c>
      <c r="CB42" s="117">
        <v>2032.4510324422088</v>
      </c>
      <c r="CC42">
        <v>1915.1942421090046</v>
      </c>
      <c r="CD42" s="117">
        <v>1876.1086453312696</v>
      </c>
      <c r="CE42">
        <v>1876.1086453312696</v>
      </c>
      <c r="CF42" s="117">
        <v>1876.1086453312696</v>
      </c>
      <c r="CG42">
        <v>14.599060000000001</v>
      </c>
      <c r="CH42">
        <v>14.599060000000001</v>
      </c>
      <c r="CI42">
        <v>14.599060000000001</v>
      </c>
      <c r="CJ42" s="117">
        <v>13.139154</v>
      </c>
      <c r="CK42">
        <v>13.139154000000001</v>
      </c>
      <c r="CL42" s="117">
        <v>13.139154000000001</v>
      </c>
      <c r="CM42">
        <v>12.088021680000002</v>
      </c>
      <c r="CN42" s="117">
        <v>11.8252386</v>
      </c>
      <c r="CO42">
        <v>11.8252386</v>
      </c>
      <c r="CP42" s="117">
        <v>11.8252386</v>
      </c>
      <c r="CQ42">
        <v>1.5641850000000001E-3</v>
      </c>
      <c r="CR42">
        <v>1.5641850000000001E-3</v>
      </c>
      <c r="CS42">
        <v>1.5641850000000001E-3</v>
      </c>
      <c r="CT42" s="117">
        <v>1.4077665000000001E-3</v>
      </c>
      <c r="CU42">
        <v>1.4077665000000001E-3</v>
      </c>
      <c r="CV42" s="117">
        <v>1.4077664999999999E-3</v>
      </c>
      <c r="CW42">
        <v>1.2930596E-3</v>
      </c>
      <c r="CX42" s="117">
        <v>1.2722038E-3</v>
      </c>
      <c r="CY42">
        <v>1.2722038E-3</v>
      </c>
      <c r="CZ42" s="117">
        <v>1.2722038E-3</v>
      </c>
      <c r="DA42">
        <v>0</v>
      </c>
      <c r="DB42">
        <v>0</v>
      </c>
      <c r="DC42">
        <v>0</v>
      </c>
      <c r="DD42" s="120">
        <v>0</v>
      </c>
      <c r="DE42">
        <v>0</v>
      </c>
      <c r="DF42" s="120">
        <v>0</v>
      </c>
      <c r="DG42">
        <v>0</v>
      </c>
      <c r="DH42" s="120">
        <v>0</v>
      </c>
      <c r="DI42">
        <v>0</v>
      </c>
      <c r="DJ42" s="120">
        <v>0</v>
      </c>
      <c r="DK42">
        <v>0</v>
      </c>
      <c r="DL42">
        <v>0</v>
      </c>
      <c r="DM42">
        <v>0</v>
      </c>
      <c r="DN42" s="120">
        <v>0</v>
      </c>
      <c r="DO42">
        <v>0</v>
      </c>
      <c r="DP42" s="120">
        <v>0</v>
      </c>
      <c r="DQ42">
        <v>0</v>
      </c>
      <c r="DR42" s="120">
        <v>0</v>
      </c>
      <c r="DS42">
        <v>0</v>
      </c>
      <c r="DT42" s="120">
        <v>0</v>
      </c>
      <c r="DU42" s="20">
        <v>55.12222222222222</v>
      </c>
      <c r="DV42" s="20">
        <v>55.12222222222222</v>
      </c>
      <c r="DW42" s="20">
        <v>55.12222222222222</v>
      </c>
      <c r="DX42" s="120">
        <v>0</v>
      </c>
      <c r="DY42">
        <f t="shared" si="123"/>
        <v>55.12222222222222</v>
      </c>
      <c r="DZ42" s="117">
        <v>0</v>
      </c>
      <c r="EA42">
        <f t="shared" si="124"/>
        <v>55.12222222222222</v>
      </c>
      <c r="EB42" s="117">
        <v>0</v>
      </c>
      <c r="EC42">
        <f t="shared" si="125"/>
        <v>55.12222222222222</v>
      </c>
      <c r="ED42" s="117">
        <v>0</v>
      </c>
      <c r="EE42">
        <v>0</v>
      </c>
      <c r="EF42">
        <v>0</v>
      </c>
      <c r="EG42">
        <v>0</v>
      </c>
      <c r="EH42" s="120">
        <v>0</v>
      </c>
      <c r="EI42">
        <f t="shared" si="126"/>
        <v>0</v>
      </c>
      <c r="EJ42" s="120">
        <v>0</v>
      </c>
      <c r="EK42">
        <f t="shared" si="127"/>
        <v>0</v>
      </c>
      <c r="EL42" s="120">
        <v>0</v>
      </c>
      <c r="EM42">
        <f t="shared" si="128"/>
        <v>0</v>
      </c>
      <c r="EN42" s="120">
        <v>0</v>
      </c>
      <c r="EO42">
        <v>203.96</v>
      </c>
      <c r="EP42">
        <v>177.36</v>
      </c>
      <c r="EQ42">
        <v>150.76</v>
      </c>
      <c r="ER42" s="120">
        <v>0</v>
      </c>
      <c r="ES42">
        <v>171.96</v>
      </c>
      <c r="ET42" s="120">
        <v>0</v>
      </c>
      <c r="EU42">
        <v>169.84</v>
      </c>
      <c r="EV42" s="120">
        <v>0</v>
      </c>
      <c r="EW42">
        <v>171.26</v>
      </c>
      <c r="EX42" s="120">
        <v>0</v>
      </c>
      <c r="EY42">
        <v>9.1448096207564403E-2</v>
      </c>
      <c r="EZ42">
        <v>9.1448096207564403E-2</v>
      </c>
      <c r="FA42">
        <v>9.1448096207564403E-2</v>
      </c>
      <c r="FB42" s="120">
        <v>0</v>
      </c>
      <c r="FC42">
        <v>8.8827433387272267E-2</v>
      </c>
      <c r="FD42" s="117">
        <v>0</v>
      </c>
      <c r="FE42">
        <v>8.8827433387272267E-2</v>
      </c>
      <c r="FF42" s="117">
        <v>0</v>
      </c>
      <c r="FG42" s="117">
        <v>8.8827433387272267E-2</v>
      </c>
      <c r="FH42" s="117">
        <v>0</v>
      </c>
    </row>
    <row r="43" spans="1:164" x14ac:dyDescent="0.35">
      <c r="A43" s="152"/>
      <c r="B43" s="14" t="str">
        <f t="shared" si="130"/>
        <v>RPU_ON_SP237-HH100</v>
      </c>
      <c r="C43" s="13" t="s">
        <v>289</v>
      </c>
      <c r="D43" s="86" t="s">
        <v>56</v>
      </c>
      <c r="E43" s="11">
        <f t="shared" si="9"/>
        <v>35</v>
      </c>
      <c r="F43" s="16">
        <v>1</v>
      </c>
      <c r="G43" s="18" t="s">
        <v>57</v>
      </c>
      <c r="H43">
        <v>0</v>
      </c>
      <c r="I43" t="s">
        <v>12</v>
      </c>
      <c r="J43">
        <v>1</v>
      </c>
      <c r="K43">
        <v>0</v>
      </c>
      <c r="L43">
        <v>0</v>
      </c>
      <c r="M43">
        <v>0</v>
      </c>
      <c r="N43">
        <f t="shared" si="129"/>
        <v>2000000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>
        <v>0</v>
      </c>
      <c r="Z43">
        <v>0</v>
      </c>
      <c r="AA43">
        <v>0</v>
      </c>
      <c r="AB43" s="117">
        <v>0</v>
      </c>
      <c r="AC43">
        <v>0</v>
      </c>
      <c r="AD43" s="117">
        <v>0</v>
      </c>
      <c r="AE43">
        <v>0</v>
      </c>
      <c r="AF43" s="117">
        <v>0</v>
      </c>
      <c r="AG43">
        <v>0</v>
      </c>
      <c r="AH43" s="117">
        <v>0</v>
      </c>
      <c r="AI43" s="17">
        <v>0</v>
      </c>
      <c r="AJ43" s="17">
        <v>0</v>
      </c>
      <c r="AK43" s="17">
        <v>0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0</v>
      </c>
      <c r="AS43" s="17">
        <v>1</v>
      </c>
      <c r="AT43" s="17">
        <v>1</v>
      </c>
      <c r="AU43" s="17">
        <v>1</v>
      </c>
      <c r="AV43" s="17">
        <v>1</v>
      </c>
      <c r="AW43" s="17">
        <v>1</v>
      </c>
      <c r="AX43" s="17">
        <v>1</v>
      </c>
      <c r="AY43" s="17">
        <v>1</v>
      </c>
      <c r="AZ43" s="17">
        <v>1</v>
      </c>
      <c r="BA43" s="17">
        <v>1</v>
      </c>
      <c r="BB43" s="17">
        <v>1</v>
      </c>
      <c r="BC43" s="17">
        <v>1</v>
      </c>
      <c r="BD43" s="17">
        <v>1</v>
      </c>
      <c r="BE43" s="17">
        <v>1</v>
      </c>
      <c r="BF43" s="17">
        <v>1</v>
      </c>
      <c r="BG43" s="17">
        <v>1</v>
      </c>
      <c r="BH43" s="17">
        <v>1</v>
      </c>
      <c r="BI43" s="17">
        <v>1</v>
      </c>
      <c r="BJ43" s="17">
        <v>1</v>
      </c>
      <c r="BK43" s="17">
        <v>1</v>
      </c>
      <c r="BL43" s="17">
        <v>1</v>
      </c>
      <c r="BM43">
        <v>0</v>
      </c>
      <c r="BN43">
        <v>0</v>
      </c>
      <c r="BO43">
        <v>0</v>
      </c>
      <c r="BP43" s="117">
        <v>0</v>
      </c>
      <c r="BQ43" s="117">
        <v>0</v>
      </c>
      <c r="BR43" s="117">
        <v>0</v>
      </c>
      <c r="BS43" s="117">
        <v>0</v>
      </c>
      <c r="BT43" s="117">
        <v>0</v>
      </c>
      <c r="BU43" s="117">
        <v>0</v>
      </c>
      <c r="BV43" s="117">
        <v>0</v>
      </c>
      <c r="BW43">
        <v>1554.7627916706663</v>
      </c>
      <c r="BX43">
        <v>1554.7627916706663</v>
      </c>
      <c r="BY43">
        <v>1554.7627916706663</v>
      </c>
      <c r="BZ43" s="117">
        <v>1443.7083065513327</v>
      </c>
      <c r="CA43">
        <v>1443.7083065513327</v>
      </c>
      <c r="CB43" s="117">
        <v>1443.7083065513327</v>
      </c>
      <c r="CC43">
        <v>1360.4174427118328</v>
      </c>
      <c r="CD43" s="117">
        <v>1332.6538214319989</v>
      </c>
      <c r="CE43">
        <v>1332.6538214319989</v>
      </c>
      <c r="CF43" s="117">
        <v>1332.6538214319989</v>
      </c>
      <c r="CG43">
        <v>14.599060000000001</v>
      </c>
      <c r="CH43">
        <v>14.599060000000001</v>
      </c>
      <c r="CI43">
        <v>14.599060000000001</v>
      </c>
      <c r="CJ43" s="117">
        <v>13.139154</v>
      </c>
      <c r="CK43">
        <v>13.139154000000001</v>
      </c>
      <c r="CL43" s="117">
        <v>13.139154000000001</v>
      </c>
      <c r="CM43">
        <v>12.088021680000002</v>
      </c>
      <c r="CN43" s="117">
        <v>11.8252386</v>
      </c>
      <c r="CO43">
        <v>11.8252386</v>
      </c>
      <c r="CP43" s="117">
        <v>11.8252386</v>
      </c>
      <c r="CQ43">
        <v>1.5641850000000001E-3</v>
      </c>
      <c r="CR43">
        <v>1.5641850000000001E-3</v>
      </c>
      <c r="CS43">
        <v>1.5641850000000001E-3</v>
      </c>
      <c r="CT43" s="117">
        <v>1.4077665000000001E-3</v>
      </c>
      <c r="CU43">
        <v>1.4077665000000001E-3</v>
      </c>
      <c r="CV43" s="117">
        <v>1.4077664999999999E-3</v>
      </c>
      <c r="CW43">
        <v>1.2930596E-3</v>
      </c>
      <c r="CX43" s="117">
        <v>1.2722038E-3</v>
      </c>
      <c r="CY43">
        <v>1.2722038E-3</v>
      </c>
      <c r="CZ43" s="117">
        <v>1.2722038E-3</v>
      </c>
      <c r="DA43">
        <v>0</v>
      </c>
      <c r="DB43">
        <v>0</v>
      </c>
      <c r="DC43">
        <v>0</v>
      </c>
      <c r="DD43" s="120">
        <v>0</v>
      </c>
      <c r="DE43">
        <v>0</v>
      </c>
      <c r="DF43" s="120">
        <v>0</v>
      </c>
      <c r="DG43">
        <v>0</v>
      </c>
      <c r="DH43" s="120">
        <v>0</v>
      </c>
      <c r="DI43">
        <v>0</v>
      </c>
      <c r="DJ43" s="120">
        <v>0</v>
      </c>
      <c r="DK43">
        <v>0</v>
      </c>
      <c r="DL43">
        <v>0</v>
      </c>
      <c r="DM43">
        <v>0</v>
      </c>
      <c r="DN43" s="120">
        <v>0</v>
      </c>
      <c r="DO43">
        <v>0</v>
      </c>
      <c r="DP43" s="120">
        <v>0</v>
      </c>
      <c r="DQ43">
        <v>0</v>
      </c>
      <c r="DR43" s="120">
        <v>0</v>
      </c>
      <c r="DS43">
        <v>0</v>
      </c>
      <c r="DT43" s="120">
        <v>0</v>
      </c>
      <c r="DU43" s="20">
        <v>55.12222222222222</v>
      </c>
      <c r="DV43" s="20">
        <v>55.12222222222222</v>
      </c>
      <c r="DW43" s="20">
        <v>55.12222222222222</v>
      </c>
      <c r="DX43" s="120">
        <v>0</v>
      </c>
      <c r="DY43">
        <f t="shared" si="123"/>
        <v>55.12222222222222</v>
      </c>
      <c r="DZ43" s="117">
        <v>0</v>
      </c>
      <c r="EA43">
        <f t="shared" si="124"/>
        <v>55.12222222222222</v>
      </c>
      <c r="EB43" s="117">
        <v>0</v>
      </c>
      <c r="EC43">
        <f t="shared" si="125"/>
        <v>55.12222222222222</v>
      </c>
      <c r="ED43" s="117">
        <v>0</v>
      </c>
      <c r="EE43">
        <v>0</v>
      </c>
      <c r="EF43">
        <v>0</v>
      </c>
      <c r="EG43">
        <v>0</v>
      </c>
      <c r="EH43" s="120">
        <v>0</v>
      </c>
      <c r="EI43">
        <f t="shared" si="126"/>
        <v>0</v>
      </c>
      <c r="EJ43" s="120">
        <v>0</v>
      </c>
      <c r="EK43">
        <f t="shared" si="127"/>
        <v>0</v>
      </c>
      <c r="EL43" s="120">
        <v>0</v>
      </c>
      <c r="EM43">
        <f t="shared" si="128"/>
        <v>0</v>
      </c>
      <c r="EN43" s="120">
        <v>0</v>
      </c>
      <c r="EO43">
        <v>203.96</v>
      </c>
      <c r="EP43">
        <v>177.36</v>
      </c>
      <c r="EQ43">
        <v>150.76</v>
      </c>
      <c r="ER43" s="120">
        <v>0</v>
      </c>
      <c r="ES43">
        <v>171.96</v>
      </c>
      <c r="ET43" s="120">
        <v>0</v>
      </c>
      <c r="EU43">
        <v>169.84</v>
      </c>
      <c r="EV43" s="120">
        <v>0</v>
      </c>
      <c r="EW43">
        <v>171.26</v>
      </c>
      <c r="EX43" s="120">
        <v>0</v>
      </c>
      <c r="EY43">
        <v>9.1448096207564403E-2</v>
      </c>
      <c r="EZ43">
        <v>9.1448096207564403E-2</v>
      </c>
      <c r="FA43">
        <v>9.1448096207564403E-2</v>
      </c>
      <c r="FB43" s="120">
        <v>0</v>
      </c>
      <c r="FC43">
        <v>8.8827433387272267E-2</v>
      </c>
      <c r="FD43" s="117">
        <v>0</v>
      </c>
      <c r="FE43">
        <v>8.8827433387272267E-2</v>
      </c>
      <c r="FF43" s="117">
        <v>0</v>
      </c>
      <c r="FG43" s="117">
        <v>8.8827433387272267E-2</v>
      </c>
      <c r="FH43" s="117">
        <v>0</v>
      </c>
    </row>
    <row r="44" spans="1:164" x14ac:dyDescent="0.35">
      <c r="A44" s="152"/>
      <c r="B44" s="14" t="str">
        <f t="shared" si="130"/>
        <v>RPU_ON_SP237-HH150</v>
      </c>
      <c r="C44" s="13" t="s">
        <v>289</v>
      </c>
      <c r="D44" s="86" t="s">
        <v>58</v>
      </c>
      <c r="E44" s="11">
        <f t="shared" si="9"/>
        <v>36</v>
      </c>
      <c r="F44" s="16">
        <v>1</v>
      </c>
      <c r="G44" s="18" t="s">
        <v>59</v>
      </c>
      <c r="H44">
        <v>0</v>
      </c>
      <c r="I44" t="s">
        <v>12</v>
      </c>
      <c r="J44">
        <v>1</v>
      </c>
      <c r="K44">
        <v>0</v>
      </c>
      <c r="L44">
        <v>0</v>
      </c>
      <c r="M44">
        <v>0</v>
      </c>
      <c r="N44">
        <f t="shared" si="129"/>
        <v>2000000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>
        <v>0</v>
      </c>
      <c r="Z44">
        <v>0</v>
      </c>
      <c r="AA44">
        <v>0</v>
      </c>
      <c r="AB44" s="117">
        <v>0</v>
      </c>
      <c r="AC44">
        <v>0</v>
      </c>
      <c r="AD44" s="117">
        <v>0</v>
      </c>
      <c r="AE44">
        <v>0</v>
      </c>
      <c r="AF44" s="117">
        <v>0</v>
      </c>
      <c r="AG44">
        <v>0</v>
      </c>
      <c r="AH44" s="1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1</v>
      </c>
      <c r="AT44" s="17">
        <v>1</v>
      </c>
      <c r="AU44" s="17">
        <v>1</v>
      </c>
      <c r="AV44" s="17">
        <v>1</v>
      </c>
      <c r="AW44" s="17">
        <v>1</v>
      </c>
      <c r="AX44" s="17">
        <v>1</v>
      </c>
      <c r="AY44" s="17">
        <v>1</v>
      </c>
      <c r="AZ44" s="17">
        <v>1</v>
      </c>
      <c r="BA44" s="17">
        <v>1</v>
      </c>
      <c r="BB44" s="17">
        <v>1</v>
      </c>
      <c r="BC44" s="17">
        <v>1</v>
      </c>
      <c r="BD44" s="17">
        <v>1</v>
      </c>
      <c r="BE44" s="17">
        <v>1</v>
      </c>
      <c r="BF44" s="17">
        <v>1</v>
      </c>
      <c r="BG44" s="17">
        <v>1</v>
      </c>
      <c r="BH44" s="17">
        <v>1</v>
      </c>
      <c r="BI44" s="17">
        <v>1</v>
      </c>
      <c r="BJ44" s="17">
        <v>1</v>
      </c>
      <c r="BK44" s="17">
        <v>1</v>
      </c>
      <c r="BL44" s="17">
        <v>1</v>
      </c>
      <c r="BM44">
        <v>0</v>
      </c>
      <c r="BN44">
        <v>0</v>
      </c>
      <c r="BO44">
        <v>0</v>
      </c>
      <c r="BP44" s="117">
        <v>0</v>
      </c>
      <c r="BQ44" s="117">
        <v>0</v>
      </c>
      <c r="BR44" s="117">
        <v>0</v>
      </c>
      <c r="BS44" s="117">
        <v>0</v>
      </c>
      <c r="BT44" s="117">
        <v>0</v>
      </c>
      <c r="BU44" s="117">
        <v>0</v>
      </c>
      <c r="BV44" s="117">
        <v>0</v>
      </c>
      <c r="BW44">
        <v>1947.4738868244795</v>
      </c>
      <c r="BX44">
        <v>1947.4738868244795</v>
      </c>
      <c r="BY44">
        <v>1947.4738868244795</v>
      </c>
      <c r="BZ44" s="117">
        <v>1808.3686091941595</v>
      </c>
      <c r="CA44">
        <v>1808.3686091941595</v>
      </c>
      <c r="CB44" s="117">
        <v>1808.3686091941595</v>
      </c>
      <c r="CC44">
        <v>1704.0396509714192</v>
      </c>
      <c r="CD44" s="117">
        <v>1669.2633315638391</v>
      </c>
      <c r="CE44">
        <v>1669.2633315638391</v>
      </c>
      <c r="CF44" s="117">
        <v>1669.2633315638391</v>
      </c>
      <c r="CG44">
        <v>14.599060000000001</v>
      </c>
      <c r="CH44">
        <v>14.599060000000001</v>
      </c>
      <c r="CI44">
        <v>14.599060000000001</v>
      </c>
      <c r="CJ44" s="117">
        <v>13.139154</v>
      </c>
      <c r="CK44">
        <v>13.139154000000001</v>
      </c>
      <c r="CL44" s="117">
        <v>13.139154000000001</v>
      </c>
      <c r="CM44">
        <v>12.088021680000002</v>
      </c>
      <c r="CN44" s="117">
        <v>11.8252386</v>
      </c>
      <c r="CO44">
        <v>11.8252386</v>
      </c>
      <c r="CP44" s="117">
        <v>11.8252386</v>
      </c>
      <c r="CQ44">
        <v>1.5641850000000001E-3</v>
      </c>
      <c r="CR44">
        <v>1.5641850000000001E-3</v>
      </c>
      <c r="CS44">
        <v>1.5641850000000001E-3</v>
      </c>
      <c r="CT44" s="117">
        <v>1.4077665000000001E-3</v>
      </c>
      <c r="CU44">
        <v>1.4077665000000001E-3</v>
      </c>
      <c r="CV44" s="117">
        <v>1.4077664999999999E-3</v>
      </c>
      <c r="CW44">
        <v>1.2930596E-3</v>
      </c>
      <c r="CX44" s="117">
        <v>1.2722038E-3</v>
      </c>
      <c r="CY44">
        <v>1.2722038E-3</v>
      </c>
      <c r="CZ44" s="117">
        <v>1.2722038E-3</v>
      </c>
      <c r="DA44">
        <v>0</v>
      </c>
      <c r="DB44">
        <v>0</v>
      </c>
      <c r="DC44">
        <v>0</v>
      </c>
      <c r="DD44" s="120">
        <v>0</v>
      </c>
      <c r="DE44">
        <v>0</v>
      </c>
      <c r="DF44" s="120">
        <v>0</v>
      </c>
      <c r="DG44">
        <v>0</v>
      </c>
      <c r="DH44" s="120">
        <v>0</v>
      </c>
      <c r="DI44">
        <v>0</v>
      </c>
      <c r="DJ44" s="120">
        <v>0</v>
      </c>
      <c r="DK44">
        <v>0</v>
      </c>
      <c r="DL44">
        <v>0</v>
      </c>
      <c r="DM44">
        <v>0</v>
      </c>
      <c r="DN44" s="120">
        <v>0</v>
      </c>
      <c r="DO44">
        <v>0</v>
      </c>
      <c r="DP44" s="120">
        <v>0</v>
      </c>
      <c r="DQ44">
        <v>0</v>
      </c>
      <c r="DR44" s="120">
        <v>0</v>
      </c>
      <c r="DS44">
        <v>0</v>
      </c>
      <c r="DT44" s="120">
        <v>0</v>
      </c>
      <c r="DU44" s="20">
        <v>55.12222222222222</v>
      </c>
      <c r="DV44" s="20">
        <v>55.12222222222222</v>
      </c>
      <c r="DW44" s="20">
        <v>55.12222222222222</v>
      </c>
      <c r="DX44" s="120">
        <v>0</v>
      </c>
      <c r="DY44">
        <f t="shared" si="123"/>
        <v>55.12222222222222</v>
      </c>
      <c r="DZ44" s="117">
        <v>0</v>
      </c>
      <c r="EA44">
        <f t="shared" si="124"/>
        <v>55.12222222222222</v>
      </c>
      <c r="EB44" s="117">
        <v>0</v>
      </c>
      <c r="EC44">
        <f t="shared" si="125"/>
        <v>55.12222222222222</v>
      </c>
      <c r="ED44" s="117">
        <v>0</v>
      </c>
      <c r="EE44">
        <v>0</v>
      </c>
      <c r="EF44">
        <v>0</v>
      </c>
      <c r="EG44">
        <v>0</v>
      </c>
      <c r="EH44" s="120">
        <v>0</v>
      </c>
      <c r="EI44">
        <f t="shared" si="126"/>
        <v>0</v>
      </c>
      <c r="EJ44" s="120">
        <v>0</v>
      </c>
      <c r="EK44">
        <f t="shared" si="127"/>
        <v>0</v>
      </c>
      <c r="EL44" s="120">
        <v>0</v>
      </c>
      <c r="EM44">
        <f t="shared" si="128"/>
        <v>0</v>
      </c>
      <c r="EN44" s="120">
        <v>0</v>
      </c>
      <c r="EO44">
        <v>203.96</v>
      </c>
      <c r="EP44">
        <v>177.36</v>
      </c>
      <c r="EQ44">
        <v>150.76</v>
      </c>
      <c r="ER44" s="120">
        <v>0</v>
      </c>
      <c r="ES44">
        <v>171.96</v>
      </c>
      <c r="ET44" s="120">
        <v>0</v>
      </c>
      <c r="EU44">
        <v>169.84</v>
      </c>
      <c r="EV44" s="120">
        <v>0</v>
      </c>
      <c r="EW44">
        <v>171.26</v>
      </c>
      <c r="EX44" s="120">
        <v>0</v>
      </c>
      <c r="EY44">
        <v>9.1448096207564403E-2</v>
      </c>
      <c r="EZ44">
        <v>9.1448096207564403E-2</v>
      </c>
      <c r="FA44">
        <v>9.1448096207564403E-2</v>
      </c>
      <c r="FB44" s="120">
        <v>0</v>
      </c>
      <c r="FC44">
        <v>8.8827433387272267E-2</v>
      </c>
      <c r="FD44" s="117">
        <v>0</v>
      </c>
      <c r="FE44">
        <v>8.8827433387272267E-2</v>
      </c>
      <c r="FF44" s="117">
        <v>0</v>
      </c>
      <c r="FG44" s="117">
        <v>8.8827433387272267E-2</v>
      </c>
      <c r="FH44" s="117">
        <v>0</v>
      </c>
    </row>
    <row r="45" spans="1:164" x14ac:dyDescent="0.35">
      <c r="A45" s="152"/>
      <c r="B45" s="14" t="str">
        <f t="shared" si="130"/>
        <v>RPU_ON_SP277-HH100</v>
      </c>
      <c r="C45" s="13" t="s">
        <v>289</v>
      </c>
      <c r="D45" s="86" t="s">
        <v>60</v>
      </c>
      <c r="E45" s="11">
        <f t="shared" si="9"/>
        <v>37</v>
      </c>
      <c r="F45" s="16">
        <v>1</v>
      </c>
      <c r="G45" s="18" t="s">
        <v>61</v>
      </c>
      <c r="H45">
        <v>0</v>
      </c>
      <c r="I45" t="s">
        <v>12</v>
      </c>
      <c r="J45">
        <v>1</v>
      </c>
      <c r="K45">
        <v>0</v>
      </c>
      <c r="L45">
        <v>0</v>
      </c>
      <c r="M45">
        <v>0</v>
      </c>
      <c r="N45">
        <f t="shared" si="129"/>
        <v>2000000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>
        <v>0</v>
      </c>
      <c r="Z45">
        <v>0</v>
      </c>
      <c r="AA45">
        <v>0</v>
      </c>
      <c r="AB45" s="117">
        <v>0</v>
      </c>
      <c r="AC45">
        <v>0</v>
      </c>
      <c r="AD45" s="117">
        <v>0</v>
      </c>
      <c r="AE45">
        <v>0</v>
      </c>
      <c r="AF45" s="117">
        <v>0</v>
      </c>
      <c r="AG45">
        <v>0</v>
      </c>
      <c r="AH45" s="1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0</v>
      </c>
      <c r="AS45" s="17">
        <v>1</v>
      </c>
      <c r="AT45" s="17">
        <v>1</v>
      </c>
      <c r="AU45" s="17">
        <v>1</v>
      </c>
      <c r="AV45" s="17">
        <v>1</v>
      </c>
      <c r="AW45" s="17">
        <v>1</v>
      </c>
      <c r="AX45" s="17">
        <v>1</v>
      </c>
      <c r="AY45" s="17">
        <v>1</v>
      </c>
      <c r="AZ45" s="17">
        <v>1</v>
      </c>
      <c r="BA45" s="17">
        <v>1</v>
      </c>
      <c r="BB45" s="17">
        <v>1</v>
      </c>
      <c r="BC45" s="17">
        <v>1</v>
      </c>
      <c r="BD45" s="17">
        <v>1</v>
      </c>
      <c r="BE45" s="17">
        <v>1</v>
      </c>
      <c r="BF45" s="17">
        <v>1</v>
      </c>
      <c r="BG45" s="17">
        <v>1</v>
      </c>
      <c r="BH45" s="17">
        <v>1</v>
      </c>
      <c r="BI45" s="17">
        <v>1</v>
      </c>
      <c r="BJ45" s="17">
        <v>1</v>
      </c>
      <c r="BK45" s="17">
        <v>1</v>
      </c>
      <c r="BL45" s="17">
        <v>1</v>
      </c>
      <c r="BM45">
        <v>0</v>
      </c>
      <c r="BN45">
        <v>0</v>
      </c>
      <c r="BO45">
        <v>0</v>
      </c>
      <c r="BP45" s="117">
        <v>0</v>
      </c>
      <c r="BQ45" s="117">
        <v>0</v>
      </c>
      <c r="BR45" s="117">
        <v>0</v>
      </c>
      <c r="BS45" s="117">
        <v>0</v>
      </c>
      <c r="BT45" s="117">
        <v>0</v>
      </c>
      <c r="BU45" s="117">
        <v>0</v>
      </c>
      <c r="BV45" s="117">
        <v>0</v>
      </c>
      <c r="BW45">
        <v>1414.9828559823698</v>
      </c>
      <c r="BX45">
        <v>1414.9828559823698</v>
      </c>
      <c r="BY45">
        <v>1414.9828559823698</v>
      </c>
      <c r="BZ45" s="117">
        <v>1313.9126519836288</v>
      </c>
      <c r="CA45">
        <v>1313.9126519836288</v>
      </c>
      <c r="CB45" s="117">
        <v>1313.9126519836288</v>
      </c>
      <c r="CC45">
        <v>1238.1099989845734</v>
      </c>
      <c r="CD45" s="117">
        <v>1212.8424479848879</v>
      </c>
      <c r="CE45">
        <v>1212.8424479848879</v>
      </c>
      <c r="CF45" s="117">
        <v>1212.8424479848879</v>
      </c>
      <c r="CG45">
        <v>14.599060000000001</v>
      </c>
      <c r="CH45">
        <v>14.599060000000001</v>
      </c>
      <c r="CI45">
        <v>14.599060000000001</v>
      </c>
      <c r="CJ45" s="117">
        <v>13.139154</v>
      </c>
      <c r="CK45">
        <v>13.139154000000001</v>
      </c>
      <c r="CL45" s="117">
        <v>13.139154000000001</v>
      </c>
      <c r="CM45">
        <v>12.088021680000002</v>
      </c>
      <c r="CN45" s="117">
        <v>11.8252386</v>
      </c>
      <c r="CO45">
        <v>11.8252386</v>
      </c>
      <c r="CP45" s="117">
        <v>11.8252386</v>
      </c>
      <c r="CQ45">
        <v>1.5641850000000001E-3</v>
      </c>
      <c r="CR45">
        <v>1.5641850000000001E-3</v>
      </c>
      <c r="CS45">
        <v>1.5641850000000001E-3</v>
      </c>
      <c r="CT45" s="117">
        <v>1.4077665000000001E-3</v>
      </c>
      <c r="CU45">
        <v>1.4077665000000001E-3</v>
      </c>
      <c r="CV45" s="117">
        <v>1.4077664999999999E-3</v>
      </c>
      <c r="CW45">
        <v>1.2930596E-3</v>
      </c>
      <c r="CX45" s="117">
        <v>1.2722038E-3</v>
      </c>
      <c r="CY45">
        <v>1.2722038E-3</v>
      </c>
      <c r="CZ45" s="117">
        <v>1.2722038E-3</v>
      </c>
      <c r="DA45">
        <v>0</v>
      </c>
      <c r="DB45">
        <v>0</v>
      </c>
      <c r="DC45">
        <v>0</v>
      </c>
      <c r="DD45" s="120">
        <v>0</v>
      </c>
      <c r="DE45">
        <v>0</v>
      </c>
      <c r="DF45" s="120">
        <v>0</v>
      </c>
      <c r="DG45">
        <v>0</v>
      </c>
      <c r="DH45" s="120">
        <v>0</v>
      </c>
      <c r="DI45">
        <v>0</v>
      </c>
      <c r="DJ45" s="120">
        <v>0</v>
      </c>
      <c r="DK45">
        <v>0</v>
      </c>
      <c r="DL45">
        <v>0</v>
      </c>
      <c r="DM45">
        <v>0</v>
      </c>
      <c r="DN45" s="120">
        <v>0</v>
      </c>
      <c r="DO45">
        <v>0</v>
      </c>
      <c r="DP45" s="120">
        <v>0</v>
      </c>
      <c r="DQ45">
        <v>0</v>
      </c>
      <c r="DR45" s="120">
        <v>0</v>
      </c>
      <c r="DS45">
        <v>0</v>
      </c>
      <c r="DT45" s="120">
        <v>0</v>
      </c>
      <c r="DU45" s="20">
        <v>55.12222222222222</v>
      </c>
      <c r="DV45" s="20">
        <v>55.12222222222222</v>
      </c>
      <c r="DW45" s="20">
        <v>55.12222222222222</v>
      </c>
      <c r="DX45" s="120">
        <v>0</v>
      </c>
      <c r="DY45">
        <f t="shared" si="123"/>
        <v>55.12222222222222</v>
      </c>
      <c r="DZ45" s="117">
        <v>0</v>
      </c>
      <c r="EA45">
        <f t="shared" si="124"/>
        <v>55.12222222222222</v>
      </c>
      <c r="EB45" s="117">
        <v>0</v>
      </c>
      <c r="EC45">
        <f t="shared" si="125"/>
        <v>55.12222222222222</v>
      </c>
      <c r="ED45" s="117">
        <v>0</v>
      </c>
      <c r="EE45">
        <v>0</v>
      </c>
      <c r="EF45">
        <v>0</v>
      </c>
      <c r="EG45">
        <v>0</v>
      </c>
      <c r="EH45" s="120">
        <v>0</v>
      </c>
      <c r="EI45">
        <f t="shared" si="126"/>
        <v>0</v>
      </c>
      <c r="EJ45" s="120">
        <v>0</v>
      </c>
      <c r="EK45">
        <f t="shared" si="127"/>
        <v>0</v>
      </c>
      <c r="EL45" s="120">
        <v>0</v>
      </c>
      <c r="EM45">
        <f t="shared" si="128"/>
        <v>0</v>
      </c>
      <c r="EN45" s="120">
        <v>0</v>
      </c>
      <c r="EO45">
        <v>203.96</v>
      </c>
      <c r="EP45">
        <v>177.36</v>
      </c>
      <c r="EQ45">
        <v>150.76</v>
      </c>
      <c r="ER45" s="120">
        <v>0</v>
      </c>
      <c r="ES45">
        <v>171.96</v>
      </c>
      <c r="ET45" s="120">
        <v>0</v>
      </c>
      <c r="EU45">
        <v>169.84</v>
      </c>
      <c r="EV45" s="120">
        <v>0</v>
      </c>
      <c r="EW45">
        <v>171.26</v>
      </c>
      <c r="EX45" s="120">
        <v>0</v>
      </c>
      <c r="EY45">
        <v>9.1448096207564403E-2</v>
      </c>
      <c r="EZ45">
        <v>9.1448096207564403E-2</v>
      </c>
      <c r="FA45">
        <v>9.1448096207564403E-2</v>
      </c>
      <c r="FB45" s="120">
        <v>0</v>
      </c>
      <c r="FC45">
        <v>8.8827433387272267E-2</v>
      </c>
      <c r="FD45" s="117">
        <v>0</v>
      </c>
      <c r="FE45">
        <v>8.8827433387272267E-2</v>
      </c>
      <c r="FF45" s="117">
        <v>0</v>
      </c>
      <c r="FG45" s="117">
        <v>8.8827433387272267E-2</v>
      </c>
      <c r="FH45" s="117">
        <v>0</v>
      </c>
    </row>
    <row r="46" spans="1:164" x14ac:dyDescent="0.35">
      <c r="A46" s="152"/>
      <c r="B46" s="14" t="str">
        <f t="shared" si="130"/>
        <v>RPU_ON_SP277-HH150</v>
      </c>
      <c r="C46" s="13" t="s">
        <v>289</v>
      </c>
      <c r="D46" s="86" t="s">
        <v>62</v>
      </c>
      <c r="E46" s="11">
        <f t="shared" si="9"/>
        <v>38</v>
      </c>
      <c r="F46" s="16">
        <v>1</v>
      </c>
      <c r="G46" s="18" t="s">
        <v>63</v>
      </c>
      <c r="H46">
        <v>0</v>
      </c>
      <c r="I46" t="s">
        <v>12</v>
      </c>
      <c r="J46">
        <v>1</v>
      </c>
      <c r="K46">
        <v>0</v>
      </c>
      <c r="L46">
        <v>0</v>
      </c>
      <c r="M46">
        <v>0</v>
      </c>
      <c r="N46">
        <f t="shared" si="129"/>
        <v>2000000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>
        <v>0</v>
      </c>
      <c r="Z46">
        <v>0</v>
      </c>
      <c r="AA46">
        <v>0</v>
      </c>
      <c r="AB46" s="117">
        <v>0</v>
      </c>
      <c r="AC46">
        <v>0</v>
      </c>
      <c r="AD46" s="117">
        <v>0</v>
      </c>
      <c r="AE46">
        <v>0</v>
      </c>
      <c r="AF46" s="117">
        <v>0</v>
      </c>
      <c r="AG46">
        <v>0</v>
      </c>
      <c r="AH46" s="1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1</v>
      </c>
      <c r="AT46" s="17">
        <v>1</v>
      </c>
      <c r="AU46" s="17">
        <v>1</v>
      </c>
      <c r="AV46" s="17">
        <v>1</v>
      </c>
      <c r="AW46" s="17">
        <v>1</v>
      </c>
      <c r="AX46" s="17">
        <v>1</v>
      </c>
      <c r="AY46" s="17">
        <v>1</v>
      </c>
      <c r="AZ46" s="17">
        <v>1</v>
      </c>
      <c r="BA46" s="17">
        <v>1</v>
      </c>
      <c r="BB46" s="17">
        <v>1</v>
      </c>
      <c r="BC46" s="17">
        <v>1</v>
      </c>
      <c r="BD46" s="17">
        <v>1</v>
      </c>
      <c r="BE46" s="17">
        <v>1</v>
      </c>
      <c r="BF46" s="17">
        <v>1</v>
      </c>
      <c r="BG46" s="17">
        <v>1</v>
      </c>
      <c r="BH46" s="17">
        <v>1</v>
      </c>
      <c r="BI46" s="17">
        <v>1</v>
      </c>
      <c r="BJ46" s="17">
        <v>1</v>
      </c>
      <c r="BK46" s="17">
        <v>1</v>
      </c>
      <c r="BL46" s="17">
        <v>1</v>
      </c>
      <c r="BM46">
        <v>0</v>
      </c>
      <c r="BN46">
        <v>0</v>
      </c>
      <c r="BO46">
        <v>0</v>
      </c>
      <c r="BP46" s="117">
        <v>0</v>
      </c>
      <c r="BQ46" s="117">
        <v>0</v>
      </c>
      <c r="BR46" s="117">
        <v>0</v>
      </c>
      <c r="BS46" s="117">
        <v>0</v>
      </c>
      <c r="BT46" s="117">
        <v>0</v>
      </c>
      <c r="BU46" s="117">
        <v>0</v>
      </c>
      <c r="BV46" s="117">
        <v>0</v>
      </c>
      <c r="BW46">
        <v>1807.6939511361822</v>
      </c>
      <c r="BX46">
        <v>1807.6939511361822</v>
      </c>
      <c r="BY46">
        <v>1807.6939511361822</v>
      </c>
      <c r="BZ46" s="117">
        <v>1678.5729546264547</v>
      </c>
      <c r="CA46">
        <v>1678.5729546264547</v>
      </c>
      <c r="CB46" s="117">
        <v>1678.5729546264547</v>
      </c>
      <c r="CC46">
        <v>1581.7322072441593</v>
      </c>
      <c r="CD46" s="117">
        <v>1549.4519581167272</v>
      </c>
      <c r="CE46">
        <v>1549.4519581167272</v>
      </c>
      <c r="CF46" s="117">
        <v>1549.4519581167272</v>
      </c>
      <c r="CG46">
        <v>14.599060000000001</v>
      </c>
      <c r="CH46">
        <v>14.599060000000001</v>
      </c>
      <c r="CI46">
        <v>14.599060000000001</v>
      </c>
      <c r="CJ46" s="117">
        <v>13.139154</v>
      </c>
      <c r="CK46">
        <v>13.139154000000001</v>
      </c>
      <c r="CL46" s="117">
        <v>13.139154000000001</v>
      </c>
      <c r="CM46">
        <v>12.088021680000002</v>
      </c>
      <c r="CN46" s="117">
        <v>11.8252386</v>
      </c>
      <c r="CO46">
        <v>11.8252386</v>
      </c>
      <c r="CP46" s="117">
        <v>11.8252386</v>
      </c>
      <c r="CQ46">
        <v>1.5641850000000001E-3</v>
      </c>
      <c r="CR46">
        <v>1.5641850000000001E-3</v>
      </c>
      <c r="CS46">
        <v>1.5641850000000001E-3</v>
      </c>
      <c r="CT46" s="117">
        <v>1.4077665000000001E-3</v>
      </c>
      <c r="CU46">
        <v>1.4077665000000001E-3</v>
      </c>
      <c r="CV46" s="117">
        <v>1.4077664999999999E-3</v>
      </c>
      <c r="CW46">
        <v>1.2930596E-3</v>
      </c>
      <c r="CX46" s="117">
        <v>1.2722038E-3</v>
      </c>
      <c r="CY46">
        <v>1.2722038E-3</v>
      </c>
      <c r="CZ46" s="117">
        <v>1.2722038E-3</v>
      </c>
      <c r="DA46">
        <v>0</v>
      </c>
      <c r="DB46">
        <v>0</v>
      </c>
      <c r="DC46">
        <v>0</v>
      </c>
      <c r="DD46" s="120">
        <v>0</v>
      </c>
      <c r="DE46">
        <v>0</v>
      </c>
      <c r="DF46" s="120">
        <v>0</v>
      </c>
      <c r="DG46">
        <v>0</v>
      </c>
      <c r="DH46" s="120">
        <v>0</v>
      </c>
      <c r="DI46">
        <v>0</v>
      </c>
      <c r="DJ46" s="120">
        <v>0</v>
      </c>
      <c r="DK46">
        <v>0</v>
      </c>
      <c r="DL46">
        <v>0</v>
      </c>
      <c r="DM46">
        <v>0</v>
      </c>
      <c r="DN46" s="120">
        <v>0</v>
      </c>
      <c r="DO46">
        <v>0</v>
      </c>
      <c r="DP46" s="120">
        <v>0</v>
      </c>
      <c r="DQ46">
        <v>0</v>
      </c>
      <c r="DR46" s="120">
        <v>0</v>
      </c>
      <c r="DS46">
        <v>0</v>
      </c>
      <c r="DT46" s="120">
        <v>0</v>
      </c>
      <c r="DU46" s="20">
        <v>55.12222222222222</v>
      </c>
      <c r="DV46" s="20">
        <v>55.12222222222222</v>
      </c>
      <c r="DW46" s="20">
        <v>55.12222222222222</v>
      </c>
      <c r="DX46" s="120">
        <v>0</v>
      </c>
      <c r="DY46">
        <f t="shared" si="123"/>
        <v>55.12222222222222</v>
      </c>
      <c r="DZ46" s="117">
        <v>0</v>
      </c>
      <c r="EA46">
        <f t="shared" si="124"/>
        <v>55.12222222222222</v>
      </c>
      <c r="EB46" s="117">
        <v>0</v>
      </c>
      <c r="EC46">
        <f t="shared" si="125"/>
        <v>55.12222222222222</v>
      </c>
      <c r="ED46" s="117">
        <v>0</v>
      </c>
      <c r="EE46">
        <v>0</v>
      </c>
      <c r="EF46">
        <v>0</v>
      </c>
      <c r="EG46">
        <v>0</v>
      </c>
      <c r="EH46" s="120">
        <v>0</v>
      </c>
      <c r="EI46">
        <f t="shared" si="126"/>
        <v>0</v>
      </c>
      <c r="EJ46" s="120">
        <v>0</v>
      </c>
      <c r="EK46">
        <f t="shared" si="127"/>
        <v>0</v>
      </c>
      <c r="EL46" s="120">
        <v>0</v>
      </c>
      <c r="EM46">
        <f t="shared" si="128"/>
        <v>0</v>
      </c>
      <c r="EN46" s="120">
        <v>0</v>
      </c>
      <c r="EO46">
        <v>203.96</v>
      </c>
      <c r="EP46">
        <v>177.36</v>
      </c>
      <c r="EQ46">
        <v>150.76</v>
      </c>
      <c r="ER46" s="120">
        <v>0</v>
      </c>
      <c r="ES46">
        <v>171.96</v>
      </c>
      <c r="ET46" s="120">
        <v>0</v>
      </c>
      <c r="EU46">
        <v>169.84</v>
      </c>
      <c r="EV46" s="120">
        <v>0</v>
      </c>
      <c r="EW46">
        <v>171.26</v>
      </c>
      <c r="EX46" s="120">
        <v>0</v>
      </c>
      <c r="EY46">
        <v>9.1448096207564403E-2</v>
      </c>
      <c r="EZ46">
        <v>9.1448096207564403E-2</v>
      </c>
      <c r="FA46">
        <v>9.1448096207564403E-2</v>
      </c>
      <c r="FB46" s="120">
        <v>0</v>
      </c>
      <c r="FC46">
        <v>8.8827433387272267E-2</v>
      </c>
      <c r="FD46" s="117">
        <v>0</v>
      </c>
      <c r="FE46">
        <v>8.8827433387272267E-2</v>
      </c>
      <c r="FF46" s="117">
        <v>0</v>
      </c>
      <c r="FG46" s="117">
        <v>8.8827433387272267E-2</v>
      </c>
      <c r="FH46" s="117">
        <v>0</v>
      </c>
    </row>
    <row r="47" spans="1:164" x14ac:dyDescent="0.35">
      <c r="A47" s="152"/>
      <c r="B47" s="14" t="str">
        <f t="shared" si="130"/>
        <v>RPU_ON_SP321-HH100</v>
      </c>
      <c r="C47" s="13" t="s">
        <v>289</v>
      </c>
      <c r="D47" s="86" t="s">
        <v>64</v>
      </c>
      <c r="E47" s="11">
        <f t="shared" si="9"/>
        <v>39</v>
      </c>
      <c r="F47" s="16">
        <v>1</v>
      </c>
      <c r="G47" s="18" t="s">
        <v>65</v>
      </c>
      <c r="H47">
        <v>0</v>
      </c>
      <c r="I47" t="s">
        <v>12</v>
      </c>
      <c r="J47">
        <v>1</v>
      </c>
      <c r="K47">
        <v>0</v>
      </c>
      <c r="L47">
        <v>0</v>
      </c>
      <c r="M47">
        <v>0</v>
      </c>
      <c r="N47">
        <f t="shared" si="129"/>
        <v>2000000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>
        <v>0</v>
      </c>
      <c r="Z47">
        <v>0</v>
      </c>
      <c r="AA47">
        <v>0</v>
      </c>
      <c r="AB47" s="117">
        <v>0</v>
      </c>
      <c r="AC47">
        <v>0</v>
      </c>
      <c r="AD47" s="117">
        <v>0</v>
      </c>
      <c r="AE47">
        <v>0</v>
      </c>
      <c r="AF47" s="117">
        <v>0</v>
      </c>
      <c r="AG47">
        <v>0</v>
      </c>
      <c r="AH47" s="1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17">
        <v>1</v>
      </c>
      <c r="AT47" s="17">
        <v>1</v>
      </c>
      <c r="AU47" s="17">
        <v>1</v>
      </c>
      <c r="AV47" s="17">
        <v>1</v>
      </c>
      <c r="AW47" s="17">
        <v>1</v>
      </c>
      <c r="AX47" s="17">
        <v>1</v>
      </c>
      <c r="AY47" s="17">
        <v>1</v>
      </c>
      <c r="AZ47" s="17">
        <v>1</v>
      </c>
      <c r="BA47" s="17">
        <v>1</v>
      </c>
      <c r="BB47" s="17">
        <v>1</v>
      </c>
      <c r="BC47" s="17">
        <v>1</v>
      </c>
      <c r="BD47" s="17">
        <v>1</v>
      </c>
      <c r="BE47" s="17">
        <v>1</v>
      </c>
      <c r="BF47" s="17">
        <v>1</v>
      </c>
      <c r="BG47" s="17">
        <v>1</v>
      </c>
      <c r="BH47" s="17">
        <v>1</v>
      </c>
      <c r="BI47" s="17">
        <v>1</v>
      </c>
      <c r="BJ47" s="17">
        <v>1</v>
      </c>
      <c r="BK47" s="17">
        <v>1</v>
      </c>
      <c r="BL47" s="17">
        <v>1</v>
      </c>
      <c r="BM47">
        <v>0</v>
      </c>
      <c r="BN47">
        <v>0</v>
      </c>
      <c r="BO47">
        <v>0</v>
      </c>
      <c r="BP47" s="117">
        <v>0</v>
      </c>
      <c r="BQ47" s="117">
        <v>0</v>
      </c>
      <c r="BR47" s="117">
        <v>0</v>
      </c>
      <c r="BS47" s="117">
        <v>0</v>
      </c>
      <c r="BT47" s="117">
        <v>0</v>
      </c>
      <c r="BU47" s="117">
        <v>0</v>
      </c>
      <c r="BV47" s="117">
        <v>0</v>
      </c>
      <c r="BW47">
        <v>1301.2947800734096</v>
      </c>
      <c r="BX47">
        <v>1301.2947800734096</v>
      </c>
      <c r="BY47">
        <v>1301.2947800734096</v>
      </c>
      <c r="BZ47" s="117">
        <v>1208.3451529253089</v>
      </c>
      <c r="CA47">
        <v>1208.3451529253089</v>
      </c>
      <c r="CB47" s="117">
        <v>1208.3451529253089</v>
      </c>
      <c r="CC47">
        <v>1138.6329325642334</v>
      </c>
      <c r="CD47" s="117">
        <v>1115.3955257772077</v>
      </c>
      <c r="CE47">
        <v>1115.3955257772077</v>
      </c>
      <c r="CF47" s="117">
        <v>1115.3955257772077</v>
      </c>
      <c r="CG47">
        <v>14.599060000000001</v>
      </c>
      <c r="CH47">
        <v>14.599060000000001</v>
      </c>
      <c r="CI47">
        <v>14.599060000000001</v>
      </c>
      <c r="CJ47" s="117">
        <v>13.139154</v>
      </c>
      <c r="CK47">
        <v>13.139154000000001</v>
      </c>
      <c r="CL47" s="117">
        <v>13.139154000000001</v>
      </c>
      <c r="CM47">
        <v>12.088021680000002</v>
      </c>
      <c r="CN47" s="117">
        <v>11.8252386</v>
      </c>
      <c r="CO47">
        <v>11.8252386</v>
      </c>
      <c r="CP47" s="117">
        <v>11.8252386</v>
      </c>
      <c r="CQ47">
        <v>1.5641850000000001E-3</v>
      </c>
      <c r="CR47">
        <v>1.5641850000000001E-3</v>
      </c>
      <c r="CS47">
        <v>1.5641850000000001E-3</v>
      </c>
      <c r="CT47" s="117">
        <v>1.4077665000000001E-3</v>
      </c>
      <c r="CU47">
        <v>1.4077665000000001E-3</v>
      </c>
      <c r="CV47" s="117">
        <v>1.4077664999999999E-3</v>
      </c>
      <c r="CW47">
        <v>1.2930596E-3</v>
      </c>
      <c r="CX47" s="117">
        <v>1.2722038E-3</v>
      </c>
      <c r="CY47">
        <v>1.2722038E-3</v>
      </c>
      <c r="CZ47" s="117">
        <v>1.2722038E-3</v>
      </c>
      <c r="DA47">
        <v>0</v>
      </c>
      <c r="DB47">
        <v>0</v>
      </c>
      <c r="DC47">
        <v>0</v>
      </c>
      <c r="DD47" s="120">
        <v>0</v>
      </c>
      <c r="DE47">
        <v>0</v>
      </c>
      <c r="DF47" s="120">
        <v>0</v>
      </c>
      <c r="DG47">
        <v>0</v>
      </c>
      <c r="DH47" s="120">
        <v>0</v>
      </c>
      <c r="DI47">
        <v>0</v>
      </c>
      <c r="DJ47" s="120">
        <v>0</v>
      </c>
      <c r="DK47">
        <v>0</v>
      </c>
      <c r="DL47">
        <v>0</v>
      </c>
      <c r="DM47">
        <v>0</v>
      </c>
      <c r="DN47" s="120">
        <v>0</v>
      </c>
      <c r="DO47">
        <v>0</v>
      </c>
      <c r="DP47" s="120">
        <v>0</v>
      </c>
      <c r="DQ47">
        <v>0</v>
      </c>
      <c r="DR47" s="120">
        <v>0</v>
      </c>
      <c r="DS47">
        <v>0</v>
      </c>
      <c r="DT47" s="120">
        <v>0</v>
      </c>
      <c r="DU47" s="20">
        <v>55.12222222222222</v>
      </c>
      <c r="DV47" s="20">
        <v>55.12222222222222</v>
      </c>
      <c r="DW47" s="20">
        <v>55.12222222222222</v>
      </c>
      <c r="DX47" s="120">
        <v>0</v>
      </c>
      <c r="DY47">
        <f t="shared" si="123"/>
        <v>55.12222222222222</v>
      </c>
      <c r="DZ47" s="117">
        <v>0</v>
      </c>
      <c r="EA47">
        <f t="shared" si="124"/>
        <v>55.12222222222222</v>
      </c>
      <c r="EB47" s="117">
        <v>0</v>
      </c>
      <c r="EC47">
        <f t="shared" si="125"/>
        <v>55.12222222222222</v>
      </c>
      <c r="ED47" s="117">
        <v>0</v>
      </c>
      <c r="EE47">
        <v>0</v>
      </c>
      <c r="EF47">
        <v>0</v>
      </c>
      <c r="EG47">
        <v>0</v>
      </c>
      <c r="EH47" s="120">
        <v>0</v>
      </c>
      <c r="EI47">
        <f t="shared" si="126"/>
        <v>0</v>
      </c>
      <c r="EJ47" s="120">
        <v>0</v>
      </c>
      <c r="EK47">
        <f t="shared" si="127"/>
        <v>0</v>
      </c>
      <c r="EL47" s="120">
        <v>0</v>
      </c>
      <c r="EM47">
        <f t="shared" si="128"/>
        <v>0</v>
      </c>
      <c r="EN47" s="120">
        <v>0</v>
      </c>
      <c r="EO47">
        <v>203.96</v>
      </c>
      <c r="EP47">
        <v>177.36</v>
      </c>
      <c r="EQ47">
        <v>150.76</v>
      </c>
      <c r="ER47" s="120">
        <v>0</v>
      </c>
      <c r="ES47">
        <v>171.96</v>
      </c>
      <c r="ET47" s="120">
        <v>0</v>
      </c>
      <c r="EU47">
        <v>169.84</v>
      </c>
      <c r="EV47" s="120">
        <v>0</v>
      </c>
      <c r="EW47">
        <v>171.26</v>
      </c>
      <c r="EX47" s="120">
        <v>0</v>
      </c>
      <c r="EY47">
        <v>9.1448096207564403E-2</v>
      </c>
      <c r="EZ47">
        <v>9.1448096207564403E-2</v>
      </c>
      <c r="FA47">
        <v>9.1448096207564403E-2</v>
      </c>
      <c r="FB47" s="120">
        <v>0</v>
      </c>
      <c r="FC47">
        <v>8.8827433387272267E-2</v>
      </c>
      <c r="FD47" s="117">
        <v>0</v>
      </c>
      <c r="FE47">
        <v>8.8827433387272267E-2</v>
      </c>
      <c r="FF47" s="117">
        <v>0</v>
      </c>
      <c r="FG47" s="117">
        <v>8.8827433387272267E-2</v>
      </c>
      <c r="FH47" s="117">
        <v>0</v>
      </c>
    </row>
    <row r="48" spans="1:164" x14ac:dyDescent="0.35">
      <c r="A48" s="152"/>
      <c r="B48" s="14" t="str">
        <f t="shared" si="130"/>
        <v>RPU_ON_SP321-HH150</v>
      </c>
      <c r="C48" s="13" t="s">
        <v>289</v>
      </c>
      <c r="D48" s="86" t="s">
        <v>66</v>
      </c>
      <c r="E48" s="11">
        <f t="shared" si="9"/>
        <v>40</v>
      </c>
      <c r="F48" s="16">
        <v>1</v>
      </c>
      <c r="G48" s="18" t="s">
        <v>67</v>
      </c>
      <c r="H48">
        <v>0</v>
      </c>
      <c r="I48" t="s">
        <v>12</v>
      </c>
      <c r="J48">
        <v>1</v>
      </c>
      <c r="K48">
        <v>0</v>
      </c>
      <c r="L48">
        <v>0</v>
      </c>
      <c r="M48">
        <v>0</v>
      </c>
      <c r="N48">
        <f t="shared" si="129"/>
        <v>2000000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>
        <v>0</v>
      </c>
      <c r="Z48">
        <v>0</v>
      </c>
      <c r="AA48">
        <v>0</v>
      </c>
      <c r="AB48" s="117">
        <v>0</v>
      </c>
      <c r="AC48">
        <v>0</v>
      </c>
      <c r="AD48" s="117">
        <v>0</v>
      </c>
      <c r="AE48">
        <v>0</v>
      </c>
      <c r="AF48" s="117">
        <v>0</v>
      </c>
      <c r="AG48">
        <v>0</v>
      </c>
      <c r="AH48" s="1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1</v>
      </c>
      <c r="AT48" s="17">
        <v>1</v>
      </c>
      <c r="AU48" s="17">
        <v>1</v>
      </c>
      <c r="AV48" s="17">
        <v>1</v>
      </c>
      <c r="AW48" s="17">
        <v>1</v>
      </c>
      <c r="AX48" s="17">
        <v>1</v>
      </c>
      <c r="AY48" s="17">
        <v>1</v>
      </c>
      <c r="AZ48" s="17">
        <v>1</v>
      </c>
      <c r="BA48" s="17">
        <v>1</v>
      </c>
      <c r="BB48" s="17">
        <v>1</v>
      </c>
      <c r="BC48" s="17">
        <v>1</v>
      </c>
      <c r="BD48" s="17">
        <v>1</v>
      </c>
      <c r="BE48" s="17">
        <v>1</v>
      </c>
      <c r="BF48" s="17">
        <v>1</v>
      </c>
      <c r="BG48" s="17">
        <v>1</v>
      </c>
      <c r="BH48" s="17">
        <v>1</v>
      </c>
      <c r="BI48" s="17">
        <v>1</v>
      </c>
      <c r="BJ48" s="17">
        <v>1</v>
      </c>
      <c r="BK48" s="17">
        <v>1</v>
      </c>
      <c r="BL48" s="17">
        <v>1</v>
      </c>
      <c r="BM48">
        <v>0</v>
      </c>
      <c r="BN48">
        <v>0</v>
      </c>
      <c r="BO48">
        <v>0</v>
      </c>
      <c r="BP48" s="117">
        <v>0</v>
      </c>
      <c r="BQ48" s="117">
        <v>0</v>
      </c>
      <c r="BR48" s="117">
        <v>0</v>
      </c>
      <c r="BS48" s="117">
        <v>0</v>
      </c>
      <c r="BT48" s="117">
        <v>0</v>
      </c>
      <c r="BU48" s="117">
        <v>0</v>
      </c>
      <c r="BV48" s="117">
        <v>0</v>
      </c>
      <c r="BW48">
        <v>1694.0063453254108</v>
      </c>
      <c r="BX48">
        <v>1694.0063453254108</v>
      </c>
      <c r="BY48">
        <v>1694.0063453254108</v>
      </c>
      <c r="BZ48" s="117">
        <v>1573.0058920878812</v>
      </c>
      <c r="CA48">
        <v>1573.0058920878812</v>
      </c>
      <c r="CB48" s="117">
        <v>1573.0058920878812</v>
      </c>
      <c r="CC48">
        <v>1482.2555521597342</v>
      </c>
      <c r="CD48" s="117">
        <v>1452.0054388503518</v>
      </c>
      <c r="CE48">
        <v>1452.0054388503518</v>
      </c>
      <c r="CF48" s="117">
        <v>1452.0054388503518</v>
      </c>
      <c r="CG48">
        <v>14.599060000000001</v>
      </c>
      <c r="CH48">
        <v>14.599060000000001</v>
      </c>
      <c r="CI48">
        <v>14.599060000000001</v>
      </c>
      <c r="CJ48" s="117">
        <v>13.139154</v>
      </c>
      <c r="CK48">
        <v>13.139154000000001</v>
      </c>
      <c r="CL48" s="117">
        <v>13.139154000000001</v>
      </c>
      <c r="CM48">
        <v>12.088021680000002</v>
      </c>
      <c r="CN48" s="117">
        <v>11.8252386</v>
      </c>
      <c r="CO48">
        <v>11.8252386</v>
      </c>
      <c r="CP48" s="117">
        <v>11.8252386</v>
      </c>
      <c r="CQ48">
        <v>1.5641850000000001E-3</v>
      </c>
      <c r="CR48">
        <v>1.5641850000000001E-3</v>
      </c>
      <c r="CS48">
        <v>1.5641850000000001E-3</v>
      </c>
      <c r="CT48" s="117">
        <v>1.4077665000000001E-3</v>
      </c>
      <c r="CU48">
        <v>1.4077665000000001E-3</v>
      </c>
      <c r="CV48" s="117">
        <v>1.4077664999999999E-3</v>
      </c>
      <c r="CW48">
        <v>1.2930596E-3</v>
      </c>
      <c r="CX48" s="117">
        <v>1.2722038E-3</v>
      </c>
      <c r="CY48">
        <v>1.2722038E-3</v>
      </c>
      <c r="CZ48" s="117">
        <v>1.2722038E-3</v>
      </c>
      <c r="DA48">
        <v>0</v>
      </c>
      <c r="DB48">
        <v>0</v>
      </c>
      <c r="DC48">
        <v>0</v>
      </c>
      <c r="DD48" s="120">
        <v>0</v>
      </c>
      <c r="DE48">
        <v>0</v>
      </c>
      <c r="DF48" s="120">
        <v>0</v>
      </c>
      <c r="DG48">
        <v>0</v>
      </c>
      <c r="DH48" s="120">
        <v>0</v>
      </c>
      <c r="DI48">
        <v>0</v>
      </c>
      <c r="DJ48" s="120">
        <v>0</v>
      </c>
      <c r="DK48">
        <v>0</v>
      </c>
      <c r="DL48">
        <v>0</v>
      </c>
      <c r="DM48">
        <v>0</v>
      </c>
      <c r="DN48" s="120">
        <v>0</v>
      </c>
      <c r="DO48">
        <v>0</v>
      </c>
      <c r="DP48" s="120">
        <v>0</v>
      </c>
      <c r="DQ48">
        <v>0</v>
      </c>
      <c r="DR48" s="120">
        <v>0</v>
      </c>
      <c r="DS48">
        <v>0</v>
      </c>
      <c r="DT48" s="120">
        <v>0</v>
      </c>
      <c r="DU48" s="20">
        <v>55.12222222222222</v>
      </c>
      <c r="DV48" s="20">
        <v>55.12222222222222</v>
      </c>
      <c r="DW48" s="20">
        <v>55.12222222222222</v>
      </c>
      <c r="DX48" s="120">
        <v>0</v>
      </c>
      <c r="DY48">
        <f t="shared" si="123"/>
        <v>55.12222222222222</v>
      </c>
      <c r="DZ48" s="117">
        <v>0</v>
      </c>
      <c r="EA48">
        <f t="shared" si="124"/>
        <v>55.12222222222222</v>
      </c>
      <c r="EB48" s="117">
        <v>0</v>
      </c>
      <c r="EC48">
        <f t="shared" si="125"/>
        <v>55.12222222222222</v>
      </c>
      <c r="ED48" s="117">
        <v>0</v>
      </c>
      <c r="EE48">
        <v>0</v>
      </c>
      <c r="EF48">
        <v>0</v>
      </c>
      <c r="EG48">
        <v>0</v>
      </c>
      <c r="EH48" s="120">
        <v>0</v>
      </c>
      <c r="EI48">
        <f t="shared" si="126"/>
        <v>0</v>
      </c>
      <c r="EJ48" s="120">
        <v>0</v>
      </c>
      <c r="EK48">
        <f t="shared" si="127"/>
        <v>0</v>
      </c>
      <c r="EL48" s="120">
        <v>0</v>
      </c>
      <c r="EM48">
        <f t="shared" si="128"/>
        <v>0</v>
      </c>
      <c r="EN48" s="120">
        <v>0</v>
      </c>
      <c r="EO48">
        <v>203.96</v>
      </c>
      <c r="EP48">
        <v>177.36</v>
      </c>
      <c r="EQ48">
        <v>150.76</v>
      </c>
      <c r="ER48" s="120">
        <v>0</v>
      </c>
      <c r="ES48">
        <v>171.96</v>
      </c>
      <c r="ET48" s="120">
        <v>0</v>
      </c>
      <c r="EU48">
        <v>169.84</v>
      </c>
      <c r="EV48" s="120">
        <v>0</v>
      </c>
      <c r="EW48">
        <v>171.26</v>
      </c>
      <c r="EX48" s="120">
        <v>0</v>
      </c>
      <c r="EY48">
        <v>9.1448096207564403E-2</v>
      </c>
      <c r="EZ48">
        <v>9.1448096207564403E-2</v>
      </c>
      <c r="FA48">
        <v>9.1448096207564403E-2</v>
      </c>
      <c r="FB48" s="120">
        <v>0</v>
      </c>
      <c r="FC48">
        <v>8.8827433387272267E-2</v>
      </c>
      <c r="FD48" s="117">
        <v>0</v>
      </c>
      <c r="FE48">
        <v>8.8827433387272267E-2</v>
      </c>
      <c r="FF48" s="117">
        <v>0</v>
      </c>
      <c r="FG48" s="117">
        <v>8.8827433387272267E-2</v>
      </c>
      <c r="FH48" s="117">
        <v>0</v>
      </c>
    </row>
    <row r="49" spans="1:164" x14ac:dyDescent="0.35">
      <c r="A49" s="152"/>
      <c r="B49" s="14" t="str">
        <f t="shared" si="130"/>
        <v>RPU_OFF_SP379-HH100</v>
      </c>
      <c r="C49" s="13" t="s">
        <v>289</v>
      </c>
      <c r="D49" s="86" t="s">
        <v>68</v>
      </c>
      <c r="E49" s="11">
        <f t="shared" si="9"/>
        <v>41</v>
      </c>
      <c r="F49" s="16">
        <v>1</v>
      </c>
      <c r="G49" s="18" t="s">
        <v>69</v>
      </c>
      <c r="H49">
        <v>0</v>
      </c>
      <c r="I49" t="s">
        <v>12</v>
      </c>
      <c r="J49">
        <v>1</v>
      </c>
      <c r="K49">
        <v>0</v>
      </c>
      <c r="L49">
        <v>0</v>
      </c>
      <c r="M49">
        <v>0</v>
      </c>
      <c r="N49">
        <f t="shared" si="129"/>
        <v>2000000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>
        <v>0</v>
      </c>
      <c r="Z49">
        <v>0</v>
      </c>
      <c r="AA49">
        <v>0</v>
      </c>
      <c r="AB49" s="117">
        <v>0</v>
      </c>
      <c r="AC49">
        <v>0</v>
      </c>
      <c r="AD49" s="117">
        <v>0</v>
      </c>
      <c r="AE49">
        <v>0</v>
      </c>
      <c r="AF49" s="117">
        <v>0</v>
      </c>
      <c r="AG49">
        <v>0</v>
      </c>
      <c r="AH49" s="117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  <c r="AO49" s="17">
        <v>0</v>
      </c>
      <c r="AP49" s="17">
        <v>0</v>
      </c>
      <c r="AQ49" s="17">
        <v>0</v>
      </c>
      <c r="AR49" s="17">
        <v>0</v>
      </c>
      <c r="AS49" s="17">
        <v>1</v>
      </c>
      <c r="AT49" s="17">
        <v>1</v>
      </c>
      <c r="AU49" s="17">
        <v>1</v>
      </c>
      <c r="AV49" s="17">
        <v>1</v>
      </c>
      <c r="AW49" s="17">
        <v>1</v>
      </c>
      <c r="AX49" s="17">
        <v>1</v>
      </c>
      <c r="AY49" s="17">
        <v>1</v>
      </c>
      <c r="AZ49" s="17">
        <v>1</v>
      </c>
      <c r="BA49" s="17">
        <v>1</v>
      </c>
      <c r="BB49" s="17">
        <v>1</v>
      </c>
      <c r="BC49" s="17">
        <v>1</v>
      </c>
      <c r="BD49" s="17">
        <v>1</v>
      </c>
      <c r="BE49" s="17">
        <v>1</v>
      </c>
      <c r="BF49" s="17">
        <v>1</v>
      </c>
      <c r="BG49" s="17">
        <v>1</v>
      </c>
      <c r="BH49" s="17">
        <v>1</v>
      </c>
      <c r="BI49" s="17">
        <v>1</v>
      </c>
      <c r="BJ49" s="17">
        <v>1</v>
      </c>
      <c r="BK49" s="17">
        <v>1</v>
      </c>
      <c r="BL49" s="17">
        <v>1</v>
      </c>
      <c r="BM49">
        <v>0</v>
      </c>
      <c r="BN49">
        <v>0</v>
      </c>
      <c r="BO49">
        <v>0</v>
      </c>
      <c r="BP49" s="117">
        <v>0</v>
      </c>
      <c r="BQ49" s="117">
        <v>0</v>
      </c>
      <c r="BR49" s="117">
        <v>0</v>
      </c>
      <c r="BS49" s="117">
        <v>0</v>
      </c>
      <c r="BT49" s="117">
        <v>0</v>
      </c>
      <c r="BU49" s="117">
        <v>0</v>
      </c>
      <c r="BV49" s="117">
        <v>0</v>
      </c>
      <c r="BW49">
        <v>2205.1904479084506</v>
      </c>
      <c r="BX49">
        <v>2205.1904479084506</v>
      </c>
      <c r="BY49">
        <v>2205.1904479084506</v>
      </c>
      <c r="BZ49" s="117">
        <v>1998.1303119546053</v>
      </c>
      <c r="CA49">
        <v>1998.1303119546053</v>
      </c>
      <c r="CB49" s="117">
        <v>1998.1303119546053</v>
      </c>
      <c r="CC49">
        <v>1873.8942303822985</v>
      </c>
      <c r="CD49" s="117">
        <v>1842.8352099892215</v>
      </c>
      <c r="CE49">
        <v>1842.8352099892215</v>
      </c>
      <c r="CF49" s="117">
        <v>1842.8352099892215</v>
      </c>
      <c r="CG49">
        <v>41.773124610000004</v>
      </c>
      <c r="CH49">
        <v>41.773124610000004</v>
      </c>
      <c r="CI49">
        <v>41.773124610000004</v>
      </c>
      <c r="CJ49" s="117">
        <v>37.595707869999998</v>
      </c>
      <c r="CK49">
        <v>37.595707870000005</v>
      </c>
      <c r="CL49" s="117">
        <v>37.595707870000005</v>
      </c>
      <c r="CM49">
        <v>34.588301510000008</v>
      </c>
      <c r="CN49" s="117">
        <v>33.836449920000007</v>
      </c>
      <c r="CO49">
        <v>33.836449920000007</v>
      </c>
      <c r="CP49" s="117">
        <v>33.83644992</v>
      </c>
      <c r="CQ49">
        <v>3.1283700000000001E-3</v>
      </c>
      <c r="CR49">
        <v>3.1283700000000001E-3</v>
      </c>
      <c r="CS49">
        <v>3.1283700000000001E-3</v>
      </c>
      <c r="CT49" s="117">
        <v>2.8155330000000003E-3</v>
      </c>
      <c r="CU49">
        <v>2.8155330000000003E-3</v>
      </c>
      <c r="CV49" s="117">
        <v>2.8155329999999998E-3</v>
      </c>
      <c r="CW49">
        <v>2.6069750000000001E-3</v>
      </c>
      <c r="CX49" s="117">
        <v>2.5026960000000004E-3</v>
      </c>
      <c r="CY49">
        <v>2.5026960000000004E-3</v>
      </c>
      <c r="CZ49" s="117">
        <v>2.502696E-3</v>
      </c>
      <c r="DA49">
        <v>0</v>
      </c>
      <c r="DB49">
        <v>0</v>
      </c>
      <c r="DC49">
        <v>0</v>
      </c>
      <c r="DD49" s="120">
        <v>0</v>
      </c>
      <c r="DE49">
        <v>0</v>
      </c>
      <c r="DF49" s="120">
        <v>0</v>
      </c>
      <c r="DG49">
        <v>0</v>
      </c>
      <c r="DH49" s="120">
        <v>0</v>
      </c>
      <c r="DI49">
        <v>0</v>
      </c>
      <c r="DJ49" s="120">
        <v>0</v>
      </c>
      <c r="DK49">
        <v>0</v>
      </c>
      <c r="DL49">
        <v>0</v>
      </c>
      <c r="DM49">
        <v>0</v>
      </c>
      <c r="DN49" s="120">
        <v>0</v>
      </c>
      <c r="DO49">
        <v>0</v>
      </c>
      <c r="DP49" s="120">
        <v>0</v>
      </c>
      <c r="DQ49">
        <v>0</v>
      </c>
      <c r="DR49" s="120">
        <v>0</v>
      </c>
      <c r="DS49">
        <v>0</v>
      </c>
      <c r="DT49" s="120">
        <v>0</v>
      </c>
      <c r="DU49">
        <v>53.529999999999994</v>
      </c>
      <c r="DV49">
        <v>53.53</v>
      </c>
      <c r="DW49">
        <v>53.529999999999994</v>
      </c>
      <c r="DX49" s="120">
        <v>0</v>
      </c>
      <c r="DY49">
        <f t="shared" si="123"/>
        <v>53.53</v>
      </c>
      <c r="DZ49" s="117">
        <v>0</v>
      </c>
      <c r="EA49">
        <f t="shared" si="124"/>
        <v>53.53</v>
      </c>
      <c r="EB49" s="117">
        <v>0</v>
      </c>
      <c r="EC49">
        <f t="shared" si="125"/>
        <v>53.53</v>
      </c>
      <c r="ED49" s="117">
        <v>0</v>
      </c>
      <c r="EE49">
        <v>0</v>
      </c>
      <c r="EF49">
        <v>0</v>
      </c>
      <c r="EG49">
        <v>0</v>
      </c>
      <c r="EH49" s="120">
        <v>0</v>
      </c>
      <c r="EI49">
        <f t="shared" si="126"/>
        <v>0</v>
      </c>
      <c r="EJ49" s="120">
        <v>0</v>
      </c>
      <c r="EK49">
        <f t="shared" si="127"/>
        <v>0</v>
      </c>
      <c r="EL49" s="120">
        <v>0</v>
      </c>
      <c r="EM49">
        <f t="shared" si="128"/>
        <v>0</v>
      </c>
      <c r="EN49" s="120">
        <v>0</v>
      </c>
      <c r="EO49">
        <v>203.96</v>
      </c>
      <c r="EP49">
        <v>177.36</v>
      </c>
      <c r="EQ49">
        <v>150.76</v>
      </c>
      <c r="ER49" s="120">
        <v>0</v>
      </c>
      <c r="ES49">
        <v>171.96</v>
      </c>
      <c r="ET49" s="120">
        <v>0</v>
      </c>
      <c r="EU49">
        <v>169.84</v>
      </c>
      <c r="EV49" s="120">
        <v>0</v>
      </c>
      <c r="EW49">
        <v>171.26</v>
      </c>
      <c r="EX49" s="120">
        <v>0</v>
      </c>
      <c r="EY49">
        <v>9.1448096207564403E-2</v>
      </c>
      <c r="EZ49">
        <v>9.1448096207564403E-2</v>
      </c>
      <c r="FA49">
        <v>9.1448096207564403E-2</v>
      </c>
      <c r="FB49" s="120">
        <v>0</v>
      </c>
      <c r="FC49">
        <v>8.8827433387272267E-2</v>
      </c>
      <c r="FD49" s="117">
        <v>0</v>
      </c>
      <c r="FE49">
        <v>8.8827433387272267E-2</v>
      </c>
      <c r="FF49" s="117">
        <v>0</v>
      </c>
      <c r="FG49" s="117">
        <v>8.8827433387272267E-2</v>
      </c>
      <c r="FH49" s="117">
        <v>0</v>
      </c>
    </row>
    <row r="50" spans="1:164" x14ac:dyDescent="0.35">
      <c r="A50" s="152"/>
      <c r="B50" s="14" t="str">
        <f t="shared" si="130"/>
        <v>RPU_OFF_SP379-HH150</v>
      </c>
      <c r="C50" s="13" t="s">
        <v>289</v>
      </c>
      <c r="D50" s="86" t="s">
        <v>70</v>
      </c>
      <c r="E50" s="11">
        <f t="shared" si="9"/>
        <v>42</v>
      </c>
      <c r="F50" s="16">
        <v>1</v>
      </c>
      <c r="G50" s="18" t="s">
        <v>71</v>
      </c>
      <c r="H50">
        <v>0</v>
      </c>
      <c r="I50" t="s">
        <v>12</v>
      </c>
      <c r="J50">
        <v>1</v>
      </c>
      <c r="K50">
        <v>0</v>
      </c>
      <c r="L50">
        <v>0</v>
      </c>
      <c r="M50">
        <v>0</v>
      </c>
      <c r="N50">
        <f t="shared" si="129"/>
        <v>2000000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>
        <v>0</v>
      </c>
      <c r="Z50">
        <v>0</v>
      </c>
      <c r="AA50">
        <v>0</v>
      </c>
      <c r="AB50" s="117">
        <v>0</v>
      </c>
      <c r="AC50">
        <v>0</v>
      </c>
      <c r="AD50" s="117">
        <v>0</v>
      </c>
      <c r="AE50">
        <v>0</v>
      </c>
      <c r="AF50" s="117">
        <v>0</v>
      </c>
      <c r="AG50">
        <v>0</v>
      </c>
      <c r="AH50" s="1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0</v>
      </c>
      <c r="AQ50" s="17">
        <v>0</v>
      </c>
      <c r="AR50" s="17">
        <v>0</v>
      </c>
      <c r="AS50" s="17">
        <v>1</v>
      </c>
      <c r="AT50" s="17">
        <v>1</v>
      </c>
      <c r="AU50" s="17">
        <v>1</v>
      </c>
      <c r="AV50" s="17">
        <v>1</v>
      </c>
      <c r="AW50" s="17">
        <v>1</v>
      </c>
      <c r="AX50" s="17">
        <v>1</v>
      </c>
      <c r="AY50" s="17">
        <v>1</v>
      </c>
      <c r="AZ50" s="17">
        <v>1</v>
      </c>
      <c r="BA50" s="17">
        <v>1</v>
      </c>
      <c r="BB50" s="17">
        <v>1</v>
      </c>
      <c r="BC50" s="17">
        <v>1</v>
      </c>
      <c r="BD50" s="17">
        <v>1</v>
      </c>
      <c r="BE50" s="17">
        <v>1</v>
      </c>
      <c r="BF50" s="17">
        <v>1</v>
      </c>
      <c r="BG50" s="17">
        <v>1</v>
      </c>
      <c r="BH50" s="17">
        <v>1</v>
      </c>
      <c r="BI50" s="17">
        <v>1</v>
      </c>
      <c r="BJ50" s="17">
        <v>1</v>
      </c>
      <c r="BK50" s="17">
        <v>1</v>
      </c>
      <c r="BL50" s="17">
        <v>1</v>
      </c>
      <c r="BM50">
        <v>0</v>
      </c>
      <c r="BN50">
        <v>0</v>
      </c>
      <c r="BO50">
        <v>0</v>
      </c>
      <c r="BP50" s="117">
        <v>0</v>
      </c>
      <c r="BQ50" s="117">
        <v>0</v>
      </c>
      <c r="BR50" s="117">
        <v>0</v>
      </c>
      <c r="BS50" s="117">
        <v>0</v>
      </c>
      <c r="BT50" s="117">
        <v>0</v>
      </c>
      <c r="BU50" s="117">
        <v>0</v>
      </c>
      <c r="BV50" s="117">
        <v>0</v>
      </c>
      <c r="BW50">
        <v>2534.6071744804217</v>
      </c>
      <c r="BX50">
        <v>2534.6071744804217</v>
      </c>
      <c r="BY50">
        <v>2534.6071744804217</v>
      </c>
      <c r="BZ50" s="117">
        <v>2296.6158904916497</v>
      </c>
      <c r="CA50">
        <v>2296.6158904916497</v>
      </c>
      <c r="CB50" s="117">
        <v>2296.6158904916497</v>
      </c>
      <c r="CC50">
        <v>2153.8211200983869</v>
      </c>
      <c r="CD50" s="117">
        <v>2118.1224275000709</v>
      </c>
      <c r="CE50">
        <v>2118.1224275000709</v>
      </c>
      <c r="CF50" s="117">
        <v>2118.1224275000709</v>
      </c>
      <c r="CG50">
        <v>41.773124610000004</v>
      </c>
      <c r="CH50">
        <v>41.773124610000004</v>
      </c>
      <c r="CI50">
        <v>41.773124610000004</v>
      </c>
      <c r="CJ50" s="117">
        <v>37.595707869999998</v>
      </c>
      <c r="CK50">
        <v>37.595707870000005</v>
      </c>
      <c r="CL50" s="117">
        <v>37.595707870000005</v>
      </c>
      <c r="CM50">
        <v>34.588301510000008</v>
      </c>
      <c r="CN50" s="117">
        <v>33.836449920000007</v>
      </c>
      <c r="CO50">
        <v>33.836449920000007</v>
      </c>
      <c r="CP50" s="117">
        <v>33.83644992</v>
      </c>
      <c r="CQ50">
        <v>3.1283700000000001E-3</v>
      </c>
      <c r="CR50">
        <v>3.1283700000000001E-3</v>
      </c>
      <c r="CS50">
        <v>3.1283700000000001E-3</v>
      </c>
      <c r="CT50" s="117">
        <v>2.8155330000000003E-3</v>
      </c>
      <c r="CU50">
        <v>2.8155330000000003E-3</v>
      </c>
      <c r="CV50" s="117">
        <v>2.8155329999999998E-3</v>
      </c>
      <c r="CW50">
        <v>2.6069750000000001E-3</v>
      </c>
      <c r="CX50" s="117">
        <v>2.5026960000000004E-3</v>
      </c>
      <c r="CY50">
        <v>2.5026960000000004E-3</v>
      </c>
      <c r="CZ50" s="117">
        <v>2.502696E-3</v>
      </c>
      <c r="DA50">
        <v>0</v>
      </c>
      <c r="DB50">
        <v>0</v>
      </c>
      <c r="DC50">
        <v>0</v>
      </c>
      <c r="DD50" s="120">
        <v>0</v>
      </c>
      <c r="DE50">
        <v>0</v>
      </c>
      <c r="DF50" s="120">
        <v>0</v>
      </c>
      <c r="DG50">
        <v>0</v>
      </c>
      <c r="DH50" s="120">
        <v>0</v>
      </c>
      <c r="DI50">
        <v>0</v>
      </c>
      <c r="DJ50" s="120">
        <v>0</v>
      </c>
      <c r="DK50">
        <v>0</v>
      </c>
      <c r="DL50">
        <v>0</v>
      </c>
      <c r="DM50">
        <v>0</v>
      </c>
      <c r="DN50" s="120">
        <v>0</v>
      </c>
      <c r="DO50">
        <v>0</v>
      </c>
      <c r="DP50" s="120">
        <v>0</v>
      </c>
      <c r="DQ50">
        <v>0</v>
      </c>
      <c r="DR50" s="120">
        <v>0</v>
      </c>
      <c r="DS50">
        <v>0</v>
      </c>
      <c r="DT50" s="120">
        <v>0</v>
      </c>
      <c r="DU50">
        <v>53.529999999999994</v>
      </c>
      <c r="DV50">
        <v>53.529999999999994</v>
      </c>
      <c r="DW50">
        <v>53.529999999999994</v>
      </c>
      <c r="DX50" s="120">
        <v>0</v>
      </c>
      <c r="DY50">
        <f t="shared" si="123"/>
        <v>53.529999999999994</v>
      </c>
      <c r="DZ50" s="117">
        <v>0</v>
      </c>
      <c r="EA50">
        <f t="shared" si="124"/>
        <v>53.529999999999994</v>
      </c>
      <c r="EB50" s="117">
        <v>0</v>
      </c>
      <c r="EC50">
        <f t="shared" si="125"/>
        <v>53.529999999999994</v>
      </c>
      <c r="ED50" s="117">
        <v>0</v>
      </c>
      <c r="EE50">
        <v>0</v>
      </c>
      <c r="EF50">
        <v>0</v>
      </c>
      <c r="EG50">
        <v>0</v>
      </c>
      <c r="EH50" s="120">
        <v>0</v>
      </c>
      <c r="EI50">
        <f t="shared" si="126"/>
        <v>0</v>
      </c>
      <c r="EJ50" s="120">
        <v>0</v>
      </c>
      <c r="EK50">
        <f t="shared" si="127"/>
        <v>0</v>
      </c>
      <c r="EL50" s="120">
        <v>0</v>
      </c>
      <c r="EM50">
        <f t="shared" si="128"/>
        <v>0</v>
      </c>
      <c r="EN50" s="120">
        <v>0</v>
      </c>
      <c r="EO50">
        <v>203.96</v>
      </c>
      <c r="EP50">
        <v>177.36</v>
      </c>
      <c r="EQ50">
        <v>150.76</v>
      </c>
      <c r="ER50" s="120">
        <v>0</v>
      </c>
      <c r="ES50">
        <v>171.96</v>
      </c>
      <c r="ET50" s="120">
        <v>0</v>
      </c>
      <c r="EU50">
        <v>169.84</v>
      </c>
      <c r="EV50" s="120">
        <v>0</v>
      </c>
      <c r="EW50">
        <v>171.26</v>
      </c>
      <c r="EX50" s="120">
        <v>0</v>
      </c>
      <c r="EY50">
        <v>9.1448096207564403E-2</v>
      </c>
      <c r="EZ50">
        <v>9.1448096207564403E-2</v>
      </c>
      <c r="FA50">
        <v>9.1448096207564403E-2</v>
      </c>
      <c r="FB50" s="120">
        <v>0</v>
      </c>
      <c r="FC50">
        <v>8.8827433387272267E-2</v>
      </c>
      <c r="FD50" s="117">
        <v>0</v>
      </c>
      <c r="FE50">
        <v>8.8827433387272267E-2</v>
      </c>
      <c r="FF50" s="117">
        <v>0</v>
      </c>
      <c r="FG50" s="117">
        <v>8.8827433387272267E-2</v>
      </c>
      <c r="FH50" s="117">
        <v>0</v>
      </c>
    </row>
    <row r="51" spans="1:164" x14ac:dyDescent="0.35">
      <c r="A51" s="152"/>
      <c r="B51" s="14" t="str">
        <f t="shared" si="130"/>
        <v>RPU_OFF_SP450-HH100</v>
      </c>
      <c r="C51" s="13" t="s">
        <v>289</v>
      </c>
      <c r="D51" s="86" t="s">
        <v>72</v>
      </c>
      <c r="E51" s="11">
        <f t="shared" si="9"/>
        <v>43</v>
      </c>
      <c r="F51" s="16">
        <v>1</v>
      </c>
      <c r="G51" s="18" t="s">
        <v>73</v>
      </c>
      <c r="H51">
        <v>0</v>
      </c>
      <c r="I51" t="s">
        <v>12</v>
      </c>
      <c r="J51">
        <v>1</v>
      </c>
      <c r="K51">
        <v>0</v>
      </c>
      <c r="L51">
        <v>0</v>
      </c>
      <c r="M51">
        <v>0</v>
      </c>
      <c r="N51">
        <f t="shared" si="129"/>
        <v>2000000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>
        <v>0</v>
      </c>
      <c r="Z51">
        <v>0</v>
      </c>
      <c r="AA51">
        <v>0</v>
      </c>
      <c r="AB51" s="117">
        <v>0</v>
      </c>
      <c r="AC51">
        <v>0</v>
      </c>
      <c r="AD51" s="117">
        <v>0</v>
      </c>
      <c r="AE51">
        <v>0</v>
      </c>
      <c r="AF51" s="117">
        <v>0</v>
      </c>
      <c r="AG51">
        <v>0</v>
      </c>
      <c r="AH51" s="117">
        <v>0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0</v>
      </c>
      <c r="AO51" s="17">
        <v>0</v>
      </c>
      <c r="AP51" s="17">
        <v>0</v>
      </c>
      <c r="AQ51" s="17">
        <v>0</v>
      </c>
      <c r="AR51" s="17">
        <v>0</v>
      </c>
      <c r="AS51" s="17">
        <v>1</v>
      </c>
      <c r="AT51" s="17">
        <v>1</v>
      </c>
      <c r="AU51" s="17">
        <v>1</v>
      </c>
      <c r="AV51" s="17">
        <v>1</v>
      </c>
      <c r="AW51" s="17">
        <v>1</v>
      </c>
      <c r="AX51" s="17">
        <v>1</v>
      </c>
      <c r="AY51" s="17">
        <v>1</v>
      </c>
      <c r="AZ51" s="17">
        <v>1</v>
      </c>
      <c r="BA51" s="17">
        <v>1</v>
      </c>
      <c r="BB51" s="17">
        <v>1</v>
      </c>
      <c r="BC51" s="17">
        <v>1</v>
      </c>
      <c r="BD51" s="17">
        <v>1</v>
      </c>
      <c r="BE51" s="17">
        <v>1</v>
      </c>
      <c r="BF51" s="17">
        <v>1</v>
      </c>
      <c r="BG51" s="17">
        <v>1</v>
      </c>
      <c r="BH51" s="17">
        <v>1</v>
      </c>
      <c r="BI51" s="17">
        <v>1</v>
      </c>
      <c r="BJ51" s="17">
        <v>1</v>
      </c>
      <c r="BK51" s="17">
        <v>1</v>
      </c>
      <c r="BL51" s="17">
        <v>1</v>
      </c>
      <c r="BM51">
        <v>0</v>
      </c>
      <c r="BN51">
        <v>0</v>
      </c>
      <c r="BO51">
        <v>0</v>
      </c>
      <c r="BP51" s="117">
        <v>0</v>
      </c>
      <c r="BQ51" s="117">
        <v>0</v>
      </c>
      <c r="BR51" s="117">
        <v>0</v>
      </c>
      <c r="BS51" s="117">
        <v>0</v>
      </c>
      <c r="BT51" s="117">
        <v>0</v>
      </c>
      <c r="BU51" s="117">
        <v>0</v>
      </c>
      <c r="BV51" s="117">
        <v>0</v>
      </c>
      <c r="BW51">
        <v>1988.1234836201065</v>
      </c>
      <c r="BX51">
        <v>1988.1234836201065</v>
      </c>
      <c r="BY51">
        <v>1988.1234836201065</v>
      </c>
      <c r="BZ51" s="117">
        <v>1801.4452222473265</v>
      </c>
      <c r="CA51">
        <v>1801.4452222473265</v>
      </c>
      <c r="CB51" s="117">
        <v>1801.4452222473265</v>
      </c>
      <c r="CC51">
        <v>1689.4382654236588</v>
      </c>
      <c r="CD51" s="117">
        <v>1661.4365262177421</v>
      </c>
      <c r="CE51">
        <v>1661.4365262177421</v>
      </c>
      <c r="CF51" s="117">
        <v>1661.4365262177421</v>
      </c>
      <c r="CG51">
        <v>41.773124610000004</v>
      </c>
      <c r="CH51">
        <v>41.773124610000004</v>
      </c>
      <c r="CI51">
        <v>41.773124610000004</v>
      </c>
      <c r="CJ51" s="117">
        <v>37.595707869999998</v>
      </c>
      <c r="CK51">
        <v>37.595707870000005</v>
      </c>
      <c r="CL51" s="117">
        <v>37.595707870000005</v>
      </c>
      <c r="CM51">
        <v>34.588301510000008</v>
      </c>
      <c r="CN51" s="117">
        <v>33.836449920000007</v>
      </c>
      <c r="CO51">
        <v>33.836449920000007</v>
      </c>
      <c r="CP51" s="117">
        <v>33.83644992</v>
      </c>
      <c r="CQ51">
        <v>3.1283700000000001E-3</v>
      </c>
      <c r="CR51">
        <v>3.1283700000000001E-3</v>
      </c>
      <c r="CS51">
        <v>3.1283700000000001E-3</v>
      </c>
      <c r="CT51" s="117">
        <v>2.8155330000000003E-3</v>
      </c>
      <c r="CU51">
        <v>2.8155330000000003E-3</v>
      </c>
      <c r="CV51" s="117">
        <v>2.8155329999999998E-3</v>
      </c>
      <c r="CW51">
        <v>2.6069750000000001E-3</v>
      </c>
      <c r="CX51" s="117">
        <v>2.5026960000000004E-3</v>
      </c>
      <c r="CY51">
        <v>2.5026960000000004E-3</v>
      </c>
      <c r="CZ51" s="117">
        <v>2.502696E-3</v>
      </c>
      <c r="DA51">
        <v>0</v>
      </c>
      <c r="DB51">
        <v>0</v>
      </c>
      <c r="DC51">
        <v>0</v>
      </c>
      <c r="DD51" s="120">
        <v>0</v>
      </c>
      <c r="DE51">
        <v>0</v>
      </c>
      <c r="DF51" s="120">
        <v>0</v>
      </c>
      <c r="DG51">
        <v>0</v>
      </c>
      <c r="DH51" s="120">
        <v>0</v>
      </c>
      <c r="DI51">
        <v>0</v>
      </c>
      <c r="DJ51" s="120">
        <v>0</v>
      </c>
      <c r="DK51">
        <v>0</v>
      </c>
      <c r="DL51">
        <v>0</v>
      </c>
      <c r="DM51">
        <v>0</v>
      </c>
      <c r="DN51" s="120">
        <v>0</v>
      </c>
      <c r="DO51">
        <v>0</v>
      </c>
      <c r="DP51" s="120">
        <v>0</v>
      </c>
      <c r="DQ51">
        <v>0</v>
      </c>
      <c r="DR51" s="120">
        <v>0</v>
      </c>
      <c r="DS51">
        <v>0</v>
      </c>
      <c r="DT51" s="120">
        <v>0</v>
      </c>
      <c r="DU51">
        <v>53.529999999999994</v>
      </c>
      <c r="DV51">
        <v>53.529999999999994</v>
      </c>
      <c r="DW51">
        <v>53.529999999999994</v>
      </c>
      <c r="DX51" s="120">
        <v>0</v>
      </c>
      <c r="DY51">
        <f t="shared" si="123"/>
        <v>53.529999999999994</v>
      </c>
      <c r="DZ51" s="117">
        <v>0</v>
      </c>
      <c r="EA51">
        <f t="shared" si="124"/>
        <v>53.529999999999994</v>
      </c>
      <c r="EB51" s="117">
        <v>0</v>
      </c>
      <c r="EC51">
        <f t="shared" si="125"/>
        <v>53.529999999999994</v>
      </c>
      <c r="ED51" s="117">
        <v>0</v>
      </c>
      <c r="EE51">
        <v>0</v>
      </c>
      <c r="EF51">
        <v>0</v>
      </c>
      <c r="EG51">
        <v>0</v>
      </c>
      <c r="EH51" s="120">
        <v>0</v>
      </c>
      <c r="EI51">
        <f t="shared" si="126"/>
        <v>0</v>
      </c>
      <c r="EJ51" s="120">
        <v>0</v>
      </c>
      <c r="EK51">
        <f t="shared" si="127"/>
        <v>0</v>
      </c>
      <c r="EL51" s="120">
        <v>0</v>
      </c>
      <c r="EM51">
        <f t="shared" si="128"/>
        <v>0</v>
      </c>
      <c r="EN51" s="120">
        <v>0</v>
      </c>
      <c r="EO51">
        <v>203.96</v>
      </c>
      <c r="EP51">
        <v>177.36</v>
      </c>
      <c r="EQ51">
        <v>150.76</v>
      </c>
      <c r="ER51" s="120">
        <v>0</v>
      </c>
      <c r="ES51">
        <v>171.96</v>
      </c>
      <c r="ET51" s="120">
        <v>0</v>
      </c>
      <c r="EU51">
        <v>169.84</v>
      </c>
      <c r="EV51" s="120">
        <v>0</v>
      </c>
      <c r="EW51">
        <v>171.26</v>
      </c>
      <c r="EX51" s="120">
        <v>0</v>
      </c>
      <c r="EY51">
        <v>9.1448096207564403E-2</v>
      </c>
      <c r="EZ51">
        <v>9.1448096207564403E-2</v>
      </c>
      <c r="FA51">
        <v>9.1448096207564403E-2</v>
      </c>
      <c r="FB51" s="120">
        <v>0</v>
      </c>
      <c r="FC51">
        <v>8.8827433387272267E-2</v>
      </c>
      <c r="FD51" s="117">
        <v>0</v>
      </c>
      <c r="FE51">
        <v>8.8827433387272267E-2</v>
      </c>
      <c r="FF51" s="117">
        <v>0</v>
      </c>
      <c r="FG51" s="117">
        <v>8.8827433387272267E-2</v>
      </c>
      <c r="FH51" s="117">
        <v>0</v>
      </c>
    </row>
    <row r="52" spans="1:164" x14ac:dyDescent="0.35">
      <c r="A52" s="152"/>
      <c r="B52" s="14" t="str">
        <f t="shared" si="130"/>
        <v>RPU_OFF_SP450-HH150</v>
      </c>
      <c r="C52" s="13" t="s">
        <v>289</v>
      </c>
      <c r="D52" s="86" t="s">
        <v>174</v>
      </c>
      <c r="E52" s="11">
        <f t="shared" si="9"/>
        <v>44</v>
      </c>
      <c r="F52" s="16">
        <v>1</v>
      </c>
      <c r="G52" s="18" t="s">
        <v>74</v>
      </c>
      <c r="H52">
        <v>0</v>
      </c>
      <c r="I52" t="s">
        <v>12</v>
      </c>
      <c r="J52">
        <v>1</v>
      </c>
      <c r="K52">
        <v>0</v>
      </c>
      <c r="L52">
        <v>0</v>
      </c>
      <c r="M52">
        <v>0</v>
      </c>
      <c r="N52">
        <f t="shared" si="129"/>
        <v>2000000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>
        <v>0</v>
      </c>
      <c r="Z52">
        <v>0</v>
      </c>
      <c r="AA52">
        <v>0</v>
      </c>
      <c r="AB52" s="117">
        <v>0</v>
      </c>
      <c r="AC52">
        <v>0</v>
      </c>
      <c r="AD52" s="117">
        <v>0</v>
      </c>
      <c r="AE52">
        <v>0</v>
      </c>
      <c r="AF52" s="117">
        <v>0</v>
      </c>
      <c r="AG52">
        <v>0</v>
      </c>
      <c r="AH52" s="1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  <c r="AO52" s="17">
        <v>0</v>
      </c>
      <c r="AP52" s="17">
        <v>0</v>
      </c>
      <c r="AQ52" s="17">
        <v>0</v>
      </c>
      <c r="AR52" s="17">
        <v>0</v>
      </c>
      <c r="AS52" s="17">
        <v>1</v>
      </c>
      <c r="AT52" s="17">
        <v>1</v>
      </c>
      <c r="AU52" s="17">
        <v>1</v>
      </c>
      <c r="AV52" s="17">
        <v>1</v>
      </c>
      <c r="AW52" s="17">
        <v>1</v>
      </c>
      <c r="AX52" s="17">
        <v>1</v>
      </c>
      <c r="AY52" s="17">
        <v>1</v>
      </c>
      <c r="AZ52" s="17">
        <v>1</v>
      </c>
      <c r="BA52" s="17">
        <v>1</v>
      </c>
      <c r="BB52" s="17">
        <v>1</v>
      </c>
      <c r="BC52" s="17">
        <v>1</v>
      </c>
      <c r="BD52" s="17">
        <v>1</v>
      </c>
      <c r="BE52" s="17">
        <v>1</v>
      </c>
      <c r="BF52" s="17">
        <v>1</v>
      </c>
      <c r="BG52" s="17">
        <v>1</v>
      </c>
      <c r="BH52" s="17">
        <v>1</v>
      </c>
      <c r="BI52" s="17">
        <v>1</v>
      </c>
      <c r="BJ52" s="17">
        <v>1</v>
      </c>
      <c r="BK52" s="17">
        <v>1</v>
      </c>
      <c r="BL52" s="17">
        <v>1</v>
      </c>
      <c r="BM52">
        <v>0</v>
      </c>
      <c r="BN52">
        <v>0</v>
      </c>
      <c r="BO52">
        <v>0</v>
      </c>
      <c r="BP52" s="117">
        <v>0</v>
      </c>
      <c r="BQ52" s="117">
        <v>0</v>
      </c>
      <c r="BR52" s="117">
        <v>0</v>
      </c>
      <c r="BS52" s="117">
        <v>0</v>
      </c>
      <c r="BT52" s="117">
        <v>0</v>
      </c>
      <c r="BU52" s="117">
        <v>0</v>
      </c>
      <c r="BV52" s="117">
        <v>0</v>
      </c>
      <c r="BW52">
        <v>2265.5270428386079</v>
      </c>
      <c r="BX52">
        <v>2265.5270428386079</v>
      </c>
      <c r="BY52">
        <v>2265.5270428386079</v>
      </c>
      <c r="BZ52" s="117">
        <v>2052.8014989101002</v>
      </c>
      <c r="CA52">
        <v>2052.8014989101002</v>
      </c>
      <c r="CB52" s="117">
        <v>2052.8014989101002</v>
      </c>
      <c r="CC52">
        <v>1925.1661725529959</v>
      </c>
      <c r="CD52" s="117">
        <v>1893.2573409637196</v>
      </c>
      <c r="CE52">
        <v>1893.2573409637196</v>
      </c>
      <c r="CF52" s="117">
        <v>1893.2573409637196</v>
      </c>
      <c r="CG52">
        <v>41.773124610000004</v>
      </c>
      <c r="CH52">
        <v>41.773124610000004</v>
      </c>
      <c r="CI52">
        <v>41.773124610000004</v>
      </c>
      <c r="CJ52" s="117">
        <v>37.595707869999998</v>
      </c>
      <c r="CK52">
        <v>37.595707870000005</v>
      </c>
      <c r="CL52" s="117">
        <v>37.595707870000005</v>
      </c>
      <c r="CM52">
        <v>34.588301510000008</v>
      </c>
      <c r="CN52" s="117">
        <v>33.836449920000007</v>
      </c>
      <c r="CO52">
        <v>33.836449920000007</v>
      </c>
      <c r="CP52" s="117">
        <v>33.83644992</v>
      </c>
      <c r="CQ52">
        <v>3.1283700000000001E-3</v>
      </c>
      <c r="CR52">
        <v>3.1283700000000001E-3</v>
      </c>
      <c r="CS52">
        <v>3.1283700000000001E-3</v>
      </c>
      <c r="CT52" s="117">
        <v>2.8155330000000003E-3</v>
      </c>
      <c r="CU52">
        <v>2.8155330000000003E-3</v>
      </c>
      <c r="CV52" s="117">
        <v>2.8155329999999998E-3</v>
      </c>
      <c r="CW52">
        <v>2.6069750000000001E-3</v>
      </c>
      <c r="CX52" s="117">
        <v>2.5026960000000004E-3</v>
      </c>
      <c r="CY52">
        <v>2.5026960000000004E-3</v>
      </c>
      <c r="CZ52" s="117">
        <v>2.502696E-3</v>
      </c>
      <c r="DA52">
        <v>0</v>
      </c>
      <c r="DB52">
        <v>0</v>
      </c>
      <c r="DC52">
        <v>0</v>
      </c>
      <c r="DD52" s="120">
        <v>0</v>
      </c>
      <c r="DE52">
        <v>0</v>
      </c>
      <c r="DF52" s="120">
        <v>0</v>
      </c>
      <c r="DG52">
        <v>0</v>
      </c>
      <c r="DH52" s="120">
        <v>0</v>
      </c>
      <c r="DI52">
        <v>0</v>
      </c>
      <c r="DJ52" s="120">
        <v>0</v>
      </c>
      <c r="DK52">
        <v>0</v>
      </c>
      <c r="DL52">
        <v>0</v>
      </c>
      <c r="DM52">
        <v>0</v>
      </c>
      <c r="DN52" s="120">
        <v>0</v>
      </c>
      <c r="DO52">
        <v>0</v>
      </c>
      <c r="DP52" s="120">
        <v>0</v>
      </c>
      <c r="DQ52">
        <v>0</v>
      </c>
      <c r="DR52" s="120">
        <v>0</v>
      </c>
      <c r="DS52">
        <v>0</v>
      </c>
      <c r="DT52" s="120">
        <v>0</v>
      </c>
      <c r="DU52">
        <v>53.529999999999994</v>
      </c>
      <c r="DV52">
        <v>53.529999999999994</v>
      </c>
      <c r="DW52">
        <v>53.529999999999994</v>
      </c>
      <c r="DX52" s="120">
        <v>0</v>
      </c>
      <c r="DY52">
        <f t="shared" si="123"/>
        <v>53.529999999999994</v>
      </c>
      <c r="DZ52" s="117">
        <v>0</v>
      </c>
      <c r="EA52">
        <f t="shared" si="124"/>
        <v>53.529999999999994</v>
      </c>
      <c r="EB52" s="117">
        <v>0</v>
      </c>
      <c r="EC52">
        <f t="shared" si="125"/>
        <v>53.529999999999994</v>
      </c>
      <c r="ED52" s="117">
        <v>0</v>
      </c>
      <c r="EE52">
        <v>0</v>
      </c>
      <c r="EF52">
        <v>0</v>
      </c>
      <c r="EG52">
        <v>0</v>
      </c>
      <c r="EH52" s="120">
        <v>0</v>
      </c>
      <c r="EI52">
        <f t="shared" si="126"/>
        <v>0</v>
      </c>
      <c r="EJ52" s="120">
        <v>0</v>
      </c>
      <c r="EK52">
        <f t="shared" si="127"/>
        <v>0</v>
      </c>
      <c r="EL52" s="120">
        <v>0</v>
      </c>
      <c r="EM52">
        <f t="shared" si="128"/>
        <v>0</v>
      </c>
      <c r="EN52" s="120">
        <v>0</v>
      </c>
      <c r="EO52">
        <v>203.96</v>
      </c>
      <c r="EP52">
        <v>177.36</v>
      </c>
      <c r="EQ52">
        <v>150.76</v>
      </c>
      <c r="ER52" s="120">
        <v>0</v>
      </c>
      <c r="ES52">
        <v>171.96</v>
      </c>
      <c r="ET52" s="120">
        <v>0</v>
      </c>
      <c r="EU52">
        <v>169.84</v>
      </c>
      <c r="EV52" s="120">
        <v>0</v>
      </c>
      <c r="EW52">
        <v>171.26</v>
      </c>
      <c r="EX52" s="120">
        <v>0</v>
      </c>
      <c r="EY52">
        <v>9.1448096207564403E-2</v>
      </c>
      <c r="EZ52">
        <v>9.1448096207564403E-2</v>
      </c>
      <c r="FA52">
        <v>9.1448096207564403E-2</v>
      </c>
      <c r="FB52" s="120">
        <v>0</v>
      </c>
      <c r="FC52">
        <v>8.8827433387272267E-2</v>
      </c>
      <c r="FD52" s="117">
        <v>0</v>
      </c>
      <c r="FE52">
        <v>8.8827433387272267E-2</v>
      </c>
      <c r="FF52" s="117">
        <v>0</v>
      </c>
      <c r="FG52" s="117">
        <v>8.8827433387272267E-2</v>
      </c>
      <c r="FH52" s="117">
        <v>0</v>
      </c>
    </row>
    <row r="53" spans="1:164" s="120" customFormat="1" x14ac:dyDescent="0.35">
      <c r="A53" s="152"/>
      <c r="B53" s="122" t="s">
        <v>248</v>
      </c>
      <c r="C53" s="13" t="s">
        <v>289</v>
      </c>
      <c r="D53" s="119" t="s">
        <v>249</v>
      </c>
      <c r="E53" s="11">
        <f t="shared" si="9"/>
        <v>45</v>
      </c>
      <c r="F53" s="118">
        <v>1</v>
      </c>
      <c r="G53" s="123" t="s">
        <v>249</v>
      </c>
      <c r="H53" s="120">
        <v>0</v>
      </c>
      <c r="I53" s="120" t="s">
        <v>12</v>
      </c>
      <c r="J53" s="120">
        <v>0</v>
      </c>
      <c r="K53" s="120">
        <v>0</v>
      </c>
      <c r="L53" s="120">
        <v>0</v>
      </c>
      <c r="M53" s="117">
        <v>1</v>
      </c>
      <c r="N53" s="120">
        <f t="shared" si="129"/>
        <v>2000000</v>
      </c>
      <c r="O53" s="108">
        <v>0</v>
      </c>
      <c r="P53" s="108">
        <v>0</v>
      </c>
      <c r="Q53" s="108">
        <v>0</v>
      </c>
      <c r="R53" s="108">
        <v>0</v>
      </c>
      <c r="S53" s="108">
        <v>0</v>
      </c>
      <c r="T53" s="108">
        <v>0</v>
      </c>
      <c r="U53" s="108">
        <v>0</v>
      </c>
      <c r="V53" s="108">
        <v>0</v>
      </c>
      <c r="W53" s="108">
        <v>0</v>
      </c>
      <c r="X53" s="108">
        <v>0</v>
      </c>
      <c r="Y53" s="120">
        <v>0</v>
      </c>
      <c r="Z53" s="120">
        <v>0</v>
      </c>
      <c r="AA53" s="120">
        <v>0</v>
      </c>
      <c r="AB53" s="120">
        <v>0</v>
      </c>
      <c r="AC53" s="120">
        <v>0</v>
      </c>
      <c r="AD53" s="120">
        <v>0</v>
      </c>
      <c r="AE53" s="120">
        <v>0</v>
      </c>
      <c r="AF53" s="120">
        <v>0</v>
      </c>
      <c r="AG53" s="120">
        <v>0</v>
      </c>
      <c r="AH53" s="120">
        <v>0</v>
      </c>
      <c r="AI53" s="124">
        <v>0</v>
      </c>
      <c r="AJ53" s="124">
        <v>0</v>
      </c>
      <c r="AK53" s="17">
        <v>0</v>
      </c>
      <c r="AL53" s="17">
        <v>0</v>
      </c>
      <c r="AM53" s="17">
        <v>0</v>
      </c>
      <c r="AN53" s="17">
        <v>0</v>
      </c>
      <c r="AO53" s="17">
        <v>0</v>
      </c>
      <c r="AP53" s="17">
        <v>0</v>
      </c>
      <c r="AQ53" s="17">
        <v>0</v>
      </c>
      <c r="AR53" s="17">
        <v>0</v>
      </c>
      <c r="AS53" s="124">
        <v>1</v>
      </c>
      <c r="AT53" s="124">
        <v>1</v>
      </c>
      <c r="AU53" s="124">
        <v>1</v>
      </c>
      <c r="AV53" s="124">
        <v>1</v>
      </c>
      <c r="AW53" s="124">
        <v>1</v>
      </c>
      <c r="AX53" s="124">
        <v>1</v>
      </c>
      <c r="AY53" s="124">
        <v>1</v>
      </c>
      <c r="AZ53" s="124">
        <v>1</v>
      </c>
      <c r="BA53" s="124">
        <v>1</v>
      </c>
      <c r="BB53" s="124">
        <v>1</v>
      </c>
      <c r="BC53" s="124">
        <v>1</v>
      </c>
      <c r="BD53" s="124">
        <v>1</v>
      </c>
      <c r="BE53" s="124">
        <v>1</v>
      </c>
      <c r="BF53" s="124">
        <v>1</v>
      </c>
      <c r="BG53" s="124">
        <v>1</v>
      </c>
      <c r="BH53" s="124">
        <v>1</v>
      </c>
      <c r="BI53" s="124">
        <v>1</v>
      </c>
      <c r="BJ53" s="124">
        <v>1</v>
      </c>
      <c r="BK53" s="124">
        <v>1</v>
      </c>
      <c r="BL53" s="124">
        <v>1</v>
      </c>
      <c r="BM53" s="117">
        <v>0</v>
      </c>
      <c r="BN53" s="117">
        <v>0</v>
      </c>
      <c r="BO53" s="117">
        <v>0</v>
      </c>
      <c r="BP53" s="117">
        <v>0</v>
      </c>
      <c r="BQ53" s="117">
        <v>0</v>
      </c>
      <c r="BR53" s="117">
        <v>0</v>
      </c>
      <c r="BS53" s="117">
        <v>0</v>
      </c>
      <c r="BT53" s="117">
        <v>0</v>
      </c>
      <c r="BU53" s="117">
        <v>0</v>
      </c>
      <c r="BV53" s="117">
        <v>0</v>
      </c>
      <c r="BW53" s="120">
        <v>3662.1</v>
      </c>
      <c r="BX53" s="120">
        <v>3662.1</v>
      </c>
      <c r="BY53" s="120">
        <v>3662.1</v>
      </c>
      <c r="BZ53" s="120">
        <v>3662.1</v>
      </c>
      <c r="CA53" s="120">
        <v>3662.1</v>
      </c>
      <c r="CB53" s="120">
        <v>3662.1</v>
      </c>
      <c r="CC53" s="120">
        <v>3662.1</v>
      </c>
      <c r="CD53" s="120">
        <v>3662.1</v>
      </c>
      <c r="CE53" s="120">
        <v>3662.1</v>
      </c>
      <c r="CF53" s="120">
        <v>3662.1</v>
      </c>
      <c r="CG53" s="120">
        <v>0</v>
      </c>
      <c r="CH53" s="120">
        <v>0</v>
      </c>
      <c r="CI53" s="120">
        <v>0</v>
      </c>
      <c r="CJ53" s="120">
        <v>0</v>
      </c>
      <c r="CK53" s="120">
        <v>0</v>
      </c>
      <c r="CL53" s="120">
        <v>0</v>
      </c>
      <c r="CM53" s="120">
        <v>0</v>
      </c>
      <c r="CN53" s="120">
        <v>0</v>
      </c>
      <c r="CO53" s="120">
        <v>0</v>
      </c>
      <c r="CP53" s="120">
        <v>0</v>
      </c>
      <c r="CQ53" s="120">
        <f>8.77/1000</f>
        <v>8.77E-3</v>
      </c>
      <c r="CR53" s="120">
        <f t="shared" ref="CR53:CZ53" si="131">8.77/1000</f>
        <v>8.77E-3</v>
      </c>
      <c r="CS53" s="120">
        <f t="shared" si="131"/>
        <v>8.77E-3</v>
      </c>
      <c r="CT53" s="120">
        <f t="shared" si="131"/>
        <v>8.77E-3</v>
      </c>
      <c r="CU53" s="120">
        <f t="shared" si="131"/>
        <v>8.77E-3</v>
      </c>
      <c r="CV53" s="120">
        <f t="shared" si="131"/>
        <v>8.77E-3</v>
      </c>
      <c r="CW53" s="120">
        <f t="shared" si="131"/>
        <v>8.77E-3</v>
      </c>
      <c r="CX53" s="120">
        <f t="shared" si="131"/>
        <v>8.77E-3</v>
      </c>
      <c r="CY53" s="120">
        <f t="shared" si="131"/>
        <v>8.77E-3</v>
      </c>
      <c r="CZ53" s="120">
        <f t="shared" si="131"/>
        <v>8.77E-3</v>
      </c>
      <c r="DA53" s="120">
        <v>0</v>
      </c>
      <c r="DB53" s="120">
        <v>0</v>
      </c>
      <c r="DC53" s="120">
        <v>0</v>
      </c>
      <c r="DD53" s="120">
        <v>0</v>
      </c>
      <c r="DE53" s="120">
        <v>0</v>
      </c>
      <c r="DF53" s="120">
        <v>0</v>
      </c>
      <c r="DG53" s="120">
        <v>0</v>
      </c>
      <c r="DH53" s="120">
        <v>0</v>
      </c>
      <c r="DI53" s="120">
        <v>0</v>
      </c>
      <c r="DJ53" s="120">
        <v>0</v>
      </c>
      <c r="DK53" s="120">
        <v>0</v>
      </c>
      <c r="DL53" s="120">
        <v>0</v>
      </c>
      <c r="DM53" s="120">
        <v>0</v>
      </c>
      <c r="DN53" s="120">
        <v>0</v>
      </c>
      <c r="DO53" s="120">
        <v>0</v>
      </c>
      <c r="DP53" s="120">
        <v>0</v>
      </c>
      <c r="DQ53" s="120">
        <v>0</v>
      </c>
      <c r="DR53" s="120">
        <v>0</v>
      </c>
      <c r="DS53" s="120">
        <v>0</v>
      </c>
      <c r="DT53" s="120">
        <v>0</v>
      </c>
      <c r="DU53" s="120">
        <f>((6.78*10^7)/(20*10^3))/30</f>
        <v>113</v>
      </c>
      <c r="DV53" s="120">
        <f t="shared" ref="DV53:EC53" si="132">((6.78*10^7)/(20*10^3))/30</f>
        <v>113</v>
      </c>
      <c r="DW53" s="120">
        <f t="shared" si="132"/>
        <v>113</v>
      </c>
      <c r="DX53" s="120">
        <v>0</v>
      </c>
      <c r="DY53" s="120">
        <f t="shared" si="132"/>
        <v>113</v>
      </c>
      <c r="DZ53" s="117">
        <v>0</v>
      </c>
      <c r="EA53" s="120">
        <f t="shared" si="132"/>
        <v>113</v>
      </c>
      <c r="EB53" s="117">
        <v>0</v>
      </c>
      <c r="EC53" s="120">
        <f t="shared" si="132"/>
        <v>113</v>
      </c>
      <c r="ED53" s="117">
        <v>0</v>
      </c>
      <c r="EE53" s="120">
        <v>0</v>
      </c>
      <c r="EF53" s="120">
        <v>0</v>
      </c>
      <c r="EG53" s="120">
        <v>0</v>
      </c>
      <c r="EH53" s="120">
        <v>0</v>
      </c>
      <c r="EI53" s="120">
        <v>0</v>
      </c>
      <c r="EJ53" s="120">
        <v>0</v>
      </c>
      <c r="EK53" s="120">
        <v>0</v>
      </c>
      <c r="EL53" s="120">
        <v>0</v>
      </c>
      <c r="EM53" s="120">
        <v>0</v>
      </c>
      <c r="EN53" s="120">
        <v>0</v>
      </c>
      <c r="EO53" s="120">
        <v>0</v>
      </c>
      <c r="EP53" s="120">
        <v>0</v>
      </c>
      <c r="EQ53" s="120">
        <v>0</v>
      </c>
      <c r="ER53" s="120">
        <v>0</v>
      </c>
      <c r="ES53" s="120">
        <v>0</v>
      </c>
      <c r="ET53" s="120">
        <v>0</v>
      </c>
      <c r="EU53" s="120">
        <v>0</v>
      </c>
      <c r="EV53" s="120">
        <v>0</v>
      </c>
      <c r="EW53" s="120">
        <v>0</v>
      </c>
      <c r="EX53" s="120">
        <v>0</v>
      </c>
      <c r="EY53" s="125">
        <v>8.0586403511111196E-2</v>
      </c>
      <c r="EZ53" s="125">
        <v>8.0586403511111196E-2</v>
      </c>
      <c r="FA53" s="125">
        <v>8.0586403511111196E-2</v>
      </c>
      <c r="FB53" s="120">
        <v>0</v>
      </c>
      <c r="FC53" s="125">
        <v>8.0586403511111196E-2</v>
      </c>
      <c r="FD53" s="117">
        <v>0</v>
      </c>
      <c r="FE53" s="125">
        <v>8.0586403511111196E-2</v>
      </c>
      <c r="FF53" s="117">
        <v>0</v>
      </c>
      <c r="FG53" s="125">
        <v>8.0586403511111196E-2</v>
      </c>
      <c r="FH53" s="117">
        <v>0</v>
      </c>
    </row>
    <row r="54" spans="1:164" s="120" customFormat="1" x14ac:dyDescent="0.35">
      <c r="A54" s="152"/>
      <c r="B54" s="122" t="s">
        <v>15</v>
      </c>
      <c r="C54" s="13" t="s">
        <v>289</v>
      </c>
      <c r="D54" s="119" t="s">
        <v>283</v>
      </c>
      <c r="E54" s="11">
        <f t="shared" si="9"/>
        <v>46</v>
      </c>
      <c r="F54" s="118">
        <v>1</v>
      </c>
      <c r="G54" s="123" t="s">
        <v>286</v>
      </c>
      <c r="H54" s="120">
        <v>0</v>
      </c>
      <c r="I54" s="120" t="s">
        <v>12</v>
      </c>
      <c r="J54" s="120">
        <v>0</v>
      </c>
      <c r="K54" s="120">
        <v>0</v>
      </c>
      <c r="L54" s="120">
        <v>0</v>
      </c>
      <c r="M54" s="117">
        <v>-1</v>
      </c>
      <c r="N54" s="120">
        <f t="shared" si="129"/>
        <v>2000000</v>
      </c>
      <c r="O54" s="108">
        <v>0</v>
      </c>
      <c r="P54" s="108">
        <v>0</v>
      </c>
      <c r="Q54" s="108">
        <v>0</v>
      </c>
      <c r="R54" s="108">
        <v>0</v>
      </c>
      <c r="S54" s="108">
        <v>0</v>
      </c>
      <c r="T54" s="108">
        <v>0</v>
      </c>
      <c r="U54" s="108">
        <v>0</v>
      </c>
      <c r="V54" s="108">
        <v>0</v>
      </c>
      <c r="W54" s="108">
        <v>0</v>
      </c>
      <c r="X54" s="108">
        <v>0</v>
      </c>
      <c r="Y54" s="120">
        <v>0</v>
      </c>
      <c r="Z54" s="120">
        <v>0</v>
      </c>
      <c r="AA54" s="120">
        <v>0</v>
      </c>
      <c r="AB54" s="120">
        <v>0</v>
      </c>
      <c r="AC54" s="120">
        <v>0</v>
      </c>
      <c r="AD54" s="120">
        <v>0</v>
      </c>
      <c r="AE54" s="120">
        <v>0</v>
      </c>
      <c r="AF54" s="120">
        <v>0</v>
      </c>
      <c r="AG54" s="120">
        <v>0</v>
      </c>
      <c r="AH54" s="120">
        <v>0</v>
      </c>
      <c r="AI54" s="124">
        <v>0</v>
      </c>
      <c r="AJ54" s="124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24">
        <v>1</v>
      </c>
      <c r="AT54" s="124">
        <v>1</v>
      </c>
      <c r="AU54" s="124">
        <v>1</v>
      </c>
      <c r="AV54" s="124">
        <v>1</v>
      </c>
      <c r="AW54" s="124">
        <v>1</v>
      </c>
      <c r="AX54" s="124">
        <v>1</v>
      </c>
      <c r="AY54" s="124">
        <v>1</v>
      </c>
      <c r="AZ54" s="124">
        <v>1</v>
      </c>
      <c r="BA54" s="124">
        <v>1</v>
      </c>
      <c r="BB54" s="124">
        <v>1</v>
      </c>
      <c r="BC54" s="124">
        <v>1</v>
      </c>
      <c r="BD54" s="124">
        <v>1</v>
      </c>
      <c r="BE54" s="124">
        <v>1</v>
      </c>
      <c r="BF54" s="124">
        <v>1</v>
      </c>
      <c r="BG54" s="124">
        <v>1</v>
      </c>
      <c r="BH54" s="124">
        <v>1</v>
      </c>
      <c r="BI54" s="124">
        <v>1</v>
      </c>
      <c r="BJ54" s="124">
        <v>1</v>
      </c>
      <c r="BK54" s="124">
        <v>1</v>
      </c>
      <c r="BL54" s="124">
        <v>1</v>
      </c>
      <c r="BM54" s="117">
        <v>0</v>
      </c>
      <c r="BN54" s="117">
        <v>0</v>
      </c>
      <c r="BO54" s="117">
        <v>0</v>
      </c>
      <c r="BP54" s="117">
        <v>0</v>
      </c>
      <c r="BQ54" s="117">
        <v>0</v>
      </c>
      <c r="BR54" s="117">
        <v>0</v>
      </c>
      <c r="BS54" s="117">
        <v>0</v>
      </c>
      <c r="BT54" s="117">
        <v>0</v>
      </c>
      <c r="BU54" s="117">
        <v>0</v>
      </c>
      <c r="BV54" s="117">
        <v>0</v>
      </c>
      <c r="BW54" s="120">
        <v>0</v>
      </c>
      <c r="BX54" s="120">
        <v>0</v>
      </c>
      <c r="BY54" s="120">
        <v>0</v>
      </c>
      <c r="BZ54" s="120">
        <v>0</v>
      </c>
      <c r="CA54" s="120">
        <v>0</v>
      </c>
      <c r="CB54" s="120">
        <v>0</v>
      </c>
      <c r="CC54" s="120">
        <v>0</v>
      </c>
      <c r="CD54" s="120">
        <v>0</v>
      </c>
      <c r="CE54" s="120">
        <v>0</v>
      </c>
      <c r="CF54" s="120">
        <v>0</v>
      </c>
      <c r="CG54" s="120">
        <v>0</v>
      </c>
      <c r="CH54" s="120">
        <v>0</v>
      </c>
      <c r="CI54" s="120">
        <v>0</v>
      </c>
      <c r="CJ54" s="120">
        <v>0</v>
      </c>
      <c r="CK54" s="120">
        <v>0</v>
      </c>
      <c r="CL54" s="120">
        <v>0</v>
      </c>
      <c r="CM54" s="120">
        <v>0</v>
      </c>
      <c r="CN54" s="120">
        <v>0</v>
      </c>
      <c r="CO54" s="120">
        <v>0</v>
      </c>
      <c r="CP54" s="120">
        <v>0</v>
      </c>
      <c r="CQ54" s="120">
        <v>0</v>
      </c>
      <c r="CR54" s="120">
        <v>0</v>
      </c>
      <c r="CS54" s="120">
        <v>0</v>
      </c>
      <c r="CT54" s="120">
        <v>0</v>
      </c>
      <c r="CU54" s="120">
        <v>0</v>
      </c>
      <c r="CV54" s="120">
        <v>0</v>
      </c>
      <c r="CW54" s="120">
        <v>0</v>
      </c>
      <c r="CX54" s="120">
        <v>0</v>
      </c>
      <c r="CY54" s="120">
        <v>0</v>
      </c>
      <c r="CZ54" s="120">
        <v>0</v>
      </c>
      <c r="DA54" s="120">
        <v>0</v>
      </c>
      <c r="DB54" s="120">
        <v>0</v>
      </c>
      <c r="DC54" s="120">
        <v>0</v>
      </c>
      <c r="DD54" s="120">
        <v>0</v>
      </c>
      <c r="DE54" s="120">
        <v>0</v>
      </c>
      <c r="DF54" s="120">
        <v>0</v>
      </c>
      <c r="DG54" s="120">
        <v>0</v>
      </c>
      <c r="DH54" s="120">
        <v>0</v>
      </c>
      <c r="DI54" s="120">
        <v>0</v>
      </c>
      <c r="DJ54" s="120">
        <v>0</v>
      </c>
      <c r="DK54" s="120">
        <v>0</v>
      </c>
      <c r="DL54" s="120">
        <v>0</v>
      </c>
      <c r="DM54" s="120">
        <v>0</v>
      </c>
      <c r="DN54" s="120">
        <v>0</v>
      </c>
      <c r="DO54" s="120">
        <v>0</v>
      </c>
      <c r="DP54" s="120">
        <v>0</v>
      </c>
      <c r="DQ54" s="120">
        <v>0</v>
      </c>
      <c r="DR54" s="120">
        <v>0</v>
      </c>
      <c r="DS54" s="120">
        <v>0</v>
      </c>
      <c r="DT54" s="120">
        <v>0</v>
      </c>
      <c r="DU54" s="120">
        <v>0</v>
      </c>
      <c r="DV54" s="120">
        <v>0</v>
      </c>
      <c r="DW54" s="120">
        <v>0</v>
      </c>
      <c r="DX54" s="120">
        <v>0</v>
      </c>
      <c r="DY54" s="120">
        <v>0</v>
      </c>
      <c r="DZ54" s="117">
        <v>0</v>
      </c>
      <c r="EA54" s="120">
        <v>0</v>
      </c>
      <c r="EB54" s="117">
        <v>0</v>
      </c>
      <c r="EC54" s="120">
        <v>0</v>
      </c>
      <c r="ED54" s="117">
        <v>0</v>
      </c>
      <c r="EE54" s="120">
        <v>0</v>
      </c>
      <c r="EF54" s="120">
        <v>0</v>
      </c>
      <c r="EG54" s="120">
        <v>0</v>
      </c>
      <c r="EH54" s="120">
        <v>0</v>
      </c>
      <c r="EI54" s="120">
        <v>0</v>
      </c>
      <c r="EJ54" s="120">
        <v>0</v>
      </c>
      <c r="EK54" s="120">
        <v>0</v>
      </c>
      <c r="EL54" s="120">
        <v>0</v>
      </c>
      <c r="EM54" s="120">
        <v>0</v>
      </c>
      <c r="EN54" s="120">
        <v>0</v>
      </c>
      <c r="EO54" s="120">
        <v>0</v>
      </c>
      <c r="EP54" s="120">
        <v>0</v>
      </c>
      <c r="EQ54" s="120">
        <v>0</v>
      </c>
      <c r="ER54" s="120">
        <v>0</v>
      </c>
      <c r="ES54" s="120">
        <v>0</v>
      </c>
      <c r="ET54" s="120">
        <v>0</v>
      </c>
      <c r="EU54" s="120">
        <v>0</v>
      </c>
      <c r="EV54" s="120">
        <v>0</v>
      </c>
      <c r="EW54" s="120">
        <v>0</v>
      </c>
      <c r="EX54" s="120">
        <v>0</v>
      </c>
      <c r="EY54" s="120">
        <v>0</v>
      </c>
      <c r="EZ54" s="120">
        <v>0</v>
      </c>
      <c r="FA54" s="120">
        <v>0</v>
      </c>
      <c r="FB54" s="120">
        <v>0</v>
      </c>
      <c r="FC54" s="120">
        <v>0</v>
      </c>
      <c r="FD54" s="117">
        <v>0</v>
      </c>
      <c r="FE54" s="120">
        <v>0</v>
      </c>
      <c r="FF54" s="117">
        <v>0</v>
      </c>
      <c r="FG54" s="120">
        <v>0</v>
      </c>
      <c r="FH54" s="117">
        <v>0</v>
      </c>
    </row>
    <row r="55" spans="1:164" s="120" customFormat="1" x14ac:dyDescent="0.35">
      <c r="A55" s="152"/>
      <c r="B55" s="122" t="s">
        <v>16</v>
      </c>
      <c r="C55" s="13" t="s">
        <v>289</v>
      </c>
      <c r="D55" s="119" t="s">
        <v>284</v>
      </c>
      <c r="E55" s="11">
        <f t="shared" si="9"/>
        <v>47</v>
      </c>
      <c r="F55" s="118">
        <v>1</v>
      </c>
      <c r="G55" s="123" t="s">
        <v>287</v>
      </c>
      <c r="H55" s="120">
        <v>0</v>
      </c>
      <c r="I55" s="120" t="s">
        <v>12</v>
      </c>
      <c r="J55" s="120">
        <v>0</v>
      </c>
      <c r="K55" s="120">
        <v>0</v>
      </c>
      <c r="L55" s="120">
        <v>0</v>
      </c>
      <c r="M55" s="117">
        <v>1</v>
      </c>
      <c r="N55" s="120">
        <f t="shared" si="129"/>
        <v>2000000</v>
      </c>
      <c r="O55" s="108">
        <v>0</v>
      </c>
      <c r="P55" s="108">
        <v>0</v>
      </c>
      <c r="Q55" s="108">
        <v>0</v>
      </c>
      <c r="R55" s="108">
        <v>0</v>
      </c>
      <c r="S55" s="108">
        <v>0</v>
      </c>
      <c r="T55" s="108">
        <v>0</v>
      </c>
      <c r="U55" s="108">
        <v>0</v>
      </c>
      <c r="V55" s="108">
        <v>0</v>
      </c>
      <c r="W55" s="108">
        <v>0</v>
      </c>
      <c r="X55" s="108">
        <v>0</v>
      </c>
      <c r="Y55" s="120">
        <v>0</v>
      </c>
      <c r="Z55" s="120">
        <v>0</v>
      </c>
      <c r="AA55" s="120">
        <v>0</v>
      </c>
      <c r="AB55" s="120">
        <v>0</v>
      </c>
      <c r="AC55" s="120">
        <v>0</v>
      </c>
      <c r="AD55" s="120">
        <v>0</v>
      </c>
      <c r="AE55" s="120">
        <v>0</v>
      </c>
      <c r="AF55" s="120">
        <v>0</v>
      </c>
      <c r="AG55" s="120">
        <v>0</v>
      </c>
      <c r="AH55" s="120">
        <v>0</v>
      </c>
      <c r="AI55" s="124">
        <v>0</v>
      </c>
      <c r="AJ55" s="124">
        <v>0</v>
      </c>
      <c r="AK55" s="17">
        <v>0</v>
      </c>
      <c r="AL55" s="17">
        <v>0</v>
      </c>
      <c r="AM55" s="17">
        <v>0</v>
      </c>
      <c r="AN55" s="17">
        <v>0</v>
      </c>
      <c r="AO55" s="17">
        <v>0</v>
      </c>
      <c r="AP55" s="17">
        <v>0</v>
      </c>
      <c r="AQ55" s="17">
        <v>0</v>
      </c>
      <c r="AR55" s="17">
        <v>0</v>
      </c>
      <c r="AS55" s="124">
        <v>1</v>
      </c>
      <c r="AT55" s="124">
        <v>1</v>
      </c>
      <c r="AU55" s="124">
        <v>1</v>
      </c>
      <c r="AV55" s="124">
        <v>1</v>
      </c>
      <c r="AW55" s="124">
        <v>1</v>
      </c>
      <c r="AX55" s="124">
        <v>1</v>
      </c>
      <c r="AY55" s="124">
        <v>1</v>
      </c>
      <c r="AZ55" s="124">
        <v>1</v>
      </c>
      <c r="BA55" s="124">
        <v>1</v>
      </c>
      <c r="BB55" s="124">
        <v>1</v>
      </c>
      <c r="BC55" s="124">
        <v>1</v>
      </c>
      <c r="BD55" s="124">
        <v>1</v>
      </c>
      <c r="BE55" s="124">
        <v>1</v>
      </c>
      <c r="BF55" s="124">
        <v>1</v>
      </c>
      <c r="BG55" s="124">
        <v>1</v>
      </c>
      <c r="BH55" s="124">
        <v>1</v>
      </c>
      <c r="BI55" s="124">
        <v>1</v>
      </c>
      <c r="BJ55" s="124">
        <v>1</v>
      </c>
      <c r="BK55" s="124">
        <v>1</v>
      </c>
      <c r="BL55" s="124">
        <v>1</v>
      </c>
      <c r="BM55" s="117">
        <v>0</v>
      </c>
      <c r="BN55" s="117">
        <v>0</v>
      </c>
      <c r="BO55" s="117">
        <v>0</v>
      </c>
      <c r="BP55" s="117">
        <v>0</v>
      </c>
      <c r="BQ55" s="117">
        <v>0</v>
      </c>
      <c r="BR55" s="117">
        <v>0</v>
      </c>
      <c r="BS55" s="117">
        <v>0</v>
      </c>
      <c r="BT55" s="117">
        <v>0</v>
      </c>
      <c r="BU55" s="117">
        <v>0</v>
      </c>
      <c r="BV55" s="117">
        <v>0</v>
      </c>
      <c r="BW55" s="120">
        <v>0</v>
      </c>
      <c r="BX55" s="120">
        <v>0</v>
      </c>
      <c r="BY55" s="120">
        <v>0</v>
      </c>
      <c r="BZ55" s="120">
        <v>0</v>
      </c>
      <c r="CA55" s="120">
        <v>0</v>
      </c>
      <c r="CB55" s="120">
        <v>0</v>
      </c>
      <c r="CC55" s="120">
        <v>0</v>
      </c>
      <c r="CD55" s="120">
        <v>0</v>
      </c>
      <c r="CE55" s="120">
        <v>0</v>
      </c>
      <c r="CF55" s="120">
        <v>0</v>
      </c>
      <c r="CG55" s="120">
        <v>0</v>
      </c>
      <c r="CH55" s="120">
        <v>0</v>
      </c>
      <c r="CI55" s="120">
        <v>0</v>
      </c>
      <c r="CJ55" s="120">
        <v>0</v>
      </c>
      <c r="CK55" s="120">
        <v>0</v>
      </c>
      <c r="CL55" s="120">
        <v>0</v>
      </c>
      <c r="CM55" s="120">
        <v>0</v>
      </c>
      <c r="CN55" s="120">
        <v>0</v>
      </c>
      <c r="CO55" s="120">
        <v>0</v>
      </c>
      <c r="CP55" s="120">
        <v>0</v>
      </c>
      <c r="CQ55" s="120">
        <v>0</v>
      </c>
      <c r="CR55" s="120">
        <v>0</v>
      </c>
      <c r="CS55" s="120">
        <v>0</v>
      </c>
      <c r="CT55" s="120">
        <v>0</v>
      </c>
      <c r="CU55" s="120">
        <v>0</v>
      </c>
      <c r="CV55" s="120">
        <v>0</v>
      </c>
      <c r="CW55" s="120">
        <v>0</v>
      </c>
      <c r="CX55" s="120">
        <v>0</v>
      </c>
      <c r="CY55" s="120">
        <v>0</v>
      </c>
      <c r="CZ55" s="120">
        <v>0</v>
      </c>
      <c r="DA55" s="120">
        <v>0</v>
      </c>
      <c r="DB55" s="120">
        <v>0</v>
      </c>
      <c r="DC55" s="120">
        <v>0</v>
      </c>
      <c r="DD55" s="120">
        <v>0</v>
      </c>
      <c r="DE55" s="120">
        <v>0</v>
      </c>
      <c r="DF55" s="120">
        <v>0</v>
      </c>
      <c r="DG55" s="120">
        <v>0</v>
      </c>
      <c r="DH55" s="120">
        <v>0</v>
      </c>
      <c r="DI55" s="120">
        <v>0</v>
      </c>
      <c r="DJ55" s="120">
        <v>0</v>
      </c>
      <c r="DK55" s="120">
        <v>0</v>
      </c>
      <c r="DL55" s="120">
        <v>0</v>
      </c>
      <c r="DM55" s="120">
        <v>0</v>
      </c>
      <c r="DN55" s="120">
        <v>0</v>
      </c>
      <c r="DO55" s="120">
        <v>0</v>
      </c>
      <c r="DP55" s="120">
        <v>0</v>
      </c>
      <c r="DQ55" s="120">
        <v>0</v>
      </c>
      <c r="DR55" s="120">
        <v>0</v>
      </c>
      <c r="DS55" s="120">
        <v>0</v>
      </c>
      <c r="DT55" s="120">
        <v>0</v>
      </c>
      <c r="DU55" s="120">
        <v>0</v>
      </c>
      <c r="DV55" s="120">
        <v>0</v>
      </c>
      <c r="DW55" s="120">
        <v>0</v>
      </c>
      <c r="DX55" s="120">
        <v>0</v>
      </c>
      <c r="DY55" s="120">
        <v>0</v>
      </c>
      <c r="DZ55" s="117">
        <v>0</v>
      </c>
      <c r="EA55" s="120">
        <v>0</v>
      </c>
      <c r="EB55" s="117">
        <v>0</v>
      </c>
      <c r="EC55" s="120">
        <v>0</v>
      </c>
      <c r="ED55" s="117">
        <v>0</v>
      </c>
      <c r="EE55" s="120">
        <v>0</v>
      </c>
      <c r="EF55" s="120">
        <v>0</v>
      </c>
      <c r="EG55" s="120">
        <v>0</v>
      </c>
      <c r="EH55" s="120">
        <v>0</v>
      </c>
      <c r="EI55" s="120">
        <v>0</v>
      </c>
      <c r="EJ55" s="120">
        <v>0</v>
      </c>
      <c r="EK55" s="120">
        <v>0</v>
      </c>
      <c r="EL55" s="120">
        <v>0</v>
      </c>
      <c r="EM55" s="120">
        <v>0</v>
      </c>
      <c r="EN55" s="120">
        <v>0</v>
      </c>
      <c r="EO55" s="120">
        <v>0</v>
      </c>
      <c r="EP55" s="120">
        <v>0</v>
      </c>
      <c r="EQ55" s="120">
        <v>0</v>
      </c>
      <c r="ER55" s="120">
        <v>0</v>
      </c>
      <c r="ES55" s="120">
        <v>0</v>
      </c>
      <c r="ET55" s="120">
        <v>0</v>
      </c>
      <c r="EU55" s="120">
        <v>0</v>
      </c>
      <c r="EV55" s="120">
        <v>0</v>
      </c>
      <c r="EW55" s="120">
        <v>0</v>
      </c>
      <c r="EX55" s="120">
        <v>0</v>
      </c>
      <c r="EY55" s="120">
        <v>0</v>
      </c>
      <c r="EZ55" s="120">
        <v>0</v>
      </c>
      <c r="FA55" s="120">
        <v>0</v>
      </c>
      <c r="FB55" s="120">
        <v>0</v>
      </c>
      <c r="FC55" s="120">
        <v>0</v>
      </c>
      <c r="FD55" s="117">
        <v>0</v>
      </c>
      <c r="FE55" s="120">
        <v>0</v>
      </c>
      <c r="FF55" s="117">
        <v>0</v>
      </c>
      <c r="FG55" s="120">
        <v>0</v>
      </c>
      <c r="FH55" s="117">
        <v>0</v>
      </c>
    </row>
    <row r="56" spans="1:164" s="120" customFormat="1" x14ac:dyDescent="0.35">
      <c r="A56" s="152"/>
      <c r="B56" s="122" t="s">
        <v>17</v>
      </c>
      <c r="C56" s="13" t="s">
        <v>289</v>
      </c>
      <c r="D56" s="119" t="s">
        <v>285</v>
      </c>
      <c r="E56" s="11">
        <f t="shared" si="9"/>
        <v>48</v>
      </c>
      <c r="F56" s="118">
        <v>1</v>
      </c>
      <c r="G56" s="123" t="s">
        <v>285</v>
      </c>
      <c r="H56" s="120">
        <v>0</v>
      </c>
      <c r="I56" s="120" t="s">
        <v>12</v>
      </c>
      <c r="J56" s="120">
        <v>0</v>
      </c>
      <c r="K56" s="120">
        <v>0</v>
      </c>
      <c r="L56" s="120">
        <v>0</v>
      </c>
      <c r="M56" s="117">
        <v>0</v>
      </c>
      <c r="N56" s="120">
        <f t="shared" si="129"/>
        <v>2000000</v>
      </c>
      <c r="O56" s="108">
        <v>0</v>
      </c>
      <c r="P56" s="108">
        <v>0</v>
      </c>
      <c r="Q56" s="108">
        <v>0</v>
      </c>
      <c r="R56" s="108">
        <v>0</v>
      </c>
      <c r="S56" s="108">
        <v>0</v>
      </c>
      <c r="T56" s="108">
        <v>0</v>
      </c>
      <c r="U56" s="108">
        <v>0</v>
      </c>
      <c r="V56" s="108">
        <v>0</v>
      </c>
      <c r="W56" s="108">
        <v>0</v>
      </c>
      <c r="X56" s="108">
        <v>0</v>
      </c>
      <c r="Y56" s="120">
        <v>0</v>
      </c>
      <c r="Z56" s="120">
        <v>0</v>
      </c>
      <c r="AA56" s="120">
        <v>0</v>
      </c>
      <c r="AB56" s="120">
        <v>0</v>
      </c>
      <c r="AC56" s="120">
        <v>0</v>
      </c>
      <c r="AD56" s="120">
        <v>0</v>
      </c>
      <c r="AE56" s="120">
        <v>0</v>
      </c>
      <c r="AF56" s="120">
        <v>0</v>
      </c>
      <c r="AG56" s="120">
        <v>0</v>
      </c>
      <c r="AH56" s="120">
        <v>0</v>
      </c>
      <c r="AI56" s="124">
        <v>0</v>
      </c>
      <c r="AJ56" s="124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>
        <v>0</v>
      </c>
      <c r="AS56" s="124">
        <v>1</v>
      </c>
      <c r="AT56" s="124">
        <v>1</v>
      </c>
      <c r="AU56" s="124">
        <v>1</v>
      </c>
      <c r="AV56" s="124">
        <v>1</v>
      </c>
      <c r="AW56" s="124">
        <v>1</v>
      </c>
      <c r="AX56" s="124">
        <v>1</v>
      </c>
      <c r="AY56" s="124">
        <v>1</v>
      </c>
      <c r="AZ56" s="124">
        <v>1</v>
      </c>
      <c r="BA56" s="124">
        <v>1</v>
      </c>
      <c r="BB56" s="124">
        <v>1</v>
      </c>
      <c r="BC56" s="124">
        <v>1</v>
      </c>
      <c r="BD56" s="124">
        <v>1</v>
      </c>
      <c r="BE56" s="124">
        <v>1</v>
      </c>
      <c r="BF56" s="124">
        <v>1</v>
      </c>
      <c r="BG56" s="124">
        <v>1</v>
      </c>
      <c r="BH56" s="124">
        <v>1</v>
      </c>
      <c r="BI56" s="124">
        <v>1</v>
      </c>
      <c r="BJ56" s="124">
        <v>1</v>
      </c>
      <c r="BK56" s="124">
        <v>1</v>
      </c>
      <c r="BL56" s="124">
        <v>1</v>
      </c>
      <c r="BM56" s="120">
        <v>0</v>
      </c>
      <c r="BN56" s="120">
        <v>0</v>
      </c>
      <c r="BO56" s="120">
        <v>0</v>
      </c>
      <c r="BP56" s="120">
        <v>0</v>
      </c>
      <c r="BQ56" s="120">
        <v>0</v>
      </c>
      <c r="BR56" s="120">
        <v>0</v>
      </c>
      <c r="BS56" s="120">
        <v>0</v>
      </c>
      <c r="BT56" s="120">
        <v>0</v>
      </c>
      <c r="BU56" s="120">
        <v>0</v>
      </c>
      <c r="BV56" s="120">
        <v>0</v>
      </c>
      <c r="BW56" s="120">
        <v>41</v>
      </c>
      <c r="BX56" s="120">
        <v>41</v>
      </c>
      <c r="BY56" s="120">
        <v>41</v>
      </c>
      <c r="BZ56" s="120">
        <v>0</v>
      </c>
      <c r="CA56" s="120">
        <f>41</f>
        <v>41</v>
      </c>
      <c r="CB56" s="120">
        <v>0</v>
      </c>
      <c r="CC56" s="120">
        <v>41</v>
      </c>
      <c r="CD56" s="120">
        <v>0</v>
      </c>
      <c r="CE56" s="120">
        <v>41</v>
      </c>
      <c r="CF56" s="120">
        <v>0</v>
      </c>
      <c r="CG56" s="120">
        <v>0</v>
      </c>
      <c r="CH56" s="120">
        <v>0</v>
      </c>
      <c r="CI56" s="120">
        <v>0</v>
      </c>
      <c r="CJ56" s="120">
        <v>0</v>
      </c>
      <c r="CK56" s="120">
        <v>0</v>
      </c>
      <c r="CL56" s="120">
        <v>0</v>
      </c>
      <c r="CM56" s="120">
        <v>0</v>
      </c>
      <c r="CN56" s="120">
        <v>0</v>
      </c>
      <c r="CO56" s="120">
        <v>0</v>
      </c>
      <c r="CP56" s="120">
        <v>0</v>
      </c>
      <c r="CQ56" s="120">
        <v>0</v>
      </c>
      <c r="CR56" s="120">
        <v>0</v>
      </c>
      <c r="CS56" s="120">
        <v>0</v>
      </c>
      <c r="CT56" s="120">
        <v>0</v>
      </c>
      <c r="CU56" s="120">
        <v>0</v>
      </c>
      <c r="CV56" s="120">
        <v>0</v>
      </c>
      <c r="CW56" s="120">
        <v>0</v>
      </c>
      <c r="CX56" s="120">
        <v>0</v>
      </c>
      <c r="CY56" s="120">
        <v>0</v>
      </c>
      <c r="CZ56" s="120">
        <v>0</v>
      </c>
      <c r="DA56" s="120">
        <v>0</v>
      </c>
      <c r="DB56" s="120">
        <v>0</v>
      </c>
      <c r="DC56" s="120">
        <v>0</v>
      </c>
      <c r="DD56" s="120">
        <v>0</v>
      </c>
      <c r="DE56" s="120">
        <v>0</v>
      </c>
      <c r="DF56" s="120">
        <v>0</v>
      </c>
      <c r="DG56" s="120">
        <v>0</v>
      </c>
      <c r="DH56" s="120">
        <v>0</v>
      </c>
      <c r="DI56" s="120">
        <v>0</v>
      </c>
      <c r="DJ56" s="120">
        <v>0</v>
      </c>
      <c r="DK56" s="120">
        <v>0</v>
      </c>
      <c r="DL56" s="120">
        <v>0</v>
      </c>
      <c r="DM56" s="120">
        <v>0</v>
      </c>
      <c r="DN56" s="120">
        <v>0</v>
      </c>
      <c r="DO56" s="120">
        <v>0</v>
      </c>
      <c r="DP56" s="120">
        <v>0</v>
      </c>
      <c r="DQ56" s="120">
        <v>0</v>
      </c>
      <c r="DR56" s="120">
        <v>0</v>
      </c>
      <c r="DS56" s="120">
        <v>0</v>
      </c>
      <c r="DT56" s="120">
        <v>0</v>
      </c>
      <c r="DU56" s="120">
        <v>0</v>
      </c>
      <c r="DV56" s="120">
        <v>0</v>
      </c>
      <c r="DW56" s="120">
        <v>0</v>
      </c>
      <c r="DX56" s="120">
        <v>0</v>
      </c>
      <c r="DY56" s="120">
        <v>0</v>
      </c>
      <c r="DZ56" s="117">
        <v>0</v>
      </c>
      <c r="EA56" s="120">
        <v>0</v>
      </c>
      <c r="EB56" s="117">
        <v>0</v>
      </c>
      <c r="EC56" s="120">
        <v>0</v>
      </c>
      <c r="ED56" s="117">
        <v>0</v>
      </c>
      <c r="EE56" s="120">
        <v>0</v>
      </c>
      <c r="EF56" s="120">
        <v>0</v>
      </c>
      <c r="EG56" s="120">
        <v>0</v>
      </c>
      <c r="EH56" s="120">
        <v>0</v>
      </c>
      <c r="EI56" s="120">
        <v>0</v>
      </c>
      <c r="EJ56" s="120">
        <v>0</v>
      </c>
      <c r="EK56" s="120">
        <v>0</v>
      </c>
      <c r="EL56" s="120">
        <v>0</v>
      </c>
      <c r="EM56" s="120">
        <v>0</v>
      </c>
      <c r="EN56" s="120">
        <v>0</v>
      </c>
      <c r="EO56" s="120">
        <v>0</v>
      </c>
      <c r="EP56" s="120">
        <v>0</v>
      </c>
      <c r="EQ56" s="120">
        <v>0</v>
      </c>
      <c r="ER56" s="120">
        <v>0</v>
      </c>
      <c r="ES56" s="120">
        <v>0</v>
      </c>
      <c r="ET56" s="120">
        <v>0</v>
      </c>
      <c r="EU56" s="120">
        <v>0</v>
      </c>
      <c r="EV56" s="120">
        <v>0</v>
      </c>
      <c r="EW56" s="120">
        <v>0</v>
      </c>
      <c r="EX56" s="120">
        <v>0</v>
      </c>
      <c r="EY56" s="125">
        <v>9.3678779051968114E-2</v>
      </c>
      <c r="EZ56" s="125">
        <v>8.0586403511111196E-2</v>
      </c>
      <c r="FA56" s="125">
        <v>8.0586403511111196E-2</v>
      </c>
      <c r="FB56" s="120">
        <v>0</v>
      </c>
      <c r="FC56" s="125">
        <v>8.0586403511111196E-2</v>
      </c>
      <c r="FD56" s="117">
        <v>0</v>
      </c>
      <c r="FE56" s="125">
        <v>8.0586403511111196E-2</v>
      </c>
      <c r="FF56" s="117">
        <v>0</v>
      </c>
      <c r="FG56" s="125">
        <v>8.0586403511111196E-2</v>
      </c>
      <c r="FH56" s="117">
        <v>0</v>
      </c>
    </row>
    <row r="57" spans="1:164" s="120" customFormat="1" x14ac:dyDescent="0.35">
      <c r="A57" s="152"/>
      <c r="B57" s="126" t="s">
        <v>289</v>
      </c>
      <c r="C57" s="13" t="s">
        <v>289</v>
      </c>
      <c r="D57" s="119" t="s">
        <v>290</v>
      </c>
      <c r="E57" s="11">
        <f t="shared" si="9"/>
        <v>49</v>
      </c>
      <c r="F57" s="118">
        <v>1</v>
      </c>
      <c r="G57" s="123" t="s">
        <v>290</v>
      </c>
      <c r="H57" s="120">
        <v>0</v>
      </c>
      <c r="I57" s="120" t="s">
        <v>12</v>
      </c>
      <c r="J57" s="120">
        <v>1</v>
      </c>
      <c r="K57" s="120">
        <v>0</v>
      </c>
      <c r="L57" s="120">
        <v>0</v>
      </c>
      <c r="M57" s="120">
        <v>-1</v>
      </c>
      <c r="N57" s="120">
        <f t="shared" si="129"/>
        <v>2000000</v>
      </c>
      <c r="O57" s="108">
        <v>0</v>
      </c>
      <c r="P57" s="108">
        <v>0</v>
      </c>
      <c r="Q57" s="108">
        <v>0</v>
      </c>
      <c r="R57" s="108">
        <v>0</v>
      </c>
      <c r="S57" s="108">
        <v>0</v>
      </c>
      <c r="T57" s="108">
        <v>0</v>
      </c>
      <c r="U57" s="108">
        <v>0</v>
      </c>
      <c r="V57" s="108">
        <v>0</v>
      </c>
      <c r="W57" s="108">
        <v>0</v>
      </c>
      <c r="X57" s="108">
        <v>0</v>
      </c>
      <c r="Y57" s="120">
        <v>0</v>
      </c>
      <c r="Z57" s="120">
        <v>0</v>
      </c>
      <c r="AA57" s="120">
        <v>0</v>
      </c>
      <c r="AB57" s="120">
        <v>0</v>
      </c>
      <c r="AC57" s="120">
        <v>0</v>
      </c>
      <c r="AD57" s="120">
        <v>0</v>
      </c>
      <c r="AE57" s="120">
        <v>0</v>
      </c>
      <c r="AF57" s="120">
        <v>0</v>
      </c>
      <c r="AG57" s="120">
        <v>0</v>
      </c>
      <c r="AH57" s="120">
        <v>0</v>
      </c>
      <c r="AI57" s="124">
        <v>0</v>
      </c>
      <c r="AJ57" s="124">
        <v>0</v>
      </c>
      <c r="AK57" s="17">
        <v>0</v>
      </c>
      <c r="AL57" s="17">
        <v>0</v>
      </c>
      <c r="AM57" s="17">
        <v>0</v>
      </c>
      <c r="AN57" s="17">
        <v>0</v>
      </c>
      <c r="AO57" s="17">
        <v>0</v>
      </c>
      <c r="AP57" s="17">
        <v>0</v>
      </c>
      <c r="AQ57" s="17">
        <v>0</v>
      </c>
      <c r="AR57" s="17">
        <v>0</v>
      </c>
      <c r="AS57" s="124">
        <v>1</v>
      </c>
      <c r="AT57" s="124">
        <v>1</v>
      </c>
      <c r="AU57" s="124">
        <v>1</v>
      </c>
      <c r="AV57" s="124">
        <v>1</v>
      </c>
      <c r="AW57" s="124">
        <v>1</v>
      </c>
      <c r="AX57" s="124">
        <v>1</v>
      </c>
      <c r="AY57" s="124">
        <v>1</v>
      </c>
      <c r="AZ57" s="124">
        <v>1</v>
      </c>
      <c r="BA57" s="124">
        <v>1</v>
      </c>
      <c r="BB57" s="124">
        <v>1</v>
      </c>
      <c r="BC57" s="124">
        <v>1</v>
      </c>
      <c r="BD57" s="124">
        <v>1</v>
      </c>
      <c r="BE57" s="124">
        <v>1</v>
      </c>
      <c r="BF57" s="124">
        <v>1</v>
      </c>
      <c r="BG57" s="124">
        <v>1</v>
      </c>
      <c r="BH57" s="124">
        <v>1</v>
      </c>
      <c r="BI57" s="124">
        <v>1</v>
      </c>
      <c r="BJ57" s="124">
        <v>1</v>
      </c>
      <c r="BK57" s="124">
        <v>1</v>
      </c>
      <c r="BL57" s="124">
        <v>1</v>
      </c>
      <c r="BM57" s="120">
        <v>0</v>
      </c>
      <c r="BN57" s="120">
        <v>0</v>
      </c>
      <c r="BO57" s="120">
        <v>0</v>
      </c>
      <c r="BP57" s="120">
        <v>0</v>
      </c>
      <c r="BQ57" s="120">
        <v>0</v>
      </c>
      <c r="BR57" s="120">
        <v>0</v>
      </c>
      <c r="BS57" s="120">
        <v>0</v>
      </c>
      <c r="BT57" s="120">
        <v>0</v>
      </c>
      <c r="BU57" s="120">
        <v>0</v>
      </c>
      <c r="BV57" s="120">
        <v>0</v>
      </c>
      <c r="BW57" s="120">
        <v>0</v>
      </c>
      <c r="BX57" s="120">
        <v>0</v>
      </c>
      <c r="BY57" s="120">
        <v>0</v>
      </c>
      <c r="BZ57" s="120">
        <v>0</v>
      </c>
      <c r="CA57" s="120">
        <v>0</v>
      </c>
      <c r="CB57" s="120">
        <v>0</v>
      </c>
      <c r="CC57" s="120">
        <v>0</v>
      </c>
      <c r="CD57" s="120">
        <v>0</v>
      </c>
      <c r="CE57" s="120">
        <v>0</v>
      </c>
      <c r="CF57" s="120">
        <v>0</v>
      </c>
      <c r="CG57" s="120">
        <v>0</v>
      </c>
      <c r="CH57" s="120">
        <v>0</v>
      </c>
      <c r="CI57" s="120">
        <v>0</v>
      </c>
      <c r="CJ57" s="120">
        <v>0</v>
      </c>
      <c r="CK57" s="120">
        <v>0</v>
      </c>
      <c r="CL57" s="120">
        <v>0</v>
      </c>
      <c r="CM57" s="120">
        <v>0</v>
      </c>
      <c r="CN57" s="120">
        <v>0</v>
      </c>
      <c r="CO57" s="120">
        <v>0</v>
      </c>
      <c r="CP57" s="120">
        <v>0</v>
      </c>
      <c r="CQ57" s="120">
        <v>0</v>
      </c>
      <c r="CR57" s="120">
        <v>0</v>
      </c>
      <c r="CS57" s="120">
        <v>0</v>
      </c>
      <c r="CT57" s="120">
        <v>0</v>
      </c>
      <c r="CU57" s="120">
        <v>0</v>
      </c>
      <c r="CV57" s="120">
        <v>0</v>
      </c>
      <c r="CW57" s="120">
        <v>0</v>
      </c>
      <c r="CX57" s="120">
        <v>0</v>
      </c>
      <c r="CY57" s="120">
        <v>0</v>
      </c>
      <c r="CZ57" s="120">
        <v>0</v>
      </c>
      <c r="DA57" s="120">
        <v>0</v>
      </c>
      <c r="DB57" s="120">
        <v>0</v>
      </c>
      <c r="DC57" s="120">
        <v>0</v>
      </c>
      <c r="DD57" s="120">
        <v>0</v>
      </c>
      <c r="DE57" s="120">
        <v>0</v>
      </c>
      <c r="DF57" s="120">
        <v>0</v>
      </c>
      <c r="DG57" s="120">
        <v>0</v>
      </c>
      <c r="DH57" s="120">
        <v>0</v>
      </c>
      <c r="DI57" s="120">
        <v>0</v>
      </c>
      <c r="DJ57" s="120">
        <v>0</v>
      </c>
      <c r="DK57" s="120">
        <v>0</v>
      </c>
      <c r="DL57" s="120">
        <v>0</v>
      </c>
      <c r="DM57" s="120">
        <v>0</v>
      </c>
      <c r="DN57" s="120">
        <v>0</v>
      </c>
      <c r="DO57" s="120">
        <v>0</v>
      </c>
      <c r="DP57" s="120">
        <v>0</v>
      </c>
      <c r="DQ57" s="120">
        <v>0</v>
      </c>
      <c r="DR57" s="120">
        <v>0</v>
      </c>
      <c r="DS57" s="120">
        <v>0</v>
      </c>
      <c r="DT57" s="120">
        <v>0</v>
      </c>
      <c r="DU57" s="120">
        <v>0</v>
      </c>
      <c r="DV57" s="120">
        <v>0</v>
      </c>
      <c r="DW57" s="120">
        <v>0</v>
      </c>
      <c r="DX57" s="120">
        <v>0</v>
      </c>
      <c r="DY57" s="120">
        <v>0</v>
      </c>
      <c r="DZ57" s="117">
        <v>0</v>
      </c>
      <c r="EA57" s="120">
        <v>0</v>
      </c>
      <c r="EB57" s="117">
        <v>0</v>
      </c>
      <c r="EC57" s="120">
        <v>0</v>
      </c>
      <c r="ED57" s="117">
        <v>0</v>
      </c>
      <c r="EE57" s="120">
        <v>0</v>
      </c>
      <c r="EF57" s="120">
        <v>0</v>
      </c>
      <c r="EG57" s="120">
        <v>0</v>
      </c>
      <c r="EH57" s="120">
        <v>0</v>
      </c>
      <c r="EI57" s="120">
        <v>0</v>
      </c>
      <c r="EJ57" s="120">
        <v>0</v>
      </c>
      <c r="EK57" s="120">
        <v>0</v>
      </c>
      <c r="EL57" s="120">
        <v>0</v>
      </c>
      <c r="EM57" s="120">
        <v>0</v>
      </c>
      <c r="EN57" s="120">
        <v>0</v>
      </c>
      <c r="EO57" s="120">
        <v>0</v>
      </c>
      <c r="EP57" s="120">
        <v>0</v>
      </c>
      <c r="EQ57" s="120">
        <v>0</v>
      </c>
      <c r="ER57" s="120">
        <v>0</v>
      </c>
      <c r="ES57" s="120">
        <v>0</v>
      </c>
      <c r="ET57" s="120">
        <v>0</v>
      </c>
      <c r="EU57" s="120">
        <v>0</v>
      </c>
      <c r="EV57" s="120">
        <v>0</v>
      </c>
      <c r="EW57" s="120">
        <v>0</v>
      </c>
      <c r="EX57" s="120">
        <v>0</v>
      </c>
      <c r="EY57" s="120">
        <v>0</v>
      </c>
      <c r="EZ57" s="120">
        <v>0</v>
      </c>
      <c r="FA57" s="120">
        <v>0</v>
      </c>
      <c r="FB57" s="120">
        <v>0</v>
      </c>
      <c r="FC57" s="120">
        <v>0</v>
      </c>
      <c r="FD57" s="117">
        <v>0</v>
      </c>
      <c r="FE57" s="120">
        <v>0</v>
      </c>
      <c r="FF57" s="117">
        <v>0</v>
      </c>
      <c r="FG57" s="120">
        <v>0</v>
      </c>
      <c r="FH57" s="117">
        <v>0</v>
      </c>
    </row>
    <row r="58" spans="1:164" x14ac:dyDescent="0.35">
      <c r="A58" s="152"/>
      <c r="B58" s="14" t="s">
        <v>28</v>
      </c>
      <c r="C58" s="5" t="s">
        <v>33</v>
      </c>
      <c r="D58" s="7" t="s">
        <v>43</v>
      </c>
      <c r="E58" s="11">
        <f t="shared" si="9"/>
        <v>50</v>
      </c>
      <c r="F58" s="16">
        <v>1</v>
      </c>
      <c r="G58" s="16" t="s">
        <v>24</v>
      </c>
      <c r="H58">
        <v>0</v>
      </c>
      <c r="I58" t="s">
        <v>12</v>
      </c>
      <c r="J58">
        <v>1</v>
      </c>
      <c r="K58">
        <v>0</v>
      </c>
      <c r="L58">
        <v>0</v>
      </c>
      <c r="M58" s="15">
        <v>0</v>
      </c>
      <c r="N58">
        <f t="shared" si="129"/>
        <v>2000000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>
        <v>0</v>
      </c>
      <c r="Z58">
        <v>0</v>
      </c>
      <c r="AA58">
        <v>0</v>
      </c>
      <c r="AB58" s="117">
        <v>0</v>
      </c>
      <c r="AC58">
        <v>0</v>
      </c>
      <c r="AD58" s="117">
        <v>0</v>
      </c>
      <c r="AE58">
        <v>0</v>
      </c>
      <c r="AF58" s="117">
        <v>0</v>
      </c>
      <c r="AG58">
        <v>0</v>
      </c>
      <c r="AH58" s="117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  <c r="AO58" s="17">
        <v>0</v>
      </c>
      <c r="AP58" s="17">
        <v>0</v>
      </c>
      <c r="AQ58" s="17">
        <v>0</v>
      </c>
      <c r="AR58" s="17">
        <v>0</v>
      </c>
      <c r="AS58" s="17">
        <v>1</v>
      </c>
      <c r="AT58" s="17">
        <v>1</v>
      </c>
      <c r="AU58" s="17">
        <v>1</v>
      </c>
      <c r="AV58" s="17">
        <v>1</v>
      </c>
      <c r="AW58" s="17">
        <v>1</v>
      </c>
      <c r="AX58" s="17">
        <v>1</v>
      </c>
      <c r="AY58" s="17">
        <v>1</v>
      </c>
      <c r="AZ58" s="17">
        <v>1</v>
      </c>
      <c r="BA58" s="17">
        <v>1</v>
      </c>
      <c r="BB58" s="17">
        <v>1</v>
      </c>
      <c r="BC58" s="17">
        <v>1</v>
      </c>
      <c r="BD58" s="17">
        <v>1</v>
      </c>
      <c r="BE58" s="17">
        <v>1</v>
      </c>
      <c r="BF58" s="17">
        <v>1</v>
      </c>
      <c r="BG58" s="17">
        <v>1</v>
      </c>
      <c r="BH58" s="17">
        <v>1</v>
      </c>
      <c r="BI58" s="17">
        <v>1</v>
      </c>
      <c r="BJ58" s="17">
        <v>1</v>
      </c>
      <c r="BK58" s="17">
        <v>1</v>
      </c>
      <c r="BL58" s="17">
        <v>1</v>
      </c>
      <c r="BM58">
        <v>0</v>
      </c>
      <c r="BN58">
        <v>0</v>
      </c>
      <c r="BO58">
        <v>0</v>
      </c>
      <c r="BP58" s="117">
        <v>0</v>
      </c>
      <c r="BQ58" s="117">
        <v>0</v>
      </c>
      <c r="BR58" s="117">
        <v>0</v>
      </c>
      <c r="BS58" s="117">
        <v>0</v>
      </c>
      <c r="BT58" s="117">
        <v>0</v>
      </c>
      <c r="BU58" s="117">
        <v>0</v>
      </c>
      <c r="BV58" s="117">
        <v>0</v>
      </c>
      <c r="BW58">
        <v>180</v>
      </c>
      <c r="BX58" s="117">
        <v>180</v>
      </c>
      <c r="BY58" s="117">
        <v>180</v>
      </c>
      <c r="BZ58" s="117">
        <v>180</v>
      </c>
      <c r="CA58" s="117">
        <v>180</v>
      </c>
      <c r="CB58" s="117">
        <v>180</v>
      </c>
      <c r="CC58" s="117">
        <v>180</v>
      </c>
      <c r="CD58" s="117">
        <v>180</v>
      </c>
      <c r="CE58" s="117">
        <v>180</v>
      </c>
      <c r="CF58" s="117">
        <v>180</v>
      </c>
      <c r="CG58">
        <v>0</v>
      </c>
      <c r="CH58">
        <v>0</v>
      </c>
      <c r="CI58">
        <v>0</v>
      </c>
      <c r="CJ58" s="120">
        <v>0</v>
      </c>
      <c r="CK58">
        <v>0</v>
      </c>
      <c r="CL58" s="120">
        <v>0</v>
      </c>
      <c r="CM58">
        <v>0</v>
      </c>
      <c r="CN58" s="120">
        <v>0</v>
      </c>
      <c r="CO58">
        <v>0</v>
      </c>
      <c r="CP58" s="120">
        <v>0</v>
      </c>
      <c r="CQ58">
        <v>0</v>
      </c>
      <c r="CR58">
        <v>0</v>
      </c>
      <c r="CS58">
        <v>0</v>
      </c>
      <c r="CT58" s="120">
        <v>0</v>
      </c>
      <c r="CU58">
        <v>0</v>
      </c>
      <c r="CV58" s="120">
        <v>0</v>
      </c>
      <c r="CW58">
        <v>0</v>
      </c>
      <c r="CX58" s="120">
        <v>0</v>
      </c>
      <c r="CY58">
        <v>0</v>
      </c>
      <c r="CZ58" s="120">
        <v>0</v>
      </c>
      <c r="DA58">
        <v>0</v>
      </c>
      <c r="DB58">
        <v>0</v>
      </c>
      <c r="DC58">
        <v>0</v>
      </c>
      <c r="DD58" s="120">
        <v>0</v>
      </c>
      <c r="DE58">
        <v>0</v>
      </c>
      <c r="DF58" s="120">
        <v>0</v>
      </c>
      <c r="DG58">
        <v>0</v>
      </c>
      <c r="DH58" s="120">
        <v>0</v>
      </c>
      <c r="DI58">
        <v>0</v>
      </c>
      <c r="DJ58" s="120">
        <v>0</v>
      </c>
      <c r="DK58">
        <v>1.6649999999999998E-2</v>
      </c>
      <c r="DL58">
        <v>1.6649999999999998E-2</v>
      </c>
      <c r="DM58">
        <v>1.6649999999999998E-2</v>
      </c>
      <c r="DN58" s="120">
        <v>0</v>
      </c>
      <c r="DO58">
        <v>1.6649999999999998E-2</v>
      </c>
      <c r="DP58" s="120">
        <v>0</v>
      </c>
      <c r="DQ58">
        <v>1.6649999999999998E-2</v>
      </c>
      <c r="DR58" s="120">
        <v>0</v>
      </c>
      <c r="DS58">
        <v>1.6649999999999998E-2</v>
      </c>
      <c r="DT58" s="120">
        <v>0</v>
      </c>
      <c r="DU58">
        <v>0</v>
      </c>
      <c r="DV58">
        <v>0</v>
      </c>
      <c r="DW58">
        <v>0</v>
      </c>
      <c r="DX58" s="120">
        <v>0</v>
      </c>
      <c r="DY58">
        <f>$DV58*B$3</f>
        <v>0</v>
      </c>
      <c r="DZ58" s="117">
        <v>0</v>
      </c>
      <c r="EA58">
        <f>$DV58*C$3</f>
        <v>0</v>
      </c>
      <c r="EB58" s="117">
        <v>0</v>
      </c>
      <c r="EC58">
        <f>$DV58*D$3</f>
        <v>0</v>
      </c>
      <c r="ED58" s="117">
        <v>0</v>
      </c>
      <c r="EE58">
        <f>0.520716756485048*B1</f>
        <v>0</v>
      </c>
      <c r="EF58">
        <f>0.520716756485048*B1</f>
        <v>0</v>
      </c>
      <c r="EG58">
        <f>0.520716756485048*B1</f>
        <v>0</v>
      </c>
      <c r="EH58" s="120">
        <v>0</v>
      </c>
      <c r="EI58">
        <f>0.187143584625145*B1</f>
        <v>0</v>
      </c>
      <c r="EJ58" s="120">
        <v>0</v>
      </c>
      <c r="EK58">
        <f>0.0198475609303731*B1</f>
        <v>0</v>
      </c>
      <c r="EL58" s="120">
        <v>0</v>
      </c>
      <c r="EM58">
        <f>0.0028336085303343*B1</f>
        <v>0</v>
      </c>
      <c r="EN58" s="120">
        <v>0</v>
      </c>
      <c r="EO58">
        <v>0</v>
      </c>
      <c r="EP58">
        <v>0</v>
      </c>
      <c r="EQ58">
        <v>0</v>
      </c>
      <c r="ER58" s="120">
        <v>0</v>
      </c>
      <c r="ES58">
        <v>0</v>
      </c>
      <c r="ET58" s="120">
        <v>0</v>
      </c>
      <c r="EU58">
        <v>0</v>
      </c>
      <c r="EV58" s="120">
        <v>0</v>
      </c>
      <c r="EW58">
        <v>0</v>
      </c>
      <c r="EX58" s="120">
        <v>0</v>
      </c>
      <c r="EY58" s="52">
        <v>8.8827433387272267E-2</v>
      </c>
      <c r="EZ58" s="52">
        <v>8.8827433387272267E-2</v>
      </c>
      <c r="FA58" s="52">
        <v>8.8827433387272267E-2</v>
      </c>
      <c r="FB58" s="120">
        <v>0</v>
      </c>
      <c r="FC58" s="52">
        <v>8.8827433387272267E-2</v>
      </c>
      <c r="FD58" s="117">
        <v>0</v>
      </c>
      <c r="FE58" s="52">
        <v>8.8827433387272267E-2</v>
      </c>
      <c r="FF58" s="117">
        <v>0</v>
      </c>
      <c r="FG58" s="52">
        <v>8.8827433387272267E-2</v>
      </c>
      <c r="FH58" s="117">
        <v>0</v>
      </c>
    </row>
    <row r="59" spans="1:164" x14ac:dyDescent="0.35">
      <c r="A59" s="152"/>
      <c r="B59" s="14" t="s">
        <v>229</v>
      </c>
      <c r="C59" s="5" t="s">
        <v>34</v>
      </c>
      <c r="D59" s="7" t="s">
        <v>291</v>
      </c>
      <c r="E59" s="11">
        <f t="shared" si="9"/>
        <v>51</v>
      </c>
      <c r="F59" s="16">
        <v>1</v>
      </c>
      <c r="G59" s="16" t="s">
        <v>291</v>
      </c>
      <c r="H59">
        <v>0</v>
      </c>
      <c r="I59" t="s">
        <v>12</v>
      </c>
      <c r="J59">
        <v>-1</v>
      </c>
      <c r="K59">
        <v>0</v>
      </c>
      <c r="L59">
        <v>0</v>
      </c>
      <c r="M59" s="15">
        <v>0</v>
      </c>
      <c r="N59">
        <v>24000</v>
      </c>
      <c r="O59">
        <v>0</v>
      </c>
      <c r="P59">
        <v>0</v>
      </c>
      <c r="Q59">
        <v>0</v>
      </c>
      <c r="R59" s="117">
        <v>0</v>
      </c>
      <c r="S59">
        <v>0</v>
      </c>
      <c r="T59" s="117">
        <v>0</v>
      </c>
      <c r="U59">
        <v>0</v>
      </c>
      <c r="V59" s="117">
        <v>0</v>
      </c>
      <c r="W59">
        <v>0</v>
      </c>
      <c r="X59" s="117">
        <v>0</v>
      </c>
      <c r="Y59">
        <v>0</v>
      </c>
      <c r="Z59">
        <v>0</v>
      </c>
      <c r="AA59">
        <v>0</v>
      </c>
      <c r="AB59" s="117">
        <v>0</v>
      </c>
      <c r="AC59">
        <v>0</v>
      </c>
      <c r="AD59" s="117">
        <v>0</v>
      </c>
      <c r="AE59">
        <v>0</v>
      </c>
      <c r="AF59" s="117">
        <v>0</v>
      </c>
      <c r="AG59">
        <v>0</v>
      </c>
      <c r="AH59" s="117">
        <v>0</v>
      </c>
      <c r="AI59" s="17">
        <v>0</v>
      </c>
      <c r="AJ59" s="17">
        <v>0</v>
      </c>
      <c r="AK59" s="17">
        <v>0</v>
      </c>
      <c r="AL59" s="17">
        <v>0</v>
      </c>
      <c r="AM59" s="17">
        <v>0</v>
      </c>
      <c r="AN59" s="17">
        <v>0</v>
      </c>
      <c r="AO59" s="17">
        <v>0</v>
      </c>
      <c r="AP59" s="17">
        <v>0</v>
      </c>
      <c r="AQ59" s="17">
        <v>0</v>
      </c>
      <c r="AR59" s="17">
        <v>0</v>
      </c>
      <c r="AS59" s="17">
        <v>1</v>
      </c>
      <c r="AT59" s="17">
        <v>1</v>
      </c>
      <c r="AU59" s="17">
        <v>1</v>
      </c>
      <c r="AV59" s="17">
        <v>1</v>
      </c>
      <c r="AW59" s="17">
        <v>1</v>
      </c>
      <c r="AX59" s="17">
        <v>1</v>
      </c>
      <c r="AY59" s="17">
        <v>1</v>
      </c>
      <c r="AZ59" s="17">
        <v>1</v>
      </c>
      <c r="BA59" s="17">
        <v>1</v>
      </c>
      <c r="BB59" s="17">
        <v>1</v>
      </c>
      <c r="BC59" s="17">
        <v>1</v>
      </c>
      <c r="BD59" s="17">
        <v>1</v>
      </c>
      <c r="BE59" s="17">
        <v>1</v>
      </c>
      <c r="BF59" s="17">
        <v>1</v>
      </c>
      <c r="BG59" s="17">
        <v>1</v>
      </c>
      <c r="BH59" s="17">
        <v>1</v>
      </c>
      <c r="BI59" s="17">
        <v>1</v>
      </c>
      <c r="BJ59" s="17">
        <v>1</v>
      </c>
      <c r="BK59" s="17">
        <v>1</v>
      </c>
      <c r="BL59" s="17">
        <v>1</v>
      </c>
      <c r="BM59">
        <v>0</v>
      </c>
      <c r="BN59">
        <v>0</v>
      </c>
      <c r="BO59">
        <v>0</v>
      </c>
      <c r="BP59" s="117">
        <v>0</v>
      </c>
      <c r="BQ59" s="117">
        <v>0</v>
      </c>
      <c r="BR59" s="117">
        <v>0</v>
      </c>
      <c r="BS59" s="117">
        <v>0</v>
      </c>
      <c r="BT59" s="117">
        <v>0</v>
      </c>
      <c r="BU59" s="117">
        <v>0</v>
      </c>
      <c r="BV59" s="117">
        <v>0</v>
      </c>
      <c r="BW59">
        <v>0</v>
      </c>
      <c r="BX59">
        <v>0</v>
      </c>
      <c r="BY59">
        <v>0</v>
      </c>
      <c r="BZ59" s="120">
        <v>0</v>
      </c>
      <c r="CA59">
        <v>0</v>
      </c>
      <c r="CB59" s="120">
        <v>0</v>
      </c>
      <c r="CC59">
        <v>0</v>
      </c>
      <c r="CD59" s="120">
        <v>0</v>
      </c>
      <c r="CE59">
        <v>0</v>
      </c>
      <c r="CF59" s="120">
        <v>0</v>
      </c>
      <c r="CG59">
        <v>0</v>
      </c>
      <c r="CH59">
        <v>0</v>
      </c>
      <c r="CI59">
        <v>0</v>
      </c>
      <c r="CJ59" s="120">
        <v>0</v>
      </c>
      <c r="CK59">
        <v>0</v>
      </c>
      <c r="CL59" s="120">
        <v>0</v>
      </c>
      <c r="CM59">
        <v>0</v>
      </c>
      <c r="CN59" s="120">
        <v>0</v>
      </c>
      <c r="CO59">
        <v>0</v>
      </c>
      <c r="CP59" s="120">
        <v>0</v>
      </c>
      <c r="CQ59">
        <v>0</v>
      </c>
      <c r="CR59">
        <v>0</v>
      </c>
      <c r="CS59">
        <v>0</v>
      </c>
      <c r="CT59" s="120">
        <v>0</v>
      </c>
      <c r="CU59">
        <v>0</v>
      </c>
      <c r="CV59" s="120">
        <v>0</v>
      </c>
      <c r="CW59">
        <v>0</v>
      </c>
      <c r="CX59" s="120">
        <v>0</v>
      </c>
      <c r="CY59">
        <v>0</v>
      </c>
      <c r="CZ59" s="120">
        <v>0</v>
      </c>
      <c r="DA59">
        <v>0</v>
      </c>
      <c r="DB59">
        <v>0</v>
      </c>
      <c r="DC59">
        <v>0</v>
      </c>
      <c r="DD59" s="120">
        <v>0</v>
      </c>
      <c r="DE59">
        <v>0</v>
      </c>
      <c r="DF59" s="120">
        <v>0</v>
      </c>
      <c r="DG59">
        <v>0</v>
      </c>
      <c r="DH59" s="120">
        <v>0</v>
      </c>
      <c r="DI59">
        <v>0</v>
      </c>
      <c r="DJ59" s="120">
        <v>0</v>
      </c>
      <c r="DK59">
        <v>0</v>
      </c>
      <c r="DL59">
        <v>0</v>
      </c>
      <c r="DM59">
        <v>0</v>
      </c>
      <c r="DN59" s="120">
        <v>0</v>
      </c>
      <c r="DO59">
        <v>0</v>
      </c>
      <c r="DP59" s="120">
        <v>0</v>
      </c>
      <c r="DQ59">
        <v>0</v>
      </c>
      <c r="DR59" s="120">
        <v>0</v>
      </c>
      <c r="DS59">
        <v>0</v>
      </c>
      <c r="DT59" s="120">
        <v>0</v>
      </c>
      <c r="DU59">
        <v>0</v>
      </c>
      <c r="DV59">
        <v>0</v>
      </c>
      <c r="DW59">
        <v>0</v>
      </c>
      <c r="DX59" s="120">
        <v>0</v>
      </c>
      <c r="DY59">
        <f>$DV59*B$3</f>
        <v>0</v>
      </c>
      <c r="DZ59" s="117">
        <v>0</v>
      </c>
      <c r="EA59">
        <f>$DV59*C$3</f>
        <v>0</v>
      </c>
      <c r="EB59" s="117">
        <v>0</v>
      </c>
      <c r="EC59">
        <f>$DV59*D$3</f>
        <v>0</v>
      </c>
      <c r="ED59" s="117">
        <v>0</v>
      </c>
      <c r="EE59">
        <v>0</v>
      </c>
      <c r="EF59">
        <v>0</v>
      </c>
      <c r="EG59">
        <v>0</v>
      </c>
      <c r="EH59" s="120">
        <v>0</v>
      </c>
      <c r="EI59">
        <f>$EF59*B$3</f>
        <v>0</v>
      </c>
      <c r="EJ59" s="120">
        <v>0</v>
      </c>
      <c r="EK59">
        <f>$EF59*C$3</f>
        <v>0</v>
      </c>
      <c r="EL59" s="120">
        <v>0</v>
      </c>
      <c r="EM59">
        <f>$EF59*D$3</f>
        <v>0</v>
      </c>
      <c r="EN59" s="120">
        <v>0</v>
      </c>
      <c r="EO59">
        <v>0</v>
      </c>
      <c r="EP59">
        <v>0</v>
      </c>
      <c r="EQ59">
        <v>0</v>
      </c>
      <c r="ER59" s="120">
        <v>0</v>
      </c>
      <c r="ES59">
        <v>0</v>
      </c>
      <c r="ET59" s="120">
        <v>0</v>
      </c>
      <c r="EU59">
        <v>0</v>
      </c>
      <c r="EV59" s="120">
        <v>0</v>
      </c>
      <c r="EW59">
        <v>0</v>
      </c>
      <c r="EX59" s="120">
        <v>0</v>
      </c>
      <c r="EY59">
        <v>0</v>
      </c>
      <c r="EZ59">
        <v>0</v>
      </c>
      <c r="FA59">
        <v>0</v>
      </c>
      <c r="FB59" s="120">
        <v>0</v>
      </c>
      <c r="FC59">
        <v>0</v>
      </c>
      <c r="FD59" s="117">
        <v>0</v>
      </c>
      <c r="FE59">
        <v>0</v>
      </c>
      <c r="FF59" s="117">
        <v>0</v>
      </c>
      <c r="FG59" s="117">
        <v>0</v>
      </c>
      <c r="FH59" s="117">
        <v>0</v>
      </c>
    </row>
    <row r="60" spans="1:164" x14ac:dyDescent="0.35">
      <c r="A60" s="152"/>
      <c r="B60" s="14" t="s">
        <v>230</v>
      </c>
      <c r="C60" s="13" t="s">
        <v>289</v>
      </c>
      <c r="D60" s="7" t="s">
        <v>185</v>
      </c>
      <c r="E60" s="11">
        <f t="shared" si="9"/>
        <v>52</v>
      </c>
      <c r="F60" s="16">
        <v>1</v>
      </c>
      <c r="G60" s="16" t="s">
        <v>186</v>
      </c>
      <c r="H60">
        <v>0</v>
      </c>
      <c r="I60" t="s">
        <v>12</v>
      </c>
      <c r="J60">
        <v>1</v>
      </c>
      <c r="K60">
        <v>0</v>
      </c>
      <c r="L60">
        <v>0</v>
      </c>
      <c r="M60" s="15">
        <v>0</v>
      </c>
      <c r="N60">
        <v>20000000</v>
      </c>
      <c r="O60">
        <v>0</v>
      </c>
      <c r="P60">
        <v>0</v>
      </c>
      <c r="Q60">
        <v>0</v>
      </c>
      <c r="R60" s="117">
        <v>0</v>
      </c>
      <c r="S60">
        <v>0</v>
      </c>
      <c r="T60" s="117">
        <v>0</v>
      </c>
      <c r="U60">
        <v>0</v>
      </c>
      <c r="V60" s="117">
        <v>0</v>
      </c>
      <c r="W60">
        <v>0</v>
      </c>
      <c r="X60" s="117">
        <v>0</v>
      </c>
      <c r="Y60">
        <v>0</v>
      </c>
      <c r="Z60">
        <v>0</v>
      </c>
      <c r="AA60">
        <v>0</v>
      </c>
      <c r="AB60" s="117">
        <v>0</v>
      </c>
      <c r="AC60">
        <v>0</v>
      </c>
      <c r="AD60" s="117">
        <v>0</v>
      </c>
      <c r="AE60">
        <v>0</v>
      </c>
      <c r="AF60" s="117">
        <v>0</v>
      </c>
      <c r="AG60">
        <v>0</v>
      </c>
      <c r="AH60" s="117">
        <v>0</v>
      </c>
      <c r="AI60" s="55">
        <v>0</v>
      </c>
      <c r="AJ60" s="55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55">
        <v>1</v>
      </c>
      <c r="AT60" s="55">
        <v>1</v>
      </c>
      <c r="AU60" s="55">
        <v>1</v>
      </c>
      <c r="AV60" s="55">
        <v>1</v>
      </c>
      <c r="AW60" s="55">
        <v>1</v>
      </c>
      <c r="AX60" s="55">
        <v>1</v>
      </c>
      <c r="AY60" s="55">
        <v>1</v>
      </c>
      <c r="AZ60" s="55">
        <v>1</v>
      </c>
      <c r="BA60" s="55">
        <v>1</v>
      </c>
      <c r="BB60" s="55">
        <v>1</v>
      </c>
      <c r="BC60" s="55">
        <v>1</v>
      </c>
      <c r="BD60" s="55">
        <v>1</v>
      </c>
      <c r="BE60" s="55">
        <v>1</v>
      </c>
      <c r="BF60" s="55">
        <v>1</v>
      </c>
      <c r="BG60" s="55">
        <v>1</v>
      </c>
      <c r="BH60" s="55">
        <v>1</v>
      </c>
      <c r="BI60" s="55">
        <v>1</v>
      </c>
      <c r="BJ60" s="55">
        <v>1</v>
      </c>
      <c r="BK60" s="55">
        <v>1</v>
      </c>
      <c r="BL60" s="55">
        <v>1</v>
      </c>
      <c r="BM60">
        <v>0</v>
      </c>
      <c r="BN60">
        <v>0</v>
      </c>
      <c r="BO60">
        <v>0</v>
      </c>
      <c r="BP60" s="117">
        <v>0</v>
      </c>
      <c r="BQ60" s="117">
        <v>0</v>
      </c>
      <c r="BR60" s="117">
        <v>0</v>
      </c>
      <c r="BS60" s="117">
        <v>0</v>
      </c>
      <c r="BT60" s="117">
        <v>0</v>
      </c>
      <c r="BU60" s="117">
        <v>0</v>
      </c>
      <c r="BV60" s="117">
        <v>0</v>
      </c>
      <c r="BW60">
        <f>343</f>
        <v>343</v>
      </c>
      <c r="BX60">
        <f>343</f>
        <v>343</v>
      </c>
      <c r="BY60">
        <f>343</f>
        <v>343</v>
      </c>
      <c r="BZ60" s="117">
        <f>343</f>
        <v>343</v>
      </c>
      <c r="CA60" s="117">
        <f>343</f>
        <v>343</v>
      </c>
      <c r="CB60" s="117">
        <f>343</f>
        <v>343</v>
      </c>
      <c r="CC60" s="117">
        <f>343</f>
        <v>343</v>
      </c>
      <c r="CD60" s="117">
        <f>343</f>
        <v>343</v>
      </c>
      <c r="CE60" s="117">
        <f>343</f>
        <v>343</v>
      </c>
      <c r="CF60" s="117">
        <f>343</f>
        <v>343</v>
      </c>
      <c r="CG60">
        <v>8.8000000000000007</v>
      </c>
      <c r="CH60">
        <v>8.8000000000000007</v>
      </c>
      <c r="CI60">
        <v>8.8000000000000007</v>
      </c>
      <c r="CJ60" s="120">
        <v>0</v>
      </c>
      <c r="CK60">
        <v>8.8000000000000007</v>
      </c>
      <c r="CL60" s="120">
        <v>0</v>
      </c>
      <c r="CM60">
        <v>8.8000000000000007</v>
      </c>
      <c r="CN60" s="120">
        <v>0</v>
      </c>
      <c r="CO60">
        <v>8.8000000000000007</v>
      </c>
      <c r="CP60" s="120">
        <v>0</v>
      </c>
      <c r="CQ60">
        <f t="shared" ref="CQ60:CY60" si="133">6/(10^3)</f>
        <v>6.0000000000000001E-3</v>
      </c>
      <c r="CR60">
        <f t="shared" si="133"/>
        <v>6.0000000000000001E-3</v>
      </c>
      <c r="CS60">
        <f t="shared" si="133"/>
        <v>6.0000000000000001E-3</v>
      </c>
      <c r="CT60" s="120">
        <v>0</v>
      </c>
      <c r="CU60">
        <f t="shared" si="133"/>
        <v>6.0000000000000001E-3</v>
      </c>
      <c r="CV60" s="120">
        <v>0</v>
      </c>
      <c r="CW60">
        <f t="shared" si="133"/>
        <v>6.0000000000000001E-3</v>
      </c>
      <c r="CX60" s="120">
        <v>0</v>
      </c>
      <c r="CY60">
        <f t="shared" si="133"/>
        <v>6.0000000000000001E-3</v>
      </c>
      <c r="CZ60" s="120">
        <v>0</v>
      </c>
      <c r="DA60">
        <v>0</v>
      </c>
      <c r="DB60">
        <v>0</v>
      </c>
      <c r="DC60">
        <v>0</v>
      </c>
      <c r="DD60" s="120">
        <v>0</v>
      </c>
      <c r="DE60">
        <v>0</v>
      </c>
      <c r="DF60" s="120">
        <v>0</v>
      </c>
      <c r="DG60">
        <v>0</v>
      </c>
      <c r="DH60" s="120">
        <v>0</v>
      </c>
      <c r="DI60">
        <v>0</v>
      </c>
      <c r="DJ60" s="120">
        <v>0</v>
      </c>
      <c r="DK60">
        <f t="shared" ref="DK60:DS60" si="134">0.3</f>
        <v>0.3</v>
      </c>
      <c r="DL60">
        <f t="shared" si="134"/>
        <v>0.3</v>
      </c>
      <c r="DM60">
        <f t="shared" si="134"/>
        <v>0.3</v>
      </c>
      <c r="DN60" s="120">
        <v>0</v>
      </c>
      <c r="DO60">
        <f t="shared" si="134"/>
        <v>0.3</v>
      </c>
      <c r="DP60" s="120">
        <v>0</v>
      </c>
      <c r="DQ60">
        <f t="shared" si="134"/>
        <v>0.3</v>
      </c>
      <c r="DR60" s="120">
        <v>0</v>
      </c>
      <c r="DS60">
        <f t="shared" si="134"/>
        <v>0.3</v>
      </c>
      <c r="DT60" s="120">
        <v>0</v>
      </c>
      <c r="DU60">
        <f>66</f>
        <v>66</v>
      </c>
      <c r="DV60">
        <f>66</f>
        <v>66</v>
      </c>
      <c r="DW60">
        <f>66</f>
        <v>66</v>
      </c>
      <c r="DX60" s="120">
        <v>0</v>
      </c>
      <c r="DY60">
        <f>66</f>
        <v>66</v>
      </c>
      <c r="DZ60" s="117">
        <v>0</v>
      </c>
      <c r="EA60">
        <f>66</f>
        <v>66</v>
      </c>
      <c r="EB60" s="117">
        <v>0</v>
      </c>
      <c r="EC60">
        <f>66</f>
        <v>66</v>
      </c>
      <c r="ED60" s="117">
        <v>0</v>
      </c>
      <c r="EE60">
        <v>0.73950000000000005</v>
      </c>
      <c r="EF60">
        <v>0.73950000000000005</v>
      </c>
      <c r="EG60">
        <v>0.73950000000000005</v>
      </c>
      <c r="EH60" s="120">
        <v>0</v>
      </c>
      <c r="EI60">
        <v>0.73950000000000005</v>
      </c>
      <c r="EJ60" s="120">
        <v>0</v>
      </c>
      <c r="EK60">
        <v>0.73950000000000005</v>
      </c>
      <c r="EL60" s="120">
        <v>0</v>
      </c>
      <c r="EM60">
        <v>0.73950000000000005</v>
      </c>
      <c r="EN60" s="120">
        <v>0</v>
      </c>
      <c r="EO60">
        <v>0</v>
      </c>
      <c r="EP60">
        <v>0</v>
      </c>
      <c r="EQ60">
        <v>0</v>
      </c>
      <c r="ER60" s="120">
        <v>0</v>
      </c>
      <c r="ES60">
        <v>0</v>
      </c>
      <c r="ET60" s="120">
        <v>0</v>
      </c>
      <c r="EU60">
        <v>0</v>
      </c>
      <c r="EV60" s="120">
        <v>0</v>
      </c>
      <c r="EW60">
        <v>0</v>
      </c>
      <c r="EX60" s="120">
        <v>0</v>
      </c>
      <c r="EY60">
        <v>0.09</v>
      </c>
      <c r="EZ60">
        <v>0.09</v>
      </c>
      <c r="FA60">
        <v>0.09</v>
      </c>
      <c r="FB60" s="120">
        <v>0</v>
      </c>
      <c r="FC60">
        <v>0.09</v>
      </c>
      <c r="FD60" s="117">
        <v>0</v>
      </c>
      <c r="FE60">
        <v>0.09</v>
      </c>
      <c r="FF60" s="117">
        <v>0</v>
      </c>
      <c r="FG60" s="117">
        <v>0.09</v>
      </c>
      <c r="FH60" s="117">
        <v>0</v>
      </c>
    </row>
    <row r="61" spans="1:164" x14ac:dyDescent="0.35">
      <c r="A61" s="152"/>
      <c r="B61" s="14" t="s">
        <v>15</v>
      </c>
      <c r="C61" s="13" t="s">
        <v>289</v>
      </c>
      <c r="D61" s="7" t="s">
        <v>44</v>
      </c>
      <c r="E61" s="11">
        <f t="shared" si="9"/>
        <v>53</v>
      </c>
      <c r="F61" s="16">
        <v>1</v>
      </c>
      <c r="G61" s="16" t="s">
        <v>25</v>
      </c>
      <c r="H61">
        <v>0</v>
      </c>
      <c r="I61" t="s">
        <v>12</v>
      </c>
      <c r="J61">
        <v>-1</v>
      </c>
      <c r="K61">
        <v>0</v>
      </c>
      <c r="L61">
        <v>0</v>
      </c>
      <c r="M61" s="15">
        <v>0</v>
      </c>
      <c r="N61">
        <f>N63/2</f>
        <v>10000000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>
        <v>0</v>
      </c>
      <c r="Z61">
        <v>0</v>
      </c>
      <c r="AA61">
        <v>0</v>
      </c>
      <c r="AB61" s="117">
        <v>0</v>
      </c>
      <c r="AC61">
        <v>0</v>
      </c>
      <c r="AD61" s="117">
        <v>0</v>
      </c>
      <c r="AE61">
        <v>0</v>
      </c>
      <c r="AF61" s="117">
        <v>0</v>
      </c>
      <c r="AG61">
        <v>0</v>
      </c>
      <c r="AH61" s="117">
        <v>0</v>
      </c>
      <c r="AI61" s="17">
        <v>0</v>
      </c>
      <c r="AJ61" s="17">
        <v>0</v>
      </c>
      <c r="AK61" s="17">
        <v>0</v>
      </c>
      <c r="AL61" s="17">
        <v>0</v>
      </c>
      <c r="AM61" s="17">
        <v>0</v>
      </c>
      <c r="AN61" s="17">
        <v>0</v>
      </c>
      <c r="AO61" s="17">
        <v>0</v>
      </c>
      <c r="AP61" s="17">
        <v>0</v>
      </c>
      <c r="AQ61" s="17">
        <v>0</v>
      </c>
      <c r="AR61" s="17">
        <v>0</v>
      </c>
      <c r="AS61" s="17">
        <v>1</v>
      </c>
      <c r="AT61" s="17">
        <v>1</v>
      </c>
      <c r="AU61" s="17">
        <v>1</v>
      </c>
      <c r="AV61" s="17">
        <v>1</v>
      </c>
      <c r="AW61" s="17">
        <v>1</v>
      </c>
      <c r="AX61" s="17">
        <v>1</v>
      </c>
      <c r="AY61" s="17">
        <v>1</v>
      </c>
      <c r="AZ61" s="17">
        <v>1</v>
      </c>
      <c r="BA61" s="17">
        <v>1</v>
      </c>
      <c r="BB61" s="17">
        <v>1</v>
      </c>
      <c r="BC61" s="17">
        <v>1</v>
      </c>
      <c r="BD61" s="17">
        <v>1</v>
      </c>
      <c r="BE61" s="17">
        <v>1</v>
      </c>
      <c r="BF61" s="17">
        <v>1</v>
      </c>
      <c r="BG61" s="17">
        <v>1</v>
      </c>
      <c r="BH61" s="17">
        <v>1</v>
      </c>
      <c r="BI61" s="17">
        <v>1</v>
      </c>
      <c r="BJ61" s="17">
        <v>1</v>
      </c>
      <c r="BK61" s="17">
        <v>1</v>
      </c>
      <c r="BL61" s="17">
        <v>1</v>
      </c>
      <c r="BM61">
        <v>0.06</v>
      </c>
      <c r="BN61">
        <v>0.06</v>
      </c>
      <c r="BO61">
        <v>3.5000000000000003E-2</v>
      </c>
      <c r="BP61" s="117">
        <v>0.05</v>
      </c>
      <c r="BQ61">
        <v>0.05</v>
      </c>
      <c r="BR61" s="117">
        <v>0.05</v>
      </c>
      <c r="BS61">
        <f>(BQ61+BU61)/2</f>
        <v>3.7500000000000006E-2</v>
      </c>
      <c r="BT61" s="117">
        <v>2.5000000000000001E-2</v>
      </c>
      <c r="BU61">
        <v>2.5000000000000001E-2</v>
      </c>
      <c r="BV61" s="117">
        <v>2.5000000000000001E-2</v>
      </c>
      <c r="BW61">
        <v>0</v>
      </c>
      <c r="BX61">
        <v>0</v>
      </c>
      <c r="BY61">
        <v>0</v>
      </c>
      <c r="BZ61" s="120">
        <v>0</v>
      </c>
      <c r="CA61">
        <v>0</v>
      </c>
      <c r="CB61" s="120">
        <v>0</v>
      </c>
      <c r="CC61">
        <v>0</v>
      </c>
      <c r="CD61" s="120">
        <v>0</v>
      </c>
      <c r="CE61">
        <v>0</v>
      </c>
      <c r="CF61" s="120">
        <v>0</v>
      </c>
      <c r="CG61">
        <v>0</v>
      </c>
      <c r="CH61">
        <v>0</v>
      </c>
      <c r="CI61">
        <v>0</v>
      </c>
      <c r="CJ61" s="120">
        <v>0</v>
      </c>
      <c r="CK61">
        <v>0</v>
      </c>
      <c r="CL61" s="120">
        <v>0</v>
      </c>
      <c r="CM61">
        <v>0</v>
      </c>
      <c r="CN61" s="120">
        <v>0</v>
      </c>
      <c r="CO61">
        <v>0</v>
      </c>
      <c r="CP61" s="120">
        <v>0</v>
      </c>
      <c r="CQ61">
        <v>0</v>
      </c>
      <c r="CR61">
        <v>0</v>
      </c>
      <c r="CS61">
        <v>0</v>
      </c>
      <c r="CT61" s="120">
        <v>0</v>
      </c>
      <c r="CU61">
        <v>0</v>
      </c>
      <c r="CV61" s="120">
        <v>0</v>
      </c>
      <c r="CW61">
        <v>0</v>
      </c>
      <c r="CX61" s="120">
        <v>0</v>
      </c>
      <c r="CY61">
        <v>0</v>
      </c>
      <c r="CZ61" s="120">
        <v>0</v>
      </c>
      <c r="DA61">
        <v>0</v>
      </c>
      <c r="DB61">
        <v>0</v>
      </c>
      <c r="DC61">
        <v>0</v>
      </c>
      <c r="DD61" s="120">
        <v>0</v>
      </c>
      <c r="DE61">
        <v>0</v>
      </c>
      <c r="DF61" s="120">
        <v>0</v>
      </c>
      <c r="DG61">
        <v>0</v>
      </c>
      <c r="DH61" s="120">
        <v>0</v>
      </c>
      <c r="DI61">
        <v>0</v>
      </c>
      <c r="DJ61" s="120">
        <v>0</v>
      </c>
      <c r="DK61">
        <v>0</v>
      </c>
      <c r="DL61">
        <v>0</v>
      </c>
      <c r="DM61">
        <v>0</v>
      </c>
      <c r="DN61" s="120">
        <v>0</v>
      </c>
      <c r="DO61">
        <v>0</v>
      </c>
      <c r="DP61" s="120">
        <v>0</v>
      </c>
      <c r="DQ61">
        <v>0</v>
      </c>
      <c r="DR61" s="120">
        <v>0</v>
      </c>
      <c r="DS61">
        <v>0</v>
      </c>
      <c r="DT61" s="120">
        <v>0</v>
      </c>
      <c r="DU61">
        <v>0</v>
      </c>
      <c r="DV61">
        <v>0</v>
      </c>
      <c r="DW61">
        <v>0</v>
      </c>
      <c r="DX61" s="120">
        <v>0</v>
      </c>
      <c r="DY61">
        <f>$DV61*B$3</f>
        <v>0</v>
      </c>
      <c r="DZ61" s="117">
        <v>0</v>
      </c>
      <c r="EA61">
        <f>$DV61*C$3</f>
        <v>0</v>
      </c>
      <c r="EB61" s="117">
        <v>0</v>
      </c>
      <c r="EC61">
        <f>$DV61*D$3</f>
        <v>0</v>
      </c>
      <c r="ED61" s="117">
        <v>0</v>
      </c>
      <c r="EE61">
        <v>0</v>
      </c>
      <c r="EF61">
        <v>0</v>
      </c>
      <c r="EG61">
        <v>0</v>
      </c>
      <c r="EH61" s="120">
        <v>0</v>
      </c>
      <c r="EI61">
        <f>$EF61*B$3</f>
        <v>0</v>
      </c>
      <c r="EJ61" s="120">
        <v>0</v>
      </c>
      <c r="EK61">
        <f>$EF61*C$3</f>
        <v>0</v>
      </c>
      <c r="EL61" s="120">
        <v>0</v>
      </c>
      <c r="EM61">
        <f>$EF61*D$3</f>
        <v>0</v>
      </c>
      <c r="EN61" s="120">
        <v>0</v>
      </c>
      <c r="EO61">
        <v>0</v>
      </c>
      <c r="EP61">
        <v>0</v>
      </c>
      <c r="EQ61">
        <v>0</v>
      </c>
      <c r="ER61" s="120">
        <v>0</v>
      </c>
      <c r="ES61">
        <v>0</v>
      </c>
      <c r="ET61" s="120">
        <v>0</v>
      </c>
      <c r="EU61">
        <v>0</v>
      </c>
      <c r="EV61" s="120">
        <v>0</v>
      </c>
      <c r="EW61">
        <v>0</v>
      </c>
      <c r="EX61" s="120">
        <v>0</v>
      </c>
      <c r="EY61">
        <v>0</v>
      </c>
      <c r="EZ61">
        <v>0</v>
      </c>
      <c r="FA61">
        <v>0</v>
      </c>
      <c r="FB61" s="120">
        <v>0</v>
      </c>
      <c r="FC61">
        <v>0</v>
      </c>
      <c r="FD61" s="117">
        <v>0</v>
      </c>
      <c r="FE61">
        <v>0</v>
      </c>
      <c r="FF61" s="117">
        <v>0</v>
      </c>
      <c r="FG61" s="117">
        <v>0</v>
      </c>
      <c r="FH61" s="117">
        <v>0</v>
      </c>
    </row>
    <row r="62" spans="1:164" x14ac:dyDescent="0.35">
      <c r="A62" s="152"/>
      <c r="B62" s="14" t="s">
        <v>16</v>
      </c>
      <c r="C62" s="13" t="s">
        <v>289</v>
      </c>
      <c r="D62" s="7" t="s">
        <v>45</v>
      </c>
      <c r="E62" s="11">
        <f t="shared" si="9"/>
        <v>54</v>
      </c>
      <c r="F62" s="16">
        <v>1</v>
      </c>
      <c r="G62" s="16" t="s">
        <v>26</v>
      </c>
      <c r="H62">
        <v>0</v>
      </c>
      <c r="I62" t="s">
        <v>12</v>
      </c>
      <c r="J62">
        <v>1</v>
      </c>
      <c r="K62">
        <v>0</v>
      </c>
      <c r="L62">
        <v>0</v>
      </c>
      <c r="M62" s="15">
        <v>0</v>
      </c>
      <c r="N62">
        <f>3*N63</f>
        <v>60000000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>
        <v>0</v>
      </c>
      <c r="Z62">
        <v>0</v>
      </c>
      <c r="AA62">
        <v>0</v>
      </c>
      <c r="AB62" s="117">
        <v>0</v>
      </c>
      <c r="AC62">
        <v>0</v>
      </c>
      <c r="AD62" s="117">
        <v>0</v>
      </c>
      <c r="AE62">
        <v>0</v>
      </c>
      <c r="AF62" s="117">
        <v>0</v>
      </c>
      <c r="AG62">
        <v>0</v>
      </c>
      <c r="AH62" s="117">
        <v>0</v>
      </c>
      <c r="AI62" s="17">
        <v>0</v>
      </c>
      <c r="AJ62" s="17">
        <v>0</v>
      </c>
      <c r="AK62" s="17">
        <v>0</v>
      </c>
      <c r="AL62" s="17">
        <v>0</v>
      </c>
      <c r="AM62" s="17">
        <v>0</v>
      </c>
      <c r="AN62" s="17">
        <v>0</v>
      </c>
      <c r="AO62" s="17">
        <v>0</v>
      </c>
      <c r="AP62" s="17">
        <v>0</v>
      </c>
      <c r="AQ62" s="17">
        <v>0</v>
      </c>
      <c r="AR62" s="17">
        <v>0</v>
      </c>
      <c r="AS62" s="17">
        <v>1</v>
      </c>
      <c r="AT62" s="17">
        <v>1</v>
      </c>
      <c r="AU62" s="17">
        <v>1</v>
      </c>
      <c r="AV62" s="17">
        <v>1</v>
      </c>
      <c r="AW62" s="17">
        <v>1</v>
      </c>
      <c r="AX62" s="17">
        <v>1</v>
      </c>
      <c r="AY62" s="17">
        <v>1</v>
      </c>
      <c r="AZ62" s="17">
        <v>1</v>
      </c>
      <c r="BA62" s="17">
        <v>1</v>
      </c>
      <c r="BB62" s="17">
        <v>1</v>
      </c>
      <c r="BC62" s="17">
        <v>1</v>
      </c>
      <c r="BD62" s="17">
        <v>1</v>
      </c>
      <c r="BE62" s="17">
        <v>1</v>
      </c>
      <c r="BF62" s="17">
        <v>1</v>
      </c>
      <c r="BG62" s="17">
        <v>1</v>
      </c>
      <c r="BH62" s="17">
        <v>1</v>
      </c>
      <c r="BI62" s="17">
        <v>1</v>
      </c>
      <c r="BJ62" s="17">
        <v>1</v>
      </c>
      <c r="BK62" s="17">
        <v>1</v>
      </c>
      <c r="BL62" s="17">
        <v>1</v>
      </c>
      <c r="BM62">
        <v>0.06</v>
      </c>
      <c r="BN62">
        <v>0.06</v>
      </c>
      <c r="BO62">
        <v>0.04</v>
      </c>
      <c r="BP62" s="117">
        <v>0.05</v>
      </c>
      <c r="BQ62">
        <v>0.05</v>
      </c>
      <c r="BR62" s="117">
        <v>0.05</v>
      </c>
      <c r="BS62">
        <f>(BQ62+BU62)/2</f>
        <v>3.7500000000000006E-2</v>
      </c>
      <c r="BT62" s="117">
        <v>2.5000000000000001E-2</v>
      </c>
      <c r="BU62">
        <v>2.5000000000000001E-2</v>
      </c>
      <c r="BV62" s="117">
        <v>2.5000000000000001E-2</v>
      </c>
      <c r="BW62">
        <v>0</v>
      </c>
      <c r="BX62">
        <v>0</v>
      </c>
      <c r="BY62">
        <v>0</v>
      </c>
      <c r="BZ62" s="120">
        <v>0</v>
      </c>
      <c r="CA62">
        <v>0</v>
      </c>
      <c r="CB62" s="120">
        <v>0</v>
      </c>
      <c r="CC62">
        <v>0</v>
      </c>
      <c r="CD62" s="120">
        <v>0</v>
      </c>
      <c r="CE62">
        <v>0</v>
      </c>
      <c r="CF62" s="120">
        <v>0</v>
      </c>
      <c r="CG62">
        <v>0</v>
      </c>
      <c r="CH62">
        <v>0</v>
      </c>
      <c r="CI62">
        <v>0</v>
      </c>
      <c r="CJ62" s="120">
        <v>0</v>
      </c>
      <c r="CK62">
        <v>0</v>
      </c>
      <c r="CL62" s="120">
        <v>0</v>
      </c>
      <c r="CM62">
        <v>0</v>
      </c>
      <c r="CN62" s="120">
        <v>0</v>
      </c>
      <c r="CO62">
        <v>0</v>
      </c>
      <c r="CP62" s="120">
        <v>0</v>
      </c>
      <c r="CQ62">
        <v>0</v>
      </c>
      <c r="CR62">
        <v>0</v>
      </c>
      <c r="CS62">
        <v>0</v>
      </c>
      <c r="CT62" s="120">
        <v>0</v>
      </c>
      <c r="CU62">
        <v>0</v>
      </c>
      <c r="CV62" s="120">
        <v>0</v>
      </c>
      <c r="CW62">
        <v>0</v>
      </c>
      <c r="CX62" s="120">
        <v>0</v>
      </c>
      <c r="CY62">
        <v>0</v>
      </c>
      <c r="CZ62" s="120">
        <v>0</v>
      </c>
      <c r="DA62">
        <v>0</v>
      </c>
      <c r="DB62">
        <v>0</v>
      </c>
      <c r="DC62">
        <v>0</v>
      </c>
      <c r="DD62" s="120">
        <v>0</v>
      </c>
      <c r="DE62">
        <v>0</v>
      </c>
      <c r="DF62" s="120">
        <v>0</v>
      </c>
      <c r="DG62">
        <v>0</v>
      </c>
      <c r="DH62" s="120">
        <v>0</v>
      </c>
      <c r="DI62">
        <v>0</v>
      </c>
      <c r="DJ62" s="120">
        <v>0</v>
      </c>
      <c r="DK62">
        <v>0</v>
      </c>
      <c r="DL62">
        <v>0</v>
      </c>
      <c r="DM62">
        <v>0</v>
      </c>
      <c r="DN62" s="120">
        <v>0</v>
      </c>
      <c r="DO62">
        <v>0</v>
      </c>
      <c r="DP62" s="120">
        <v>0</v>
      </c>
      <c r="DQ62">
        <v>0</v>
      </c>
      <c r="DR62" s="120">
        <v>0</v>
      </c>
      <c r="DS62">
        <v>0</v>
      </c>
      <c r="DT62" s="120">
        <v>0</v>
      </c>
      <c r="DU62">
        <v>0</v>
      </c>
      <c r="DV62">
        <v>0</v>
      </c>
      <c r="DW62">
        <v>0</v>
      </c>
      <c r="DX62" s="120">
        <v>0</v>
      </c>
      <c r="DY62">
        <f>$DV62*B$3</f>
        <v>0</v>
      </c>
      <c r="DZ62" s="117">
        <v>0</v>
      </c>
      <c r="EA62">
        <f>$DV62*C$3</f>
        <v>0</v>
      </c>
      <c r="EB62" s="117">
        <v>0</v>
      </c>
      <c r="EC62">
        <f>$DV62*D$3</f>
        <v>0</v>
      </c>
      <c r="ED62" s="117">
        <v>0</v>
      </c>
      <c r="EE62">
        <v>0</v>
      </c>
      <c r="EF62">
        <v>0</v>
      </c>
      <c r="EG62">
        <v>0</v>
      </c>
      <c r="EH62" s="120">
        <v>0</v>
      </c>
      <c r="EI62">
        <f>$EF62*B$3</f>
        <v>0</v>
      </c>
      <c r="EJ62" s="120">
        <v>0</v>
      </c>
      <c r="EK62">
        <f>$EF62*C$3</f>
        <v>0</v>
      </c>
      <c r="EL62" s="120">
        <v>0</v>
      </c>
      <c r="EM62">
        <f>$EF62*D$3</f>
        <v>0</v>
      </c>
      <c r="EN62" s="120">
        <v>0</v>
      </c>
      <c r="EO62">
        <v>0</v>
      </c>
      <c r="EP62">
        <v>0</v>
      </c>
      <c r="EQ62">
        <v>0</v>
      </c>
      <c r="ER62" s="120">
        <v>0</v>
      </c>
      <c r="ES62">
        <v>0</v>
      </c>
      <c r="ET62" s="120">
        <v>0</v>
      </c>
      <c r="EU62">
        <v>0</v>
      </c>
      <c r="EV62" s="120">
        <v>0</v>
      </c>
      <c r="EW62">
        <v>0</v>
      </c>
      <c r="EX62" s="120">
        <v>0</v>
      </c>
      <c r="EY62">
        <v>0</v>
      </c>
      <c r="EZ62">
        <v>0</v>
      </c>
      <c r="FA62">
        <v>0</v>
      </c>
      <c r="FB62" s="120">
        <v>0</v>
      </c>
      <c r="FC62">
        <v>0</v>
      </c>
      <c r="FD62" s="117">
        <v>0</v>
      </c>
      <c r="FE62">
        <v>0</v>
      </c>
      <c r="FF62" s="117">
        <v>0</v>
      </c>
      <c r="FG62" s="117">
        <v>0</v>
      </c>
      <c r="FH62" s="117">
        <v>0</v>
      </c>
    </row>
    <row r="63" spans="1:164" x14ac:dyDescent="0.35">
      <c r="A63" s="152"/>
      <c r="B63" s="14" t="s">
        <v>17</v>
      </c>
      <c r="C63" s="13" t="s">
        <v>289</v>
      </c>
      <c r="D63" s="86" t="s">
        <v>46</v>
      </c>
      <c r="E63" s="11">
        <f t="shared" si="9"/>
        <v>55</v>
      </c>
      <c r="F63" s="16">
        <v>1</v>
      </c>
      <c r="G63" s="16" t="s">
        <v>27</v>
      </c>
      <c r="H63">
        <v>0</v>
      </c>
      <c r="I63" t="s">
        <v>12</v>
      </c>
      <c r="J63">
        <v>0</v>
      </c>
      <c r="K63">
        <v>0</v>
      </c>
      <c r="L63">
        <v>0</v>
      </c>
      <c r="M63" s="15">
        <v>0</v>
      </c>
      <c r="N63">
        <v>20000000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>
        <v>0</v>
      </c>
      <c r="Z63">
        <v>0</v>
      </c>
      <c r="AA63">
        <v>0</v>
      </c>
      <c r="AB63" s="117">
        <v>0</v>
      </c>
      <c r="AC63">
        <v>0</v>
      </c>
      <c r="AD63" s="117">
        <v>0</v>
      </c>
      <c r="AE63">
        <v>0</v>
      </c>
      <c r="AF63" s="117">
        <v>0</v>
      </c>
      <c r="AG63">
        <v>0</v>
      </c>
      <c r="AH63" s="117">
        <v>0</v>
      </c>
      <c r="AI63" s="17">
        <v>0.2</v>
      </c>
      <c r="AJ63" s="17">
        <v>0.1</v>
      </c>
      <c r="AK63" s="17">
        <v>0.1</v>
      </c>
      <c r="AL63" s="17">
        <v>0</v>
      </c>
      <c r="AM63" s="17">
        <v>0</v>
      </c>
      <c r="AN63" s="17">
        <v>0</v>
      </c>
      <c r="AO63" s="17">
        <v>0</v>
      </c>
      <c r="AP63" s="17">
        <v>0</v>
      </c>
      <c r="AQ63" s="17">
        <v>0</v>
      </c>
      <c r="AR63" s="17">
        <v>0</v>
      </c>
      <c r="AS63" s="17">
        <v>1</v>
      </c>
      <c r="AT63" s="17">
        <v>1</v>
      </c>
      <c r="AU63" s="17">
        <v>1</v>
      </c>
      <c r="AV63" s="17">
        <v>1</v>
      </c>
      <c r="AW63" s="17">
        <v>1</v>
      </c>
      <c r="AX63" s="17">
        <v>1</v>
      </c>
      <c r="AY63" s="17">
        <v>1</v>
      </c>
      <c r="AZ63" s="17">
        <v>1</v>
      </c>
      <c r="BA63" s="17">
        <v>1</v>
      </c>
      <c r="BB63" s="17">
        <v>1</v>
      </c>
      <c r="BC63" s="17">
        <v>1</v>
      </c>
      <c r="BD63" s="17">
        <v>1</v>
      </c>
      <c r="BE63" s="17">
        <v>1</v>
      </c>
      <c r="BF63" s="17">
        <v>1</v>
      </c>
      <c r="BG63" s="17">
        <v>1</v>
      </c>
      <c r="BH63" s="17">
        <v>1</v>
      </c>
      <c r="BI63" s="17">
        <v>1</v>
      </c>
      <c r="BJ63" s="17">
        <v>1</v>
      </c>
      <c r="BK63" s="17">
        <v>1</v>
      </c>
      <c r="BL63" s="17">
        <v>1</v>
      </c>
      <c r="BM63">
        <v>0</v>
      </c>
      <c r="BN63">
        <v>0</v>
      </c>
      <c r="BO63">
        <v>0</v>
      </c>
      <c r="BP63" s="117">
        <v>0</v>
      </c>
      <c r="BQ63" s="117">
        <v>0</v>
      </c>
      <c r="BR63" s="117">
        <v>0</v>
      </c>
      <c r="BS63" s="117">
        <v>0</v>
      </c>
      <c r="BT63" s="117">
        <v>0</v>
      </c>
      <c r="BU63" s="117">
        <v>0</v>
      </c>
      <c r="BV63" s="117">
        <v>0</v>
      </c>
      <c r="BW63">
        <v>750</v>
      </c>
      <c r="BX63">
        <v>550</v>
      </c>
      <c r="BY63">
        <v>300</v>
      </c>
      <c r="BZ63" s="117">
        <v>648.61538000000007</v>
      </c>
      <c r="CA63">
        <v>180</v>
      </c>
      <c r="CB63" s="120">
        <v>148</v>
      </c>
      <c r="CC63">
        <f>(CA63+CF63)/2</f>
        <v>164</v>
      </c>
      <c r="CD63" s="120">
        <v>265.91145</v>
      </c>
      <c r="CE63" s="117">
        <v>180</v>
      </c>
      <c r="CF63" s="120">
        <v>148</v>
      </c>
      <c r="CG63">
        <f>BW63*0.02</f>
        <v>15</v>
      </c>
      <c r="CH63">
        <f>BX63*0.015</f>
        <v>8.25</v>
      </c>
      <c r="CI63">
        <f>BY63*0.015</f>
        <v>4.5</v>
      </c>
      <c r="CJ63" s="117">
        <f>BZ63*0.015</f>
        <v>9.7292307000000005</v>
      </c>
      <c r="CK63">
        <f>CA63*0.015</f>
        <v>2.6999999999999997</v>
      </c>
      <c r="CL63" s="117">
        <f>CB63*0.01</f>
        <v>1.48</v>
      </c>
      <c r="CM63">
        <f>CC63*0.015</f>
        <v>2.46</v>
      </c>
      <c r="CN63" s="117">
        <f>CD63*0.015</f>
        <v>3.98867175</v>
      </c>
      <c r="CO63">
        <f>CE63*0.015</f>
        <v>2.6999999999999997</v>
      </c>
      <c r="CP63" s="117">
        <f>CF63*0.01</f>
        <v>1.48</v>
      </c>
      <c r="CQ63">
        <v>0</v>
      </c>
      <c r="CR63">
        <v>0</v>
      </c>
      <c r="CS63">
        <v>0</v>
      </c>
      <c r="CT63" s="120">
        <v>0</v>
      </c>
      <c r="CU63">
        <v>0</v>
      </c>
      <c r="CV63" s="120">
        <v>0</v>
      </c>
      <c r="CW63">
        <v>0</v>
      </c>
      <c r="CX63" s="120">
        <v>0</v>
      </c>
      <c r="CY63">
        <v>0</v>
      </c>
      <c r="CZ63" s="120">
        <v>0</v>
      </c>
      <c r="DA63">
        <v>0</v>
      </c>
      <c r="DB63">
        <v>0</v>
      </c>
      <c r="DC63">
        <v>0</v>
      </c>
      <c r="DD63" s="120">
        <v>0</v>
      </c>
      <c r="DE63">
        <v>0</v>
      </c>
      <c r="DF63" s="120">
        <v>0</v>
      </c>
      <c r="DG63">
        <v>0</v>
      </c>
      <c r="DH63" s="120">
        <v>0</v>
      </c>
      <c r="DI63">
        <v>0</v>
      </c>
      <c r="DJ63" s="120">
        <v>0</v>
      </c>
      <c r="DK63">
        <v>0</v>
      </c>
      <c r="DL63">
        <v>0</v>
      </c>
      <c r="DM63">
        <v>0</v>
      </c>
      <c r="DN63" s="120">
        <v>0</v>
      </c>
      <c r="DO63">
        <v>0</v>
      </c>
      <c r="DP63" s="120">
        <v>0</v>
      </c>
      <c r="DQ63">
        <v>0</v>
      </c>
      <c r="DR63" s="120">
        <v>0</v>
      </c>
      <c r="DS63">
        <v>0</v>
      </c>
      <c r="DT63" s="120">
        <v>0</v>
      </c>
      <c r="DU63">
        <v>11.908571428571429</v>
      </c>
      <c r="DV63">
        <v>2.6463492063492065</v>
      </c>
      <c r="DW63">
        <v>1.8503884572697002</v>
      </c>
      <c r="DX63" s="120">
        <v>0</v>
      </c>
      <c r="DY63">
        <v>1.5728301886792453</v>
      </c>
      <c r="DZ63" s="117">
        <v>0</v>
      </c>
      <c r="EA63">
        <v>1.3106918238993712</v>
      </c>
      <c r="EB63" s="117">
        <v>0</v>
      </c>
      <c r="EC63">
        <v>1.0485534591194969</v>
      </c>
      <c r="ED63" s="117">
        <v>0</v>
      </c>
      <c r="EE63">
        <v>0</v>
      </c>
      <c r="EF63">
        <v>0</v>
      </c>
      <c r="EG63">
        <v>0</v>
      </c>
      <c r="EH63" s="120">
        <v>0</v>
      </c>
      <c r="EI63">
        <f>$EF63*B$3</f>
        <v>0</v>
      </c>
      <c r="EJ63" s="120">
        <v>0</v>
      </c>
      <c r="EK63">
        <f>$EF63*C$3</f>
        <v>0</v>
      </c>
      <c r="EL63" s="120">
        <v>0</v>
      </c>
      <c r="EM63">
        <f>$EF63*D$3</f>
        <v>0</v>
      </c>
      <c r="EN63" s="120">
        <v>0</v>
      </c>
      <c r="EO63">
        <v>2.5999999999999999E-2</v>
      </c>
      <c r="EP63">
        <v>1.7333333333333333E-2</v>
      </c>
      <c r="EQ63">
        <v>1.0399999999999998E-2</v>
      </c>
      <c r="ER63" s="120">
        <v>0</v>
      </c>
      <c r="ES63">
        <v>1.7333333333333333E-2</v>
      </c>
      <c r="ET63" s="120">
        <v>0</v>
      </c>
      <c r="EU63">
        <v>1.7333333333333333E-2</v>
      </c>
      <c r="EV63" s="120">
        <v>0</v>
      </c>
      <c r="EW63">
        <v>1.7333333333333333E-2</v>
      </c>
      <c r="EX63" s="120">
        <v>0</v>
      </c>
      <c r="EY63">
        <v>0.19207240142841048</v>
      </c>
      <c r="EZ63">
        <v>0.11682954493601999</v>
      </c>
      <c r="FA63">
        <v>0.1096294314987091</v>
      </c>
      <c r="FB63" s="120">
        <v>0</v>
      </c>
      <c r="FC63" s="93">
        <v>0.10185220882315059</v>
      </c>
      <c r="FD63" s="117">
        <v>0</v>
      </c>
      <c r="FE63">
        <f>(FC63+FH63)/2</f>
        <v>5.0926104411575294E-2</v>
      </c>
      <c r="FF63" s="117">
        <v>0</v>
      </c>
      <c r="FG63" s="117">
        <v>8.8827433387272267E-2</v>
      </c>
      <c r="FH63" s="117">
        <v>0</v>
      </c>
    </row>
    <row r="66" spans="9:25" x14ac:dyDescent="0.35">
      <c r="I66" s="15"/>
      <c r="J66" s="15"/>
      <c r="K66" s="15"/>
      <c r="L66" s="15"/>
      <c r="M66" s="15"/>
      <c r="N66" s="15"/>
      <c r="Y66" s="15"/>
    </row>
  </sheetData>
  <mergeCells count="21">
    <mergeCell ref="BM4:BU4"/>
    <mergeCell ref="BW4:CE4"/>
    <mergeCell ref="CG4:CO4"/>
    <mergeCell ref="EY4:FH4"/>
    <mergeCell ref="CQ4:CY4"/>
    <mergeCell ref="DA4:DI4"/>
    <mergeCell ref="DK4:DS4"/>
    <mergeCell ref="DU4:EC4"/>
    <mergeCell ref="EE4:EM4"/>
    <mergeCell ref="EO4:EW4"/>
    <mergeCell ref="O4:X4"/>
    <mergeCell ref="Y4:AH4"/>
    <mergeCell ref="AI4:AQ4"/>
    <mergeCell ref="AS4:BA4"/>
    <mergeCell ref="BC4:BK4"/>
    <mergeCell ref="A39:A63"/>
    <mergeCell ref="A9:A38"/>
    <mergeCell ref="A4:C4"/>
    <mergeCell ref="D5:D8"/>
    <mergeCell ref="B5:B8"/>
    <mergeCell ref="C5:C8"/>
  </mergeCells>
  <conditionalFormatting sqref="B2">
    <cfRule type="cellIs" dxfId="787" priority="1" operator="equal">
      <formula>FALSE</formula>
    </cfRule>
    <cfRule type="cellIs" dxfId="786" priority="2" operator="equal">
      <formula>TRUE</formula>
    </cfRule>
  </conditionalFormatting>
  <conditionalFormatting sqref="A2">
    <cfRule type="cellIs" dxfId="785" priority="3" operator="equal">
      <formula>TRUE</formula>
    </cfRule>
    <cfRule type="cellIs" dxfId="784" priority="4" operator="equal">
      <formula>FALSE</formula>
    </cfRule>
  </conditionalFormatting>
  <pageMargins left="0.7" right="0.7" top="0.75" bottom="0.75" header="0.3" footer="0.3"/>
  <pageSetup paperSize="9" orientation="portrait" horizontalDpi="429496729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60"/>
  <sheetViews>
    <sheetView topLeftCell="A37" workbookViewId="0">
      <selection activeCell="B13" sqref="B13"/>
    </sheetView>
  </sheetViews>
  <sheetFormatPr defaultRowHeight="14.5" x14ac:dyDescent="0.35"/>
  <cols>
    <col min="1" max="1" width="27.36328125" style="15" customWidth="1"/>
    <col min="2" max="2" width="33.1796875" style="15" customWidth="1"/>
    <col min="3" max="3" width="20.36328125" style="15" bestFit="1" customWidth="1"/>
    <col min="4" max="4" width="21.54296875" style="15" bestFit="1" customWidth="1"/>
    <col min="5" max="5" width="21.54296875" style="15" customWidth="1"/>
    <col min="6" max="6" width="14.1796875" style="15" bestFit="1" customWidth="1"/>
    <col min="7" max="7" width="15.26953125" style="15" bestFit="1" customWidth="1"/>
    <col min="8" max="8" width="15.26953125" style="15" customWidth="1"/>
    <col min="9" max="9" width="15.08984375" style="15" bestFit="1" customWidth="1"/>
    <col min="10" max="10" width="16.1796875" style="15" bestFit="1" customWidth="1"/>
    <col min="11" max="11" width="16.1796875" style="15" customWidth="1"/>
    <col min="12" max="12" width="13.453125" style="15" bestFit="1" customWidth="1"/>
    <col min="13" max="13" width="14.54296875" style="15" bestFit="1" customWidth="1"/>
    <col min="14" max="16384" width="8.7265625" style="15"/>
  </cols>
  <sheetData>
    <row r="1" spans="1:17" x14ac:dyDescent="0.35">
      <c r="A1" s="98" t="s">
        <v>246</v>
      </c>
      <c r="B1" s="33" t="s">
        <v>179</v>
      </c>
      <c r="C1" s="15" t="s">
        <v>104</v>
      </c>
      <c r="D1" s="15" t="s">
        <v>104</v>
      </c>
      <c r="E1" s="15" t="s">
        <v>104</v>
      </c>
      <c r="F1" s="15" t="s">
        <v>127</v>
      </c>
      <c r="G1" s="15" t="s">
        <v>127</v>
      </c>
      <c r="H1" s="15" t="s">
        <v>127</v>
      </c>
      <c r="I1" s="15" t="s">
        <v>110</v>
      </c>
      <c r="J1" s="15" t="s">
        <v>110</v>
      </c>
      <c r="K1" s="15" t="s">
        <v>110</v>
      </c>
      <c r="L1" s="15" t="s">
        <v>110</v>
      </c>
      <c r="M1" s="15" t="s">
        <v>110</v>
      </c>
      <c r="N1" s="15" t="s">
        <v>110</v>
      </c>
      <c r="O1" s="15" t="s">
        <v>261</v>
      </c>
      <c r="P1" s="15" t="s">
        <v>261</v>
      </c>
      <c r="Q1" s="15" t="s">
        <v>261</v>
      </c>
    </row>
    <row r="2" spans="1:17" x14ac:dyDescent="0.35">
      <c r="A2" s="99" t="s">
        <v>236</v>
      </c>
      <c r="B2" s="33" t="s">
        <v>161</v>
      </c>
      <c r="C2" s="53">
        <v>19.899999999999999</v>
      </c>
      <c r="D2" s="53">
        <v>19.899999999999999</v>
      </c>
      <c r="E2" s="53">
        <v>19.899999999999999</v>
      </c>
      <c r="F2" s="54">
        <v>18.600000000000001</v>
      </c>
      <c r="G2" s="54">
        <v>18.600000000000001</v>
      </c>
      <c r="H2" s="54">
        <v>18.600000000000001</v>
      </c>
      <c r="I2" s="53">
        <v>19.899999999999999</v>
      </c>
      <c r="J2" s="53">
        <v>19.899999999999999</v>
      </c>
      <c r="K2" s="53">
        <v>19.899999999999999</v>
      </c>
      <c r="L2" s="53">
        <v>19.899999999999999</v>
      </c>
      <c r="M2" s="53">
        <v>19.899999999999999</v>
      </c>
      <c r="N2" s="53">
        <v>19.899999999999999</v>
      </c>
      <c r="O2" s="53">
        <v>120</v>
      </c>
      <c r="P2" s="53">
        <v>120</v>
      </c>
      <c r="Q2" s="53">
        <v>120</v>
      </c>
    </row>
    <row r="3" spans="1:17" x14ac:dyDescent="0.35">
      <c r="A3" s="98" t="s">
        <v>247</v>
      </c>
      <c r="B3" s="15" t="s">
        <v>114</v>
      </c>
      <c r="C3" s="15" t="s">
        <v>90</v>
      </c>
      <c r="D3" s="15" t="s">
        <v>111</v>
      </c>
      <c r="E3" s="15" t="s">
        <v>245</v>
      </c>
      <c r="F3" s="15" t="s">
        <v>90</v>
      </c>
      <c r="G3" s="15" t="s">
        <v>111</v>
      </c>
      <c r="H3" s="15" t="s">
        <v>245</v>
      </c>
      <c r="I3" s="15" t="s">
        <v>90</v>
      </c>
      <c r="J3" s="15" t="s">
        <v>111</v>
      </c>
      <c r="K3" s="15" t="s">
        <v>245</v>
      </c>
      <c r="L3" s="15" t="s">
        <v>90</v>
      </c>
      <c r="M3" s="15" t="s">
        <v>111</v>
      </c>
      <c r="N3" s="15" t="s">
        <v>245</v>
      </c>
      <c r="O3" s="15" t="s">
        <v>90</v>
      </c>
      <c r="P3" s="15" t="s">
        <v>111</v>
      </c>
      <c r="Q3" s="15" t="s">
        <v>245</v>
      </c>
    </row>
    <row r="4" spans="1:17" x14ac:dyDescent="0.35">
      <c r="A4" s="99" t="str">
        <f>B35</f>
        <v>H2 buried pipes</v>
      </c>
      <c r="B4" s="15" t="s">
        <v>130</v>
      </c>
      <c r="C4" s="15" t="s">
        <v>129</v>
      </c>
      <c r="D4" s="15" t="s">
        <v>129</v>
      </c>
      <c r="E4" s="15" t="s">
        <v>129</v>
      </c>
      <c r="F4" s="15" t="s">
        <v>129</v>
      </c>
      <c r="G4" s="15" t="s">
        <v>129</v>
      </c>
      <c r="H4" s="15" t="s">
        <v>129</v>
      </c>
      <c r="I4" s="15" t="s">
        <v>98</v>
      </c>
      <c r="J4" s="15" t="s">
        <v>98</v>
      </c>
      <c r="K4" s="15" t="s">
        <v>98</v>
      </c>
      <c r="L4" s="15" t="s">
        <v>131</v>
      </c>
      <c r="M4" s="15" t="s">
        <v>131</v>
      </c>
      <c r="N4" s="15" t="s">
        <v>131</v>
      </c>
      <c r="O4" s="15" t="s">
        <v>129</v>
      </c>
      <c r="P4" s="15" t="s">
        <v>129</v>
      </c>
      <c r="Q4" s="15" t="s">
        <v>129</v>
      </c>
    </row>
    <row r="5" spans="1:17" x14ac:dyDescent="0.35">
      <c r="A5" s="23"/>
      <c r="B5" s="33" t="s">
        <v>132</v>
      </c>
      <c r="C5" s="15" t="str">
        <f t="shared" ref="C5:M5" si="0">C1&amp;"_"&amp;C3&amp;"_"&amp;C4</f>
        <v>Bio-eMeOH_AEC_None</v>
      </c>
      <c r="D5" s="15" t="str">
        <f t="shared" si="0"/>
        <v>Bio-eMeOH_SOEC_None</v>
      </c>
      <c r="E5" s="15" t="str">
        <f t="shared" si="0"/>
        <v>Bio-eMeOH_Mix_None</v>
      </c>
      <c r="F5" s="15" t="str">
        <f t="shared" si="0"/>
        <v>NH3_AEC_None</v>
      </c>
      <c r="G5" s="15" t="str">
        <f t="shared" si="0"/>
        <v>NH3_SOEC_None</v>
      </c>
      <c r="H5" s="15" t="str">
        <f t="shared" ref="H5" si="1">H1&amp;"_"&amp;H3&amp;"_"&amp;H4</f>
        <v>NH3_Mix_None</v>
      </c>
      <c r="I5" s="15" t="str">
        <f t="shared" si="0"/>
        <v>MeOH_AEC_DAC</v>
      </c>
      <c r="J5" s="15" t="str">
        <f t="shared" si="0"/>
        <v>MeOH_SOEC_DAC</v>
      </c>
      <c r="K5" s="15" t="str">
        <f t="shared" si="0"/>
        <v>MeOH_Mix_DAC</v>
      </c>
      <c r="L5" s="15" t="str">
        <f t="shared" si="0"/>
        <v>MeOH_AEC_PS</v>
      </c>
      <c r="M5" s="15" t="str">
        <f t="shared" si="0"/>
        <v>MeOH_SOEC_PS</v>
      </c>
      <c r="N5" s="15" t="str">
        <f t="shared" ref="N5:Q5" si="2">N1&amp;"_"&amp;N3&amp;"_"&amp;N4</f>
        <v>MeOH_Mix_PS</v>
      </c>
      <c r="O5" s="15" t="str">
        <f t="shared" si="2"/>
        <v>H2_AEC_None</v>
      </c>
      <c r="P5" s="15" t="str">
        <f t="shared" si="2"/>
        <v>H2_SOEC_None</v>
      </c>
      <c r="Q5" s="15" t="str">
        <f t="shared" si="2"/>
        <v>H2_Mix_None</v>
      </c>
    </row>
    <row r="6" spans="1:17" x14ac:dyDescent="0.35">
      <c r="A6" s="3">
        <f>ROW(B6)-ROW($A$5)</f>
        <v>1</v>
      </c>
      <c r="B6" s="3" t="str">
        <f>Data_base_case!D9</f>
        <v>CO2 capture DAC</v>
      </c>
      <c r="C6" s="3">
        <f t="shared" ref="C6:Q6" si="3">IF(AND(C1="MeOH",C4="DAC"),1,0)</f>
        <v>0</v>
      </c>
      <c r="D6" s="3">
        <f t="shared" si="3"/>
        <v>0</v>
      </c>
      <c r="E6" s="3">
        <f t="shared" si="3"/>
        <v>0</v>
      </c>
      <c r="F6" s="3">
        <f t="shared" si="3"/>
        <v>0</v>
      </c>
      <c r="G6" s="3">
        <f t="shared" si="3"/>
        <v>0</v>
      </c>
      <c r="H6" s="3">
        <f t="shared" si="3"/>
        <v>0</v>
      </c>
      <c r="I6" s="3">
        <f t="shared" si="3"/>
        <v>1</v>
      </c>
      <c r="J6" s="3">
        <f t="shared" si="3"/>
        <v>1</v>
      </c>
      <c r="K6" s="3">
        <f t="shared" si="3"/>
        <v>1</v>
      </c>
      <c r="L6" s="3">
        <f t="shared" si="3"/>
        <v>0</v>
      </c>
      <c r="M6" s="3">
        <f t="shared" si="3"/>
        <v>0</v>
      </c>
      <c r="N6" s="3">
        <f t="shared" si="3"/>
        <v>0</v>
      </c>
      <c r="O6" s="3">
        <f t="shared" si="3"/>
        <v>0</v>
      </c>
      <c r="P6" s="3">
        <f t="shared" si="3"/>
        <v>0</v>
      </c>
      <c r="Q6" s="3">
        <f t="shared" si="3"/>
        <v>0</v>
      </c>
    </row>
    <row r="7" spans="1:17" x14ac:dyDescent="0.35">
      <c r="A7" s="3">
        <f t="shared" ref="A7:A60" si="4">ROW(B7)-ROW($A$5)</f>
        <v>2</v>
      </c>
      <c r="B7" s="3" t="str">
        <f>Data_base_case!D10</f>
        <v>CO2 capture PS</v>
      </c>
      <c r="C7" s="3">
        <f t="shared" ref="C7:Q7" si="5">IF(AND(C1="MeOH",C4="PS"),1,0)</f>
        <v>0</v>
      </c>
      <c r="D7" s="3">
        <f t="shared" si="5"/>
        <v>0</v>
      </c>
      <c r="E7" s="3">
        <f t="shared" si="5"/>
        <v>0</v>
      </c>
      <c r="F7" s="3">
        <f t="shared" si="5"/>
        <v>0</v>
      </c>
      <c r="G7" s="3">
        <f t="shared" si="5"/>
        <v>0</v>
      </c>
      <c r="H7" s="3">
        <f t="shared" si="5"/>
        <v>0</v>
      </c>
      <c r="I7" s="3">
        <f t="shared" si="5"/>
        <v>0</v>
      </c>
      <c r="J7" s="3">
        <f t="shared" si="5"/>
        <v>0</v>
      </c>
      <c r="K7" s="3">
        <f t="shared" si="5"/>
        <v>0</v>
      </c>
      <c r="L7" s="3">
        <f t="shared" si="5"/>
        <v>1</v>
      </c>
      <c r="M7" s="3">
        <f t="shared" si="5"/>
        <v>1</v>
      </c>
      <c r="N7" s="3">
        <f t="shared" si="5"/>
        <v>1</v>
      </c>
      <c r="O7" s="3">
        <f t="shared" si="5"/>
        <v>0</v>
      </c>
      <c r="P7" s="3">
        <f t="shared" si="5"/>
        <v>0</v>
      </c>
      <c r="Q7" s="3">
        <f t="shared" si="5"/>
        <v>0</v>
      </c>
    </row>
    <row r="8" spans="1:17" x14ac:dyDescent="0.35">
      <c r="A8" s="3">
        <f t="shared" si="4"/>
        <v>3</v>
      </c>
      <c r="B8" s="3" t="str">
        <f>Data_base_case!D11</f>
        <v>MeOH plant CCU</v>
      </c>
      <c r="C8" s="3">
        <f>IF(AND(C1="MeOH"),1,0)</f>
        <v>0</v>
      </c>
      <c r="D8" s="3">
        <f t="shared" ref="D8:Q8" si="6">IF(AND(D1="MeOH"),1,0)</f>
        <v>0</v>
      </c>
      <c r="E8" s="3">
        <f t="shared" si="6"/>
        <v>0</v>
      </c>
      <c r="F8" s="3">
        <f t="shared" si="6"/>
        <v>0</v>
      </c>
      <c r="G8" s="3">
        <f t="shared" si="6"/>
        <v>0</v>
      </c>
      <c r="H8" s="3">
        <f t="shared" si="6"/>
        <v>0</v>
      </c>
      <c r="I8" s="3">
        <f t="shared" si="6"/>
        <v>1</v>
      </c>
      <c r="J8" s="3">
        <f t="shared" si="6"/>
        <v>1</v>
      </c>
      <c r="K8" s="3">
        <f t="shared" si="6"/>
        <v>1</v>
      </c>
      <c r="L8" s="3">
        <f t="shared" si="6"/>
        <v>1</v>
      </c>
      <c r="M8" s="3">
        <f t="shared" si="6"/>
        <v>1</v>
      </c>
      <c r="N8" s="3">
        <f t="shared" si="6"/>
        <v>1</v>
      </c>
      <c r="O8" s="3">
        <f t="shared" si="6"/>
        <v>0</v>
      </c>
      <c r="P8" s="3">
        <f t="shared" si="6"/>
        <v>0</v>
      </c>
      <c r="Q8" s="3">
        <f t="shared" si="6"/>
        <v>0</v>
      </c>
    </row>
    <row r="9" spans="1:17" x14ac:dyDescent="0.35">
      <c r="A9" s="3">
        <f t="shared" si="4"/>
        <v>4</v>
      </c>
      <c r="B9" s="3" t="str">
        <f>Data_base_case!D12</f>
        <v>Biomass</v>
      </c>
      <c r="C9" s="3">
        <f t="shared" ref="C9:N9" si="7">IF(C1="Bio-eMeOH",1,0)</f>
        <v>1</v>
      </c>
      <c r="D9" s="3">
        <f t="shared" si="7"/>
        <v>1</v>
      </c>
      <c r="E9" s="3">
        <f t="shared" si="7"/>
        <v>1</v>
      </c>
      <c r="F9" s="3">
        <f t="shared" si="7"/>
        <v>0</v>
      </c>
      <c r="G9" s="3">
        <f t="shared" si="7"/>
        <v>0</v>
      </c>
      <c r="H9" s="3">
        <f t="shared" si="7"/>
        <v>0</v>
      </c>
      <c r="I9" s="3">
        <f t="shared" si="7"/>
        <v>0</v>
      </c>
      <c r="J9" s="3">
        <f t="shared" si="7"/>
        <v>0</v>
      </c>
      <c r="K9" s="3">
        <f t="shared" si="7"/>
        <v>0</v>
      </c>
      <c r="L9" s="3">
        <f t="shared" si="7"/>
        <v>0</v>
      </c>
      <c r="M9" s="3">
        <f t="shared" si="7"/>
        <v>0</v>
      </c>
      <c r="N9" s="3">
        <f t="shared" si="7"/>
        <v>0</v>
      </c>
      <c r="O9" s="3">
        <f t="shared" ref="O9:Q9" si="8">IF(O1="Bio-eMeOH",1,0)</f>
        <v>0</v>
      </c>
      <c r="P9" s="3">
        <f t="shared" si="8"/>
        <v>0</v>
      </c>
      <c r="Q9" s="3">
        <f t="shared" si="8"/>
        <v>0</v>
      </c>
    </row>
    <row r="10" spans="1:17" x14ac:dyDescent="0.35">
      <c r="A10" s="3">
        <f t="shared" si="4"/>
        <v>5</v>
      </c>
      <c r="B10" s="3" t="str">
        <f>Data_base_case!D13</f>
        <v>Bio-eMeOH plant - AEC</v>
      </c>
      <c r="C10" s="3">
        <f t="shared" ref="C10:M10" si="9">IF(AND(C1="Bio-eMeOH",C3="AEC"),1,0)</f>
        <v>1</v>
      </c>
      <c r="D10" s="3">
        <f t="shared" si="9"/>
        <v>0</v>
      </c>
      <c r="E10" s="3">
        <f t="shared" ref="E10" si="10">IF(AND(E1="Bio-eMeOH",E3="AEC"),1,0)</f>
        <v>0</v>
      </c>
      <c r="F10" s="3">
        <f t="shared" si="9"/>
        <v>0</v>
      </c>
      <c r="G10" s="3">
        <f t="shared" si="9"/>
        <v>0</v>
      </c>
      <c r="H10" s="3">
        <f t="shared" ref="H10" si="11">IF(AND(H1="Bio-eMeOH",H3="AEC"),1,0)</f>
        <v>0</v>
      </c>
      <c r="I10" s="3">
        <f t="shared" si="9"/>
        <v>0</v>
      </c>
      <c r="J10" s="3">
        <f t="shared" si="9"/>
        <v>0</v>
      </c>
      <c r="K10" s="3">
        <f t="shared" ref="K10" si="12">IF(AND(K1="Bio-eMeOH",K3="AEC"),1,0)</f>
        <v>0</v>
      </c>
      <c r="L10" s="3">
        <f t="shared" si="9"/>
        <v>0</v>
      </c>
      <c r="M10" s="3">
        <f t="shared" si="9"/>
        <v>0</v>
      </c>
      <c r="N10" s="3">
        <f t="shared" ref="N10:Q10" si="13">IF(AND(N1="Bio-eMeOH",N3="AEC"),1,0)</f>
        <v>0</v>
      </c>
      <c r="O10" s="3">
        <f t="shared" si="13"/>
        <v>0</v>
      </c>
      <c r="P10" s="3">
        <f t="shared" si="13"/>
        <v>0</v>
      </c>
      <c r="Q10" s="3">
        <f t="shared" si="13"/>
        <v>0</v>
      </c>
    </row>
    <row r="11" spans="1:17" x14ac:dyDescent="0.35">
      <c r="A11" s="3">
        <f t="shared" si="4"/>
        <v>6</v>
      </c>
      <c r="B11" s="3" t="str">
        <f>Data_base_case!D14</f>
        <v>Bio-eMeOH plant - SOEC</v>
      </c>
      <c r="C11" s="3">
        <f t="shared" ref="C11:N11" si="14">IF(AND(C1="Bio-eMeOH",C3&lt;&gt;"AEC"),1,0)</f>
        <v>0</v>
      </c>
      <c r="D11" s="3">
        <f t="shared" si="14"/>
        <v>1</v>
      </c>
      <c r="E11" s="3">
        <f t="shared" si="14"/>
        <v>1</v>
      </c>
      <c r="F11" s="3">
        <f t="shared" si="14"/>
        <v>0</v>
      </c>
      <c r="G11" s="3">
        <f t="shared" si="14"/>
        <v>0</v>
      </c>
      <c r="H11" s="3">
        <f t="shared" si="14"/>
        <v>0</v>
      </c>
      <c r="I11" s="3">
        <f t="shared" si="14"/>
        <v>0</v>
      </c>
      <c r="J11" s="3">
        <f t="shared" si="14"/>
        <v>0</v>
      </c>
      <c r="K11" s="3">
        <f t="shared" si="14"/>
        <v>0</v>
      </c>
      <c r="L11" s="3">
        <f t="shared" si="14"/>
        <v>0</v>
      </c>
      <c r="M11" s="3">
        <f t="shared" si="14"/>
        <v>0</v>
      </c>
      <c r="N11" s="3">
        <f t="shared" si="14"/>
        <v>0</v>
      </c>
      <c r="O11" s="3">
        <f t="shared" ref="O11:Q11" si="15">IF(AND(O1="Bio-eMeOH",O3&lt;&gt;"AEC"),1,0)</f>
        <v>0</v>
      </c>
      <c r="P11" s="3">
        <f t="shared" si="15"/>
        <v>0</v>
      </c>
      <c r="Q11" s="3">
        <f t="shared" si="15"/>
        <v>0</v>
      </c>
    </row>
    <row r="12" spans="1:17" x14ac:dyDescent="0.35">
      <c r="A12" s="3">
        <f t="shared" si="4"/>
        <v>7</v>
      </c>
      <c r="B12" s="3" t="str">
        <f>Data_base_case!D15</f>
        <v>NH3 plant + ASU - AEC</v>
      </c>
      <c r="C12" s="3">
        <f t="shared" ref="C12:N12" si="16">IF(AND(C1="NH3",C3="AEC"),1,0)</f>
        <v>0</v>
      </c>
      <c r="D12" s="3">
        <f t="shared" si="16"/>
        <v>0</v>
      </c>
      <c r="E12" s="3">
        <f t="shared" si="16"/>
        <v>0</v>
      </c>
      <c r="F12" s="3">
        <f t="shared" si="16"/>
        <v>1</v>
      </c>
      <c r="G12" s="3">
        <f t="shared" si="16"/>
        <v>0</v>
      </c>
      <c r="H12" s="3">
        <f t="shared" si="16"/>
        <v>0</v>
      </c>
      <c r="I12" s="3">
        <f t="shared" si="16"/>
        <v>0</v>
      </c>
      <c r="J12" s="3">
        <f t="shared" si="16"/>
        <v>0</v>
      </c>
      <c r="K12" s="3">
        <f t="shared" si="16"/>
        <v>0</v>
      </c>
      <c r="L12" s="3">
        <f t="shared" si="16"/>
        <v>0</v>
      </c>
      <c r="M12" s="3">
        <f t="shared" si="16"/>
        <v>0</v>
      </c>
      <c r="N12" s="3">
        <f t="shared" si="16"/>
        <v>0</v>
      </c>
      <c r="O12" s="3">
        <f t="shared" ref="O12:Q12" si="17">IF(AND(O1="NH3",O3="AEC"),1,0)</f>
        <v>0</v>
      </c>
      <c r="P12" s="3">
        <f t="shared" si="17"/>
        <v>0</v>
      </c>
      <c r="Q12" s="3">
        <f t="shared" si="17"/>
        <v>0</v>
      </c>
    </row>
    <row r="13" spans="1:17" x14ac:dyDescent="0.35">
      <c r="A13" s="3">
        <f t="shared" si="4"/>
        <v>8</v>
      </c>
      <c r="B13" s="3" t="str">
        <f>Data_base_case!D16</f>
        <v>NH3 plant + ASU - SOEC</v>
      </c>
      <c r="C13" s="3">
        <f>IF(AND(C1="NH3",C3&lt;&gt;"AEC"),1,0)</f>
        <v>0</v>
      </c>
      <c r="D13" s="3">
        <f t="shared" ref="D13:N13" si="18">IF(AND(D1="NH3",D3&lt;&gt;"AEC"),1,0)</f>
        <v>0</v>
      </c>
      <c r="E13" s="3">
        <f t="shared" si="18"/>
        <v>0</v>
      </c>
      <c r="F13" s="3">
        <f t="shared" si="18"/>
        <v>0</v>
      </c>
      <c r="G13" s="3">
        <f t="shared" si="18"/>
        <v>1</v>
      </c>
      <c r="H13" s="3">
        <f t="shared" si="18"/>
        <v>1</v>
      </c>
      <c r="I13" s="3">
        <f t="shared" si="18"/>
        <v>0</v>
      </c>
      <c r="J13" s="3">
        <f t="shared" si="18"/>
        <v>0</v>
      </c>
      <c r="K13" s="3">
        <f t="shared" si="18"/>
        <v>0</v>
      </c>
      <c r="L13" s="3">
        <f t="shared" si="18"/>
        <v>0</v>
      </c>
      <c r="M13" s="3">
        <f t="shared" si="18"/>
        <v>0</v>
      </c>
      <c r="N13" s="3">
        <f t="shared" si="18"/>
        <v>0</v>
      </c>
      <c r="O13" s="3">
        <f t="shared" ref="O13:Q13" si="19">IF(AND(O1="NH3",O3&lt;&gt;"AEC"),1,0)</f>
        <v>0</v>
      </c>
      <c r="P13" s="3">
        <f t="shared" si="19"/>
        <v>0</v>
      </c>
      <c r="Q13" s="3">
        <f t="shared" si="19"/>
        <v>0</v>
      </c>
    </row>
    <row r="14" spans="1:17" x14ac:dyDescent="0.35">
      <c r="A14" s="3">
        <f t="shared" si="4"/>
        <v>9</v>
      </c>
      <c r="B14" s="3" t="str">
        <f>Data_base_case!D17</f>
        <v>H2 client</v>
      </c>
      <c r="C14" s="3">
        <f t="shared" ref="C14:Q14" si="20">IF(C1&lt;&gt;"H2",0,1)</f>
        <v>0</v>
      </c>
      <c r="D14" s="3">
        <f t="shared" si="20"/>
        <v>0</v>
      </c>
      <c r="E14" s="3">
        <f t="shared" si="20"/>
        <v>0</v>
      </c>
      <c r="F14" s="3">
        <f t="shared" si="20"/>
        <v>0</v>
      </c>
      <c r="G14" s="3">
        <f t="shared" si="20"/>
        <v>0</v>
      </c>
      <c r="H14" s="3">
        <f t="shared" si="20"/>
        <v>0</v>
      </c>
      <c r="I14" s="3">
        <f t="shared" si="20"/>
        <v>0</v>
      </c>
      <c r="J14" s="3">
        <f t="shared" si="20"/>
        <v>0</v>
      </c>
      <c r="K14" s="3">
        <f t="shared" si="20"/>
        <v>0</v>
      </c>
      <c r="L14" s="3">
        <f t="shared" si="20"/>
        <v>0</v>
      </c>
      <c r="M14" s="3">
        <f t="shared" si="20"/>
        <v>0</v>
      </c>
      <c r="N14" s="3">
        <f t="shared" si="20"/>
        <v>0</v>
      </c>
      <c r="O14" s="3">
        <f t="shared" si="20"/>
        <v>1</v>
      </c>
      <c r="P14" s="3">
        <f t="shared" si="20"/>
        <v>1</v>
      </c>
      <c r="Q14" s="3">
        <f t="shared" si="20"/>
        <v>1</v>
      </c>
    </row>
    <row r="15" spans="1:17" x14ac:dyDescent="0.35">
      <c r="A15" s="3">
        <f t="shared" si="4"/>
        <v>10</v>
      </c>
      <c r="B15" s="3" t="str">
        <f>Data_base_case!D18</f>
        <v>Desalination plant</v>
      </c>
      <c r="C15" s="3">
        <f>IF($A$2=$B15,1,0)</f>
        <v>0</v>
      </c>
      <c r="D15" s="3">
        <f t="shared" ref="D15:Q15" si="21">IF($A$2=$B15,1,0)</f>
        <v>0</v>
      </c>
      <c r="E15" s="3">
        <f t="shared" si="21"/>
        <v>0</v>
      </c>
      <c r="F15" s="3">
        <f t="shared" si="21"/>
        <v>0</v>
      </c>
      <c r="G15" s="3">
        <f t="shared" si="21"/>
        <v>0</v>
      </c>
      <c r="H15" s="3">
        <f t="shared" si="21"/>
        <v>0</v>
      </c>
      <c r="I15" s="3">
        <f t="shared" si="21"/>
        <v>0</v>
      </c>
      <c r="J15" s="3">
        <f t="shared" si="21"/>
        <v>0</v>
      </c>
      <c r="K15" s="3">
        <f t="shared" si="21"/>
        <v>0</v>
      </c>
      <c r="L15" s="3">
        <f t="shared" si="21"/>
        <v>0</v>
      </c>
      <c r="M15" s="3">
        <f t="shared" si="21"/>
        <v>0</v>
      </c>
      <c r="N15" s="3">
        <f t="shared" si="21"/>
        <v>0</v>
      </c>
      <c r="O15" s="3">
        <f t="shared" si="21"/>
        <v>0</v>
      </c>
      <c r="P15" s="3">
        <f t="shared" si="21"/>
        <v>0</v>
      </c>
      <c r="Q15" s="3">
        <f t="shared" si="21"/>
        <v>0</v>
      </c>
    </row>
    <row r="16" spans="1:17" x14ac:dyDescent="0.35">
      <c r="A16" s="3">
        <f t="shared" si="4"/>
        <v>11</v>
      </c>
      <c r="B16" s="3" t="str">
        <f>Data_base_case!D19</f>
        <v>Waste water plant</v>
      </c>
      <c r="C16" s="3">
        <f t="shared" ref="C16:Q17" si="22">IF($A$2=$B16,1,0)</f>
        <v>1</v>
      </c>
      <c r="D16" s="3">
        <f t="shared" si="22"/>
        <v>1</v>
      </c>
      <c r="E16" s="3">
        <f t="shared" si="22"/>
        <v>1</v>
      </c>
      <c r="F16" s="3">
        <f t="shared" si="22"/>
        <v>1</v>
      </c>
      <c r="G16" s="3">
        <f t="shared" si="22"/>
        <v>1</v>
      </c>
      <c r="H16" s="3">
        <f t="shared" si="22"/>
        <v>1</v>
      </c>
      <c r="I16" s="3">
        <f t="shared" si="22"/>
        <v>1</v>
      </c>
      <c r="J16" s="3">
        <f t="shared" si="22"/>
        <v>1</v>
      </c>
      <c r="K16" s="3">
        <f t="shared" si="22"/>
        <v>1</v>
      </c>
      <c r="L16" s="3">
        <f t="shared" si="22"/>
        <v>1</v>
      </c>
      <c r="M16" s="3">
        <f t="shared" si="22"/>
        <v>1</v>
      </c>
      <c r="N16" s="3">
        <f t="shared" si="22"/>
        <v>1</v>
      </c>
      <c r="O16" s="3">
        <f t="shared" si="22"/>
        <v>1</v>
      </c>
      <c r="P16" s="3">
        <f t="shared" si="22"/>
        <v>1</v>
      </c>
      <c r="Q16" s="3">
        <f t="shared" si="22"/>
        <v>1</v>
      </c>
    </row>
    <row r="17" spans="1:17" x14ac:dyDescent="0.35">
      <c r="A17" s="3">
        <f t="shared" si="4"/>
        <v>12</v>
      </c>
      <c r="B17" s="3" t="str">
        <f>Data_base_case!D20</f>
        <v>Drinking water</v>
      </c>
      <c r="C17" s="3">
        <f t="shared" si="22"/>
        <v>0</v>
      </c>
      <c r="D17" s="3">
        <f t="shared" si="22"/>
        <v>0</v>
      </c>
      <c r="E17" s="3">
        <f t="shared" si="22"/>
        <v>0</v>
      </c>
      <c r="F17" s="3">
        <f t="shared" si="22"/>
        <v>0</v>
      </c>
      <c r="G17" s="3">
        <f t="shared" si="22"/>
        <v>0</v>
      </c>
      <c r="H17" s="3">
        <f t="shared" si="22"/>
        <v>0</v>
      </c>
      <c r="I17" s="3">
        <f t="shared" si="22"/>
        <v>0</v>
      </c>
      <c r="J17" s="3">
        <f t="shared" si="22"/>
        <v>0</v>
      </c>
      <c r="K17" s="3">
        <f t="shared" si="22"/>
        <v>0</v>
      </c>
      <c r="L17" s="3">
        <f t="shared" si="22"/>
        <v>0</v>
      </c>
      <c r="M17" s="3">
        <f t="shared" si="22"/>
        <v>0</v>
      </c>
      <c r="N17" s="3">
        <f t="shared" si="22"/>
        <v>0</v>
      </c>
      <c r="O17" s="3">
        <f t="shared" si="22"/>
        <v>0</v>
      </c>
      <c r="P17" s="3">
        <f t="shared" si="22"/>
        <v>0</v>
      </c>
      <c r="Q17" s="3">
        <f t="shared" si="22"/>
        <v>0</v>
      </c>
    </row>
    <row r="18" spans="1:17" x14ac:dyDescent="0.35">
      <c r="A18" s="3">
        <f t="shared" si="4"/>
        <v>13</v>
      </c>
      <c r="B18" s="3" t="str">
        <f>Data_base_case!D21</f>
        <v>Electrolysers AEC</v>
      </c>
      <c r="C18" s="3">
        <f t="shared" ref="C18:Q18" si="23">IF(C3="AEC",1,0)</f>
        <v>1</v>
      </c>
      <c r="D18" s="3">
        <f t="shared" si="23"/>
        <v>0</v>
      </c>
      <c r="E18" s="3">
        <f t="shared" si="23"/>
        <v>0</v>
      </c>
      <c r="F18" s="3">
        <f t="shared" si="23"/>
        <v>1</v>
      </c>
      <c r="G18" s="3">
        <f t="shared" si="23"/>
        <v>0</v>
      </c>
      <c r="H18" s="3">
        <f t="shared" si="23"/>
        <v>0</v>
      </c>
      <c r="I18" s="3">
        <f t="shared" si="23"/>
        <v>1</v>
      </c>
      <c r="J18" s="3">
        <f t="shared" si="23"/>
        <v>0</v>
      </c>
      <c r="K18" s="3">
        <f t="shared" si="23"/>
        <v>0</v>
      </c>
      <c r="L18" s="3">
        <f t="shared" si="23"/>
        <v>1</v>
      </c>
      <c r="M18" s="3">
        <f t="shared" si="23"/>
        <v>0</v>
      </c>
      <c r="N18" s="3">
        <f t="shared" si="23"/>
        <v>0</v>
      </c>
      <c r="O18" s="3">
        <f t="shared" si="23"/>
        <v>1</v>
      </c>
      <c r="P18" s="3">
        <f t="shared" si="23"/>
        <v>0</v>
      </c>
      <c r="Q18" s="3">
        <f t="shared" si="23"/>
        <v>0</v>
      </c>
    </row>
    <row r="19" spans="1:17" x14ac:dyDescent="0.35">
      <c r="A19" s="3">
        <f t="shared" si="4"/>
        <v>14</v>
      </c>
      <c r="B19" s="3" t="str">
        <f>Data_base_case!D22</f>
        <v>Electrolysers SOEC heat integrated</v>
      </c>
      <c r="C19" s="3">
        <f t="shared" ref="C19:Q19" si="24">IF(AND(C3="SOEC",OR(C1="Bio-eMeOH",C1="NH3")),1,0)</f>
        <v>0</v>
      </c>
      <c r="D19" s="3">
        <f t="shared" si="24"/>
        <v>1</v>
      </c>
      <c r="E19" s="3">
        <f t="shared" si="24"/>
        <v>0</v>
      </c>
      <c r="F19" s="3">
        <f t="shared" si="24"/>
        <v>0</v>
      </c>
      <c r="G19" s="3">
        <f t="shared" si="24"/>
        <v>1</v>
      </c>
      <c r="H19" s="3">
        <f t="shared" si="24"/>
        <v>0</v>
      </c>
      <c r="I19" s="3">
        <f t="shared" si="24"/>
        <v>0</v>
      </c>
      <c r="J19" s="3">
        <f t="shared" si="24"/>
        <v>0</v>
      </c>
      <c r="K19" s="3">
        <f t="shared" si="24"/>
        <v>0</v>
      </c>
      <c r="L19" s="3">
        <f t="shared" si="24"/>
        <v>0</v>
      </c>
      <c r="M19" s="3">
        <f t="shared" si="24"/>
        <v>0</v>
      </c>
      <c r="N19" s="3">
        <f t="shared" si="24"/>
        <v>0</v>
      </c>
      <c r="O19" s="3">
        <f t="shared" si="24"/>
        <v>0</v>
      </c>
      <c r="P19" s="3">
        <f t="shared" si="24"/>
        <v>0</v>
      </c>
      <c r="Q19" s="3">
        <f t="shared" si="24"/>
        <v>0</v>
      </c>
    </row>
    <row r="20" spans="1:17" x14ac:dyDescent="0.35">
      <c r="A20" s="3">
        <f t="shared" si="4"/>
        <v>15</v>
      </c>
      <c r="B20" s="3" t="str">
        <f>Data_base_case!D23</f>
        <v>Electrolysers SOEC alone</v>
      </c>
      <c r="C20" s="3">
        <f t="shared" ref="C20:Q20" si="25">IF(AND(C3="SOEC",OR(C1="MeOH",C1="H2")),1,0)</f>
        <v>0</v>
      </c>
      <c r="D20" s="3">
        <f t="shared" si="25"/>
        <v>0</v>
      </c>
      <c r="E20" s="3">
        <f t="shared" si="25"/>
        <v>0</v>
      </c>
      <c r="F20" s="3">
        <f t="shared" si="25"/>
        <v>0</v>
      </c>
      <c r="G20" s="3">
        <f t="shared" si="25"/>
        <v>0</v>
      </c>
      <c r="H20" s="3">
        <f t="shared" si="25"/>
        <v>0</v>
      </c>
      <c r="I20" s="3">
        <f t="shared" si="25"/>
        <v>0</v>
      </c>
      <c r="J20" s="3">
        <f t="shared" si="25"/>
        <v>1</v>
      </c>
      <c r="K20" s="3">
        <f t="shared" si="25"/>
        <v>0</v>
      </c>
      <c r="L20" s="3">
        <f t="shared" si="25"/>
        <v>0</v>
      </c>
      <c r="M20" s="3">
        <f t="shared" si="25"/>
        <v>1</v>
      </c>
      <c r="N20" s="3">
        <f t="shared" si="25"/>
        <v>0</v>
      </c>
      <c r="O20" s="3">
        <f t="shared" si="25"/>
        <v>0</v>
      </c>
      <c r="P20" s="3">
        <f t="shared" si="25"/>
        <v>1</v>
      </c>
      <c r="Q20" s="3">
        <f t="shared" si="25"/>
        <v>0</v>
      </c>
    </row>
    <row r="21" spans="1:17" x14ac:dyDescent="0.35">
      <c r="A21" s="3">
        <f t="shared" si="4"/>
        <v>16</v>
      </c>
      <c r="B21" s="3" t="str">
        <f>Data_base_case!D24</f>
        <v>Electrolysers 75AEC-25SOEC_HI</v>
      </c>
      <c r="C21" s="3">
        <f t="shared" ref="C21:Q21" si="26">IF(AND(C3="Mix",OR(C1="Bio-eMeOH",C1="NH3")),1,0)</f>
        <v>0</v>
      </c>
      <c r="D21" s="3">
        <f t="shared" si="26"/>
        <v>0</v>
      </c>
      <c r="E21" s="3">
        <f t="shared" si="26"/>
        <v>1</v>
      </c>
      <c r="F21" s="3">
        <f t="shared" si="26"/>
        <v>0</v>
      </c>
      <c r="G21" s="3">
        <f t="shared" si="26"/>
        <v>0</v>
      </c>
      <c r="H21" s="3">
        <f t="shared" si="26"/>
        <v>1</v>
      </c>
      <c r="I21" s="3">
        <f t="shared" si="26"/>
        <v>0</v>
      </c>
      <c r="J21" s="3">
        <f t="shared" si="26"/>
        <v>0</v>
      </c>
      <c r="K21" s="3">
        <f t="shared" si="26"/>
        <v>0</v>
      </c>
      <c r="L21" s="3">
        <f t="shared" si="26"/>
        <v>0</v>
      </c>
      <c r="M21" s="3">
        <f t="shared" si="26"/>
        <v>0</v>
      </c>
      <c r="N21" s="3">
        <f t="shared" si="26"/>
        <v>0</v>
      </c>
      <c r="O21" s="3">
        <f t="shared" si="26"/>
        <v>0</v>
      </c>
      <c r="P21" s="3">
        <f t="shared" si="26"/>
        <v>0</v>
      </c>
      <c r="Q21" s="3">
        <f t="shared" si="26"/>
        <v>0</v>
      </c>
    </row>
    <row r="22" spans="1:17" x14ac:dyDescent="0.35">
      <c r="A22" s="3">
        <f t="shared" si="4"/>
        <v>17</v>
      </c>
      <c r="B22" s="3" t="str">
        <f>Data_base_case!D25</f>
        <v>Electrolysers 75AEC-25SOEC_A</v>
      </c>
      <c r="C22" s="3">
        <f t="shared" ref="C22:Q22" si="27">IF(AND(C3="Mix",OR(C1="MeOH",C1="H2")),1,0)</f>
        <v>0</v>
      </c>
      <c r="D22" s="3">
        <f t="shared" si="27"/>
        <v>0</v>
      </c>
      <c r="E22" s="3">
        <f t="shared" si="27"/>
        <v>0</v>
      </c>
      <c r="F22" s="3">
        <f t="shared" si="27"/>
        <v>0</v>
      </c>
      <c r="G22" s="3">
        <f t="shared" si="27"/>
        <v>0</v>
      </c>
      <c r="H22" s="3">
        <f t="shared" si="27"/>
        <v>0</v>
      </c>
      <c r="I22" s="3">
        <f t="shared" si="27"/>
        <v>0</v>
      </c>
      <c r="J22" s="3">
        <f t="shared" si="27"/>
        <v>0</v>
      </c>
      <c r="K22" s="3">
        <f t="shared" si="27"/>
        <v>1</v>
      </c>
      <c r="L22" s="3">
        <f t="shared" si="27"/>
        <v>0</v>
      </c>
      <c r="M22" s="3">
        <f t="shared" si="27"/>
        <v>0</v>
      </c>
      <c r="N22" s="3">
        <f t="shared" si="27"/>
        <v>1</v>
      </c>
      <c r="O22" s="3">
        <f t="shared" si="27"/>
        <v>0</v>
      </c>
      <c r="P22" s="3">
        <f t="shared" si="27"/>
        <v>0</v>
      </c>
      <c r="Q22" s="3">
        <f t="shared" si="27"/>
        <v>1</v>
      </c>
    </row>
    <row r="23" spans="1:17" x14ac:dyDescent="0.35">
      <c r="A23" s="3">
        <f t="shared" si="4"/>
        <v>18</v>
      </c>
      <c r="B23" s="3" t="str">
        <f>Data_base_case!D26</f>
        <v>H2 pipeline to MeOH CCU plant</v>
      </c>
      <c r="C23" s="3">
        <f t="shared" ref="C23:Q23" si="28">IF(C1="MeOH",1,0)</f>
        <v>0</v>
      </c>
      <c r="D23" s="3">
        <f t="shared" si="28"/>
        <v>0</v>
      </c>
      <c r="E23" s="3">
        <f t="shared" si="28"/>
        <v>0</v>
      </c>
      <c r="F23" s="3">
        <f t="shared" si="28"/>
        <v>0</v>
      </c>
      <c r="G23" s="3">
        <f t="shared" si="28"/>
        <v>0</v>
      </c>
      <c r="H23" s="3">
        <f t="shared" si="28"/>
        <v>0</v>
      </c>
      <c r="I23" s="3">
        <f t="shared" si="28"/>
        <v>1</v>
      </c>
      <c r="J23" s="3">
        <f t="shared" si="28"/>
        <v>1</v>
      </c>
      <c r="K23" s="3">
        <f t="shared" si="28"/>
        <v>1</v>
      </c>
      <c r="L23" s="3">
        <f t="shared" si="28"/>
        <v>1</v>
      </c>
      <c r="M23" s="3">
        <f t="shared" si="28"/>
        <v>1</v>
      </c>
      <c r="N23" s="3">
        <f t="shared" si="28"/>
        <v>1</v>
      </c>
      <c r="O23" s="3">
        <f t="shared" si="28"/>
        <v>0</v>
      </c>
      <c r="P23" s="3">
        <f t="shared" si="28"/>
        <v>0</v>
      </c>
      <c r="Q23" s="3">
        <f t="shared" si="28"/>
        <v>0</v>
      </c>
    </row>
    <row r="24" spans="1:17" x14ac:dyDescent="0.35">
      <c r="A24" s="3">
        <f t="shared" si="4"/>
        <v>19</v>
      </c>
      <c r="B24" s="3" t="str">
        <f>Data_base_case!D27</f>
        <v>H2 pipeline to BioMeOH plant</v>
      </c>
      <c r="C24" s="3">
        <f t="shared" ref="C24:Q24" si="29">IF(C1 = "Bio-eMeOH",1,0)</f>
        <v>1</v>
      </c>
      <c r="D24" s="3">
        <f t="shared" si="29"/>
        <v>1</v>
      </c>
      <c r="E24" s="3">
        <f t="shared" si="29"/>
        <v>1</v>
      </c>
      <c r="F24" s="3">
        <f t="shared" si="29"/>
        <v>0</v>
      </c>
      <c r="G24" s="3">
        <f t="shared" si="29"/>
        <v>0</v>
      </c>
      <c r="H24" s="3">
        <f t="shared" si="29"/>
        <v>0</v>
      </c>
      <c r="I24" s="3">
        <f t="shared" si="29"/>
        <v>0</v>
      </c>
      <c r="J24" s="3">
        <f t="shared" si="29"/>
        <v>0</v>
      </c>
      <c r="K24" s="3">
        <f t="shared" si="29"/>
        <v>0</v>
      </c>
      <c r="L24" s="3">
        <f t="shared" si="29"/>
        <v>0</v>
      </c>
      <c r="M24" s="3">
        <f t="shared" si="29"/>
        <v>0</v>
      </c>
      <c r="N24" s="3">
        <f t="shared" si="29"/>
        <v>0</v>
      </c>
      <c r="O24" s="3">
        <f t="shared" si="29"/>
        <v>0</v>
      </c>
      <c r="P24" s="3">
        <f t="shared" si="29"/>
        <v>0</v>
      </c>
      <c r="Q24" s="3">
        <f t="shared" si="29"/>
        <v>0</v>
      </c>
    </row>
    <row r="25" spans="1:17" x14ac:dyDescent="0.35">
      <c r="A25" s="3">
        <f t="shared" si="4"/>
        <v>20</v>
      </c>
      <c r="B25" s="3" t="str">
        <f>Data_base_case!D28</f>
        <v>H2 pipeline to NH3 plant</v>
      </c>
      <c r="C25" s="3">
        <f t="shared" ref="C25:Q25" si="30">IF(C1 = "NH3",1,0)</f>
        <v>0</v>
      </c>
      <c r="D25" s="3">
        <f t="shared" si="30"/>
        <v>0</v>
      </c>
      <c r="E25" s="3">
        <f t="shared" si="30"/>
        <v>0</v>
      </c>
      <c r="F25" s="3">
        <f t="shared" si="30"/>
        <v>1</v>
      </c>
      <c r="G25" s="3">
        <f t="shared" si="30"/>
        <v>1</v>
      </c>
      <c r="H25" s="3">
        <f t="shared" si="30"/>
        <v>1</v>
      </c>
      <c r="I25" s="3">
        <f t="shared" si="30"/>
        <v>0</v>
      </c>
      <c r="J25" s="3">
        <f t="shared" si="30"/>
        <v>0</v>
      </c>
      <c r="K25" s="3">
        <f t="shared" si="30"/>
        <v>0</v>
      </c>
      <c r="L25" s="3">
        <f t="shared" si="30"/>
        <v>0</v>
      </c>
      <c r="M25" s="3">
        <f t="shared" si="30"/>
        <v>0</v>
      </c>
      <c r="N25" s="3">
        <f t="shared" si="30"/>
        <v>0</v>
      </c>
      <c r="O25" s="3">
        <f t="shared" si="30"/>
        <v>0</v>
      </c>
      <c r="P25" s="3">
        <f t="shared" si="30"/>
        <v>0</v>
      </c>
      <c r="Q25" s="3">
        <f t="shared" si="30"/>
        <v>0</v>
      </c>
    </row>
    <row r="26" spans="1:17" x14ac:dyDescent="0.35">
      <c r="A26" s="3">
        <f t="shared" si="4"/>
        <v>21</v>
      </c>
      <c r="B26" s="3" t="str">
        <f>Data_base_case!D29</f>
        <v>H2 pipeline to client</v>
      </c>
      <c r="C26" s="3">
        <f t="shared" ref="C26:Q26" si="31">IF(C1 = "H2",1,0)</f>
        <v>0</v>
      </c>
      <c r="D26" s="3">
        <f t="shared" si="31"/>
        <v>0</v>
      </c>
      <c r="E26" s="3">
        <f t="shared" si="31"/>
        <v>0</v>
      </c>
      <c r="F26" s="3">
        <f t="shared" si="31"/>
        <v>0</v>
      </c>
      <c r="G26" s="3">
        <f t="shared" si="31"/>
        <v>0</v>
      </c>
      <c r="H26" s="3">
        <f t="shared" si="31"/>
        <v>0</v>
      </c>
      <c r="I26" s="3">
        <f t="shared" si="31"/>
        <v>0</v>
      </c>
      <c r="J26" s="3">
        <f t="shared" si="31"/>
        <v>0</v>
      </c>
      <c r="K26" s="3">
        <f t="shared" si="31"/>
        <v>0</v>
      </c>
      <c r="L26" s="3">
        <f t="shared" si="31"/>
        <v>0</v>
      </c>
      <c r="M26" s="3">
        <f t="shared" si="31"/>
        <v>0</v>
      </c>
      <c r="N26" s="3">
        <f t="shared" si="31"/>
        <v>0</v>
      </c>
      <c r="O26" s="3">
        <f t="shared" si="31"/>
        <v>1</v>
      </c>
      <c r="P26" s="3">
        <f t="shared" si="31"/>
        <v>1</v>
      </c>
      <c r="Q26" s="3">
        <f t="shared" si="31"/>
        <v>1</v>
      </c>
    </row>
    <row r="27" spans="1:17" x14ac:dyDescent="0.35">
      <c r="A27" s="3">
        <f t="shared" si="4"/>
        <v>22</v>
      </c>
      <c r="B27" s="3" t="str">
        <f>Data_base_case!D30</f>
        <v>Heat from district heating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</row>
    <row r="28" spans="1:17" x14ac:dyDescent="0.35">
      <c r="A28" s="3">
        <f t="shared" si="4"/>
        <v>23</v>
      </c>
      <c r="B28" s="3" t="str">
        <f>Data_base_case!D31</f>
        <v>Heat sent to district heating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</row>
    <row r="29" spans="1:17" x14ac:dyDescent="0.35">
      <c r="A29" s="3">
        <f t="shared" si="4"/>
        <v>24</v>
      </c>
      <c r="B29" s="3" t="str">
        <f>Data_base_case!D32</f>
        <v>Sale of oxygen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</row>
    <row r="30" spans="1:17" x14ac:dyDescent="0.35">
      <c r="A30" s="3">
        <f t="shared" si="4"/>
        <v>25</v>
      </c>
      <c r="B30" s="3" t="str">
        <f>Data_base_case!D33</f>
        <v>H2 tank compressor</v>
      </c>
      <c r="C30" s="3">
        <f>C32</f>
        <v>0</v>
      </c>
      <c r="D30" s="3">
        <f t="shared" ref="D30:N30" si="32">D32</f>
        <v>0</v>
      </c>
      <c r="E30" s="3">
        <f t="shared" si="32"/>
        <v>0</v>
      </c>
      <c r="F30" s="3">
        <f t="shared" si="32"/>
        <v>0</v>
      </c>
      <c r="G30" s="3">
        <f t="shared" si="32"/>
        <v>0</v>
      </c>
      <c r="H30" s="3">
        <f t="shared" si="32"/>
        <v>0</v>
      </c>
      <c r="I30" s="3">
        <f t="shared" si="32"/>
        <v>0</v>
      </c>
      <c r="J30" s="3">
        <f t="shared" si="32"/>
        <v>0</v>
      </c>
      <c r="K30" s="3">
        <f t="shared" si="32"/>
        <v>0</v>
      </c>
      <c r="L30" s="3">
        <f t="shared" si="32"/>
        <v>0</v>
      </c>
      <c r="M30" s="3">
        <f t="shared" si="32"/>
        <v>0</v>
      </c>
      <c r="N30" s="3">
        <f t="shared" si="32"/>
        <v>0</v>
      </c>
      <c r="O30" s="3">
        <f t="shared" ref="O30:Q30" si="33">O32</f>
        <v>0</v>
      </c>
      <c r="P30" s="3">
        <f t="shared" si="33"/>
        <v>0</v>
      </c>
      <c r="Q30" s="3">
        <f t="shared" si="33"/>
        <v>0</v>
      </c>
    </row>
    <row r="31" spans="1:17" x14ac:dyDescent="0.35">
      <c r="A31" s="3">
        <f t="shared" si="4"/>
        <v>26</v>
      </c>
      <c r="B31" s="3" t="str">
        <f>Data_base_case!D34</f>
        <v>H2 tank valve</v>
      </c>
      <c r="C31" s="3">
        <f>C32</f>
        <v>0</v>
      </c>
      <c r="D31" s="3">
        <f t="shared" ref="D31:Q31" si="34">D32</f>
        <v>0</v>
      </c>
      <c r="E31" s="3">
        <f t="shared" si="34"/>
        <v>0</v>
      </c>
      <c r="F31" s="3">
        <f t="shared" si="34"/>
        <v>0</v>
      </c>
      <c r="G31" s="3">
        <f t="shared" si="34"/>
        <v>0</v>
      </c>
      <c r="H31" s="3">
        <f t="shared" si="34"/>
        <v>0</v>
      </c>
      <c r="I31" s="3">
        <f t="shared" si="34"/>
        <v>0</v>
      </c>
      <c r="J31" s="3">
        <f t="shared" si="34"/>
        <v>0</v>
      </c>
      <c r="K31" s="3">
        <f t="shared" si="34"/>
        <v>0</v>
      </c>
      <c r="L31" s="3">
        <f t="shared" si="34"/>
        <v>0</v>
      </c>
      <c r="M31" s="3">
        <f t="shared" si="34"/>
        <v>0</v>
      </c>
      <c r="N31" s="3">
        <f t="shared" si="34"/>
        <v>0</v>
      </c>
      <c r="O31" s="3">
        <f t="shared" si="34"/>
        <v>0</v>
      </c>
      <c r="P31" s="3">
        <f t="shared" si="34"/>
        <v>0</v>
      </c>
      <c r="Q31" s="3">
        <f t="shared" si="34"/>
        <v>0</v>
      </c>
    </row>
    <row r="32" spans="1:17" x14ac:dyDescent="0.35">
      <c r="A32" s="3">
        <f t="shared" si="4"/>
        <v>27</v>
      </c>
      <c r="B32" s="3" t="str">
        <f>Data_base_case!D35</f>
        <v>H2 tank</v>
      </c>
      <c r="C32" s="3">
        <f>IF($B32=$A$4,1,0)</f>
        <v>0</v>
      </c>
      <c r="D32" s="3">
        <f t="shared" ref="D32:Q32" si="35">IF($B32=$A$4,1,0)</f>
        <v>0</v>
      </c>
      <c r="E32" s="3">
        <f t="shared" si="35"/>
        <v>0</v>
      </c>
      <c r="F32" s="3">
        <f t="shared" si="35"/>
        <v>0</v>
      </c>
      <c r="G32" s="3">
        <f t="shared" si="35"/>
        <v>0</v>
      </c>
      <c r="H32" s="3">
        <f t="shared" si="35"/>
        <v>0</v>
      </c>
      <c r="I32" s="3">
        <f t="shared" si="35"/>
        <v>0</v>
      </c>
      <c r="J32" s="3">
        <f t="shared" si="35"/>
        <v>0</v>
      </c>
      <c r="K32" s="3">
        <f t="shared" si="35"/>
        <v>0</v>
      </c>
      <c r="L32" s="3">
        <f t="shared" si="35"/>
        <v>0</v>
      </c>
      <c r="M32" s="3">
        <f t="shared" si="35"/>
        <v>0</v>
      </c>
      <c r="N32" s="3">
        <f t="shared" si="35"/>
        <v>0</v>
      </c>
      <c r="O32" s="3">
        <f t="shared" si="35"/>
        <v>0</v>
      </c>
      <c r="P32" s="3">
        <f t="shared" si="35"/>
        <v>0</v>
      </c>
      <c r="Q32" s="3">
        <f t="shared" si="35"/>
        <v>0</v>
      </c>
    </row>
    <row r="33" spans="1:17" x14ac:dyDescent="0.35">
      <c r="A33" s="3">
        <f t="shared" si="4"/>
        <v>28</v>
      </c>
      <c r="B33" s="3" t="str">
        <f>Data_base_case!D36</f>
        <v>H2 pipes compressor</v>
      </c>
      <c r="C33" s="3">
        <f>C35</f>
        <v>1</v>
      </c>
      <c r="D33" s="3">
        <f t="shared" ref="D33:N33" si="36">D35</f>
        <v>1</v>
      </c>
      <c r="E33" s="3">
        <f t="shared" si="36"/>
        <v>1</v>
      </c>
      <c r="F33" s="3">
        <f t="shared" si="36"/>
        <v>1</v>
      </c>
      <c r="G33" s="3">
        <f t="shared" si="36"/>
        <v>1</v>
      </c>
      <c r="H33" s="3">
        <f t="shared" si="36"/>
        <v>1</v>
      </c>
      <c r="I33" s="3">
        <f t="shared" si="36"/>
        <v>1</v>
      </c>
      <c r="J33" s="3">
        <f t="shared" si="36"/>
        <v>1</v>
      </c>
      <c r="K33" s="3">
        <f t="shared" si="36"/>
        <v>1</v>
      </c>
      <c r="L33" s="3">
        <f t="shared" si="36"/>
        <v>1</v>
      </c>
      <c r="M33" s="3">
        <f t="shared" si="36"/>
        <v>1</v>
      </c>
      <c r="N33" s="3">
        <f t="shared" si="36"/>
        <v>1</v>
      </c>
      <c r="O33" s="3">
        <f t="shared" ref="O33:Q33" si="37">O35</f>
        <v>1</v>
      </c>
      <c r="P33" s="3">
        <f t="shared" si="37"/>
        <v>1</v>
      </c>
      <c r="Q33" s="3">
        <f t="shared" si="37"/>
        <v>1</v>
      </c>
    </row>
    <row r="34" spans="1:17" x14ac:dyDescent="0.35">
      <c r="A34" s="3">
        <f t="shared" si="4"/>
        <v>29</v>
      </c>
      <c r="B34" s="3" t="str">
        <f>Data_base_case!D37</f>
        <v>H2 pipes valve</v>
      </c>
      <c r="C34" s="3">
        <f>C35</f>
        <v>1</v>
      </c>
      <c r="D34" s="3">
        <f t="shared" ref="D34:Q34" si="38">D35</f>
        <v>1</v>
      </c>
      <c r="E34" s="3">
        <f t="shared" si="38"/>
        <v>1</v>
      </c>
      <c r="F34" s="3">
        <f t="shared" si="38"/>
        <v>1</v>
      </c>
      <c r="G34" s="3">
        <f t="shared" si="38"/>
        <v>1</v>
      </c>
      <c r="H34" s="3">
        <f t="shared" si="38"/>
        <v>1</v>
      </c>
      <c r="I34" s="3">
        <f t="shared" si="38"/>
        <v>1</v>
      </c>
      <c r="J34" s="3">
        <f t="shared" si="38"/>
        <v>1</v>
      </c>
      <c r="K34" s="3">
        <f t="shared" si="38"/>
        <v>1</v>
      </c>
      <c r="L34" s="3">
        <f t="shared" si="38"/>
        <v>1</v>
      </c>
      <c r="M34" s="3">
        <f t="shared" si="38"/>
        <v>1</v>
      </c>
      <c r="N34" s="3">
        <f t="shared" si="38"/>
        <v>1</v>
      </c>
      <c r="O34" s="3">
        <f t="shared" si="38"/>
        <v>1</v>
      </c>
      <c r="P34" s="3">
        <f t="shared" si="38"/>
        <v>1</v>
      </c>
      <c r="Q34" s="3">
        <f t="shared" si="38"/>
        <v>1</v>
      </c>
    </row>
    <row r="35" spans="1:17" x14ac:dyDescent="0.35">
      <c r="A35" s="3">
        <f t="shared" si="4"/>
        <v>30</v>
      </c>
      <c r="B35" s="3" t="str">
        <f>Data_base_case!D38</f>
        <v>H2 buried pipes</v>
      </c>
      <c r="C35" s="3">
        <f>IF($B35=$A$4,1,0)</f>
        <v>1</v>
      </c>
      <c r="D35" s="3">
        <f t="shared" ref="D35:Q35" si="39">IF($B35=$A$4,1,0)</f>
        <v>1</v>
      </c>
      <c r="E35" s="3">
        <f t="shared" si="39"/>
        <v>1</v>
      </c>
      <c r="F35" s="3">
        <f t="shared" si="39"/>
        <v>1</v>
      </c>
      <c r="G35" s="3">
        <f t="shared" si="39"/>
        <v>1</v>
      </c>
      <c r="H35" s="3">
        <f t="shared" si="39"/>
        <v>1</v>
      </c>
      <c r="I35" s="3">
        <f t="shared" si="39"/>
        <v>1</v>
      </c>
      <c r="J35" s="3">
        <f t="shared" si="39"/>
        <v>1</v>
      </c>
      <c r="K35" s="3">
        <f t="shared" si="39"/>
        <v>1</v>
      </c>
      <c r="L35" s="3">
        <f t="shared" si="39"/>
        <v>1</v>
      </c>
      <c r="M35" s="3">
        <f t="shared" si="39"/>
        <v>1</v>
      </c>
      <c r="N35" s="3">
        <f t="shared" si="39"/>
        <v>1</v>
      </c>
      <c r="O35" s="3">
        <f t="shared" si="39"/>
        <v>1</v>
      </c>
      <c r="P35" s="3">
        <f t="shared" si="39"/>
        <v>1</v>
      </c>
      <c r="Q35" s="3">
        <f t="shared" si="39"/>
        <v>1</v>
      </c>
    </row>
    <row r="36" spans="1:17" x14ac:dyDescent="0.35">
      <c r="A36" s="3">
        <f t="shared" si="4"/>
        <v>31</v>
      </c>
      <c r="B36" s="3" t="str">
        <f>Data_base_case!D39</f>
        <v>Solar fixed</v>
      </c>
      <c r="C36" s="3">
        <v>0</v>
      </c>
      <c r="D36" s="119">
        <v>0</v>
      </c>
      <c r="E36" s="119">
        <v>0</v>
      </c>
      <c r="F36" s="119">
        <v>0</v>
      </c>
      <c r="G36" s="119">
        <v>0</v>
      </c>
      <c r="H36" s="119">
        <v>0</v>
      </c>
      <c r="I36" s="119">
        <v>0</v>
      </c>
      <c r="J36" s="119">
        <v>0</v>
      </c>
      <c r="K36" s="119">
        <v>0</v>
      </c>
      <c r="L36" s="119">
        <v>0</v>
      </c>
      <c r="M36" s="119">
        <v>0</v>
      </c>
      <c r="N36" s="119">
        <v>0</v>
      </c>
      <c r="O36" s="119">
        <v>0</v>
      </c>
      <c r="P36" s="119">
        <v>0</v>
      </c>
      <c r="Q36" s="119">
        <v>0</v>
      </c>
    </row>
    <row r="37" spans="1:17" x14ac:dyDescent="0.35">
      <c r="A37" s="3">
        <f>ROW(B37)-ROW($A$5)</f>
        <v>32</v>
      </c>
      <c r="B37" s="3" t="str">
        <f>Data_base_case!D40</f>
        <v>Solar tracking</v>
      </c>
      <c r="C37" s="119">
        <v>0</v>
      </c>
      <c r="D37" s="119">
        <v>0</v>
      </c>
      <c r="E37" s="119">
        <v>0</v>
      </c>
      <c r="F37" s="119">
        <v>0</v>
      </c>
      <c r="G37" s="119">
        <v>0</v>
      </c>
      <c r="H37" s="119">
        <v>0</v>
      </c>
      <c r="I37" s="119">
        <v>0</v>
      </c>
      <c r="J37" s="119">
        <v>0</v>
      </c>
      <c r="K37" s="119">
        <v>0</v>
      </c>
      <c r="L37" s="119">
        <v>0</v>
      </c>
      <c r="M37" s="119">
        <v>0</v>
      </c>
      <c r="N37" s="119">
        <v>0</v>
      </c>
      <c r="O37" s="119">
        <v>0</v>
      </c>
      <c r="P37" s="119">
        <v>0</v>
      </c>
      <c r="Q37" s="119">
        <v>0</v>
      </c>
    </row>
    <row r="38" spans="1:17" x14ac:dyDescent="0.35">
      <c r="A38" s="3">
        <f t="shared" si="4"/>
        <v>33</v>
      </c>
      <c r="B38" s="3" t="str">
        <f>Data_base_case!D41</f>
        <v>ON_SP198-HH100</v>
      </c>
      <c r="C38" s="119">
        <v>0</v>
      </c>
      <c r="D38" s="119">
        <v>0</v>
      </c>
      <c r="E38" s="119">
        <v>0</v>
      </c>
      <c r="F38" s="119">
        <v>0</v>
      </c>
      <c r="G38" s="119">
        <v>0</v>
      </c>
      <c r="H38" s="119">
        <v>0</v>
      </c>
      <c r="I38" s="119">
        <v>0</v>
      </c>
      <c r="J38" s="119">
        <v>0</v>
      </c>
      <c r="K38" s="119">
        <v>0</v>
      </c>
      <c r="L38" s="119">
        <v>0</v>
      </c>
      <c r="M38" s="119">
        <v>0</v>
      </c>
      <c r="N38" s="119">
        <v>0</v>
      </c>
      <c r="O38" s="119">
        <v>0</v>
      </c>
      <c r="P38" s="119">
        <v>0</v>
      </c>
      <c r="Q38" s="119">
        <v>0</v>
      </c>
    </row>
    <row r="39" spans="1:17" x14ac:dyDescent="0.35">
      <c r="A39" s="3">
        <f t="shared" si="4"/>
        <v>34</v>
      </c>
      <c r="B39" s="3" t="str">
        <f>Data_base_case!D42</f>
        <v>ON_SP198-HH150</v>
      </c>
      <c r="C39" s="119">
        <v>0</v>
      </c>
      <c r="D39" s="119">
        <v>0</v>
      </c>
      <c r="E39" s="119">
        <v>0</v>
      </c>
      <c r="F39" s="119">
        <v>0</v>
      </c>
      <c r="G39" s="119">
        <v>0</v>
      </c>
      <c r="H39" s="119">
        <v>0</v>
      </c>
      <c r="I39" s="119">
        <v>0</v>
      </c>
      <c r="J39" s="119">
        <v>0</v>
      </c>
      <c r="K39" s="119">
        <v>0</v>
      </c>
      <c r="L39" s="119">
        <v>0</v>
      </c>
      <c r="M39" s="119">
        <v>0</v>
      </c>
      <c r="N39" s="119">
        <v>0</v>
      </c>
      <c r="O39" s="119">
        <v>0</v>
      </c>
      <c r="P39" s="119">
        <v>0</v>
      </c>
      <c r="Q39" s="119">
        <v>0</v>
      </c>
    </row>
    <row r="40" spans="1:17" x14ac:dyDescent="0.35">
      <c r="A40" s="3">
        <f t="shared" si="4"/>
        <v>35</v>
      </c>
      <c r="B40" s="3" t="str">
        <f>Data_base_case!D43</f>
        <v>ON_SP237-HH100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 x14ac:dyDescent="0.35">
      <c r="A41" s="3">
        <f t="shared" si="4"/>
        <v>36</v>
      </c>
      <c r="B41" s="3" t="str">
        <f>Data_base_case!D44</f>
        <v>ON_SP237-HH150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 x14ac:dyDescent="0.35">
      <c r="A42" s="3">
        <f t="shared" si="4"/>
        <v>37</v>
      </c>
      <c r="B42" s="3" t="str">
        <f>Data_base_case!D45</f>
        <v>ON_SP277-HH100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35">
      <c r="A43" s="3">
        <f t="shared" si="4"/>
        <v>38</v>
      </c>
      <c r="B43" s="3" t="str">
        <f>Data_base_case!D46</f>
        <v>ON_SP277-HH150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35">
      <c r="A44" s="3">
        <f t="shared" si="4"/>
        <v>39</v>
      </c>
      <c r="B44" s="3" t="str">
        <f>Data_base_case!D47</f>
        <v>ON_SP321-HH100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 x14ac:dyDescent="0.35">
      <c r="A45" s="3">
        <f t="shared" si="4"/>
        <v>40</v>
      </c>
      <c r="B45" s="3" t="str">
        <f>Data_base_case!D48</f>
        <v>ON_SP321-HH150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</row>
    <row r="46" spans="1:17" x14ac:dyDescent="0.35">
      <c r="A46" s="3">
        <f t="shared" si="4"/>
        <v>41</v>
      </c>
      <c r="B46" s="3" t="str">
        <f>Data_base_case!D49</f>
        <v>OFF_SP379-HH100</v>
      </c>
      <c r="C46" s="3">
        <v>0</v>
      </c>
      <c r="D46" s="119">
        <v>0</v>
      </c>
      <c r="E46" s="119">
        <v>0</v>
      </c>
      <c r="F46" s="119">
        <v>0</v>
      </c>
      <c r="G46" s="119">
        <v>0</v>
      </c>
      <c r="H46" s="119">
        <v>0</v>
      </c>
      <c r="I46" s="119">
        <v>0</v>
      </c>
      <c r="J46" s="119">
        <v>0</v>
      </c>
      <c r="K46" s="119">
        <v>0</v>
      </c>
      <c r="L46" s="119">
        <v>0</v>
      </c>
      <c r="M46" s="119">
        <v>0</v>
      </c>
      <c r="N46" s="119">
        <v>0</v>
      </c>
      <c r="O46" s="119">
        <v>0</v>
      </c>
      <c r="P46" s="119">
        <v>0</v>
      </c>
      <c r="Q46" s="119">
        <v>0</v>
      </c>
    </row>
    <row r="47" spans="1:17" x14ac:dyDescent="0.35">
      <c r="A47" s="3">
        <f t="shared" si="4"/>
        <v>42</v>
      </c>
      <c r="B47" s="3" t="str">
        <f>Data_base_case!D50</f>
        <v>OFF_SP379-HH150</v>
      </c>
      <c r="C47" s="119">
        <v>1</v>
      </c>
      <c r="D47" s="119">
        <v>1</v>
      </c>
      <c r="E47" s="119">
        <v>1</v>
      </c>
      <c r="F47" s="119">
        <v>1</v>
      </c>
      <c r="G47" s="119">
        <v>1</v>
      </c>
      <c r="H47" s="119">
        <v>1</v>
      </c>
      <c r="I47" s="119">
        <v>1</v>
      </c>
      <c r="J47" s="119">
        <v>1</v>
      </c>
      <c r="K47" s="119">
        <v>1</v>
      </c>
      <c r="L47" s="119">
        <v>1</v>
      </c>
      <c r="M47" s="119">
        <v>1</v>
      </c>
      <c r="N47" s="119">
        <v>1</v>
      </c>
      <c r="O47" s="119">
        <v>1</v>
      </c>
      <c r="P47" s="119">
        <v>1</v>
      </c>
      <c r="Q47" s="119">
        <v>1</v>
      </c>
    </row>
    <row r="48" spans="1:17" x14ac:dyDescent="0.35">
      <c r="A48" s="3">
        <f t="shared" si="4"/>
        <v>43</v>
      </c>
      <c r="B48" s="3" t="str">
        <f>Data_base_case!D51</f>
        <v>OFF_SP450-HH100</v>
      </c>
      <c r="C48" s="119">
        <v>0</v>
      </c>
      <c r="D48" s="119">
        <v>0</v>
      </c>
      <c r="E48" s="119">
        <v>0</v>
      </c>
      <c r="F48" s="119">
        <v>0</v>
      </c>
      <c r="G48" s="119">
        <v>0</v>
      </c>
      <c r="H48" s="119">
        <v>0</v>
      </c>
      <c r="I48" s="119">
        <v>0</v>
      </c>
      <c r="J48" s="119">
        <v>0</v>
      </c>
      <c r="K48" s="119">
        <v>0</v>
      </c>
      <c r="L48" s="119">
        <v>0</v>
      </c>
      <c r="M48" s="119">
        <v>0</v>
      </c>
      <c r="N48" s="119">
        <v>0</v>
      </c>
      <c r="O48" s="119">
        <v>0</v>
      </c>
      <c r="P48" s="119">
        <v>0</v>
      </c>
      <c r="Q48" s="119">
        <v>0</v>
      </c>
    </row>
    <row r="49" spans="1:17" x14ac:dyDescent="0.35">
      <c r="A49" s="3">
        <f t="shared" si="4"/>
        <v>44</v>
      </c>
      <c r="B49" s="3" t="str">
        <f>Data_base_case!D52</f>
        <v>OFF_SP450-HH150</v>
      </c>
      <c r="C49" s="119">
        <v>0</v>
      </c>
      <c r="D49" s="119">
        <v>0</v>
      </c>
      <c r="E49" s="119">
        <v>0</v>
      </c>
      <c r="F49" s="119">
        <v>0</v>
      </c>
      <c r="G49" s="119">
        <v>0</v>
      </c>
      <c r="H49" s="119">
        <v>0</v>
      </c>
      <c r="I49" s="119">
        <v>0</v>
      </c>
      <c r="J49" s="119">
        <v>0</v>
      </c>
      <c r="K49" s="119">
        <v>0</v>
      </c>
      <c r="L49" s="119">
        <v>0</v>
      </c>
      <c r="M49" s="119">
        <v>0</v>
      </c>
      <c r="N49" s="119">
        <v>0</v>
      </c>
      <c r="O49" s="119">
        <v>0</v>
      </c>
      <c r="P49" s="119">
        <v>0</v>
      </c>
      <c r="Q49" s="119">
        <v>0</v>
      </c>
    </row>
    <row r="50" spans="1:17" x14ac:dyDescent="0.35">
      <c r="A50" s="3">
        <f t="shared" si="4"/>
        <v>45</v>
      </c>
      <c r="B50" s="3" t="str">
        <f>Data_base_case!D53</f>
        <v>CSP_tower</v>
      </c>
      <c r="C50" s="3">
        <v>0</v>
      </c>
      <c r="D50" s="119">
        <v>0</v>
      </c>
      <c r="E50" s="119">
        <v>0</v>
      </c>
      <c r="F50" s="119">
        <v>0</v>
      </c>
      <c r="G50" s="119">
        <v>0</v>
      </c>
      <c r="H50" s="119">
        <v>0</v>
      </c>
      <c r="I50" s="119">
        <v>0</v>
      </c>
      <c r="J50" s="119">
        <v>0</v>
      </c>
      <c r="K50" s="119">
        <v>0</v>
      </c>
      <c r="L50" s="119">
        <v>0</v>
      </c>
      <c r="M50" s="119">
        <v>0</v>
      </c>
      <c r="N50" s="119">
        <v>0</v>
      </c>
      <c r="O50" s="119">
        <v>0</v>
      </c>
      <c r="P50" s="119">
        <v>0</v>
      </c>
      <c r="Q50" s="119">
        <v>0</v>
      </c>
    </row>
    <row r="51" spans="1:17" s="120" customFormat="1" x14ac:dyDescent="0.35">
      <c r="A51" s="119">
        <f t="shared" si="4"/>
        <v>46</v>
      </c>
      <c r="B51" s="119" t="str">
        <f>Data_base_case!D54</f>
        <v>Charge TES</v>
      </c>
      <c r="C51" s="119">
        <f>C50</f>
        <v>0</v>
      </c>
      <c r="D51" s="119">
        <f t="shared" ref="D51:Q51" si="40">D50</f>
        <v>0</v>
      </c>
      <c r="E51" s="119">
        <f t="shared" si="40"/>
        <v>0</v>
      </c>
      <c r="F51" s="119">
        <f t="shared" si="40"/>
        <v>0</v>
      </c>
      <c r="G51" s="119">
        <f t="shared" si="40"/>
        <v>0</v>
      </c>
      <c r="H51" s="119">
        <f t="shared" si="40"/>
        <v>0</v>
      </c>
      <c r="I51" s="119">
        <f t="shared" si="40"/>
        <v>0</v>
      </c>
      <c r="J51" s="119">
        <f t="shared" si="40"/>
        <v>0</v>
      </c>
      <c r="K51" s="119">
        <f t="shared" si="40"/>
        <v>0</v>
      </c>
      <c r="L51" s="119">
        <f t="shared" si="40"/>
        <v>0</v>
      </c>
      <c r="M51" s="119">
        <f t="shared" si="40"/>
        <v>0</v>
      </c>
      <c r="N51" s="119">
        <f t="shared" si="40"/>
        <v>0</v>
      </c>
      <c r="O51" s="119">
        <f t="shared" si="40"/>
        <v>0</v>
      </c>
      <c r="P51" s="119">
        <f t="shared" si="40"/>
        <v>0</v>
      </c>
      <c r="Q51" s="119">
        <f t="shared" si="40"/>
        <v>0</v>
      </c>
    </row>
    <row r="52" spans="1:17" s="120" customFormat="1" x14ac:dyDescent="0.35">
      <c r="A52" s="119">
        <f t="shared" si="4"/>
        <v>47</v>
      </c>
      <c r="B52" s="119" t="str">
        <f>Data_base_case!D55</f>
        <v>Discharge TES</v>
      </c>
      <c r="C52" s="119">
        <f>C50</f>
        <v>0</v>
      </c>
      <c r="D52" s="119">
        <f t="shared" ref="D52:Q52" si="41">D50</f>
        <v>0</v>
      </c>
      <c r="E52" s="119">
        <f t="shared" si="41"/>
        <v>0</v>
      </c>
      <c r="F52" s="119">
        <f t="shared" si="41"/>
        <v>0</v>
      </c>
      <c r="G52" s="119">
        <f t="shared" si="41"/>
        <v>0</v>
      </c>
      <c r="H52" s="119">
        <f t="shared" si="41"/>
        <v>0</v>
      </c>
      <c r="I52" s="119">
        <f t="shared" si="41"/>
        <v>0</v>
      </c>
      <c r="J52" s="119">
        <f t="shared" si="41"/>
        <v>0</v>
      </c>
      <c r="K52" s="119">
        <f t="shared" si="41"/>
        <v>0</v>
      </c>
      <c r="L52" s="119">
        <f t="shared" si="41"/>
        <v>0</v>
      </c>
      <c r="M52" s="119">
        <f t="shared" si="41"/>
        <v>0</v>
      </c>
      <c r="N52" s="119">
        <f t="shared" si="41"/>
        <v>0</v>
      </c>
      <c r="O52" s="119">
        <f t="shared" si="41"/>
        <v>0</v>
      </c>
      <c r="P52" s="119">
        <f t="shared" si="41"/>
        <v>0</v>
      </c>
      <c r="Q52" s="119">
        <f t="shared" si="41"/>
        <v>0</v>
      </c>
    </row>
    <row r="53" spans="1:17" s="120" customFormat="1" x14ac:dyDescent="0.35">
      <c r="A53" s="119">
        <f t="shared" si="4"/>
        <v>48</v>
      </c>
      <c r="B53" s="119" t="str">
        <f>Data_base_case!D56</f>
        <v>TES</v>
      </c>
      <c r="C53" s="119">
        <f>C50</f>
        <v>0</v>
      </c>
      <c r="D53" s="119">
        <f t="shared" ref="D53:Q53" si="42">D50</f>
        <v>0</v>
      </c>
      <c r="E53" s="119">
        <f t="shared" si="42"/>
        <v>0</v>
      </c>
      <c r="F53" s="119">
        <f t="shared" si="42"/>
        <v>0</v>
      </c>
      <c r="G53" s="119">
        <f t="shared" si="42"/>
        <v>0</v>
      </c>
      <c r="H53" s="119">
        <f t="shared" si="42"/>
        <v>0</v>
      </c>
      <c r="I53" s="119">
        <f t="shared" si="42"/>
        <v>0</v>
      </c>
      <c r="J53" s="119">
        <f t="shared" si="42"/>
        <v>0</v>
      </c>
      <c r="K53" s="119">
        <f t="shared" si="42"/>
        <v>0</v>
      </c>
      <c r="L53" s="119">
        <f t="shared" si="42"/>
        <v>0</v>
      </c>
      <c r="M53" s="119">
        <f t="shared" si="42"/>
        <v>0</v>
      </c>
      <c r="N53" s="119">
        <f t="shared" si="42"/>
        <v>0</v>
      </c>
      <c r="O53" s="119">
        <f t="shared" si="42"/>
        <v>0</v>
      </c>
      <c r="P53" s="119">
        <f t="shared" si="42"/>
        <v>0</v>
      </c>
      <c r="Q53" s="119">
        <f t="shared" si="42"/>
        <v>0</v>
      </c>
    </row>
    <row r="54" spans="1:17" s="120" customFormat="1" x14ac:dyDescent="0.35">
      <c r="A54" s="119">
        <f t="shared" si="4"/>
        <v>49</v>
      </c>
      <c r="B54" s="119" t="str">
        <f>Data_base_case!D57</f>
        <v>CSP + TES</v>
      </c>
      <c r="C54" s="119">
        <f>C50</f>
        <v>0</v>
      </c>
      <c r="D54" s="119">
        <f t="shared" ref="D54:Q54" si="43">D50</f>
        <v>0</v>
      </c>
      <c r="E54" s="119">
        <f t="shared" si="43"/>
        <v>0</v>
      </c>
      <c r="F54" s="119">
        <f t="shared" si="43"/>
        <v>0</v>
      </c>
      <c r="G54" s="119">
        <f t="shared" si="43"/>
        <v>0</v>
      </c>
      <c r="H54" s="119">
        <f t="shared" si="43"/>
        <v>0</v>
      </c>
      <c r="I54" s="119">
        <f t="shared" si="43"/>
        <v>0</v>
      </c>
      <c r="J54" s="119">
        <f t="shared" si="43"/>
        <v>0</v>
      </c>
      <c r="K54" s="119">
        <f t="shared" si="43"/>
        <v>0</v>
      </c>
      <c r="L54" s="119">
        <f t="shared" si="43"/>
        <v>0</v>
      </c>
      <c r="M54" s="119">
        <f t="shared" si="43"/>
        <v>0</v>
      </c>
      <c r="N54" s="119">
        <f t="shared" si="43"/>
        <v>0</v>
      </c>
      <c r="O54" s="119">
        <f t="shared" si="43"/>
        <v>0</v>
      </c>
      <c r="P54" s="119">
        <f t="shared" si="43"/>
        <v>0</v>
      </c>
      <c r="Q54" s="119">
        <f t="shared" si="43"/>
        <v>0</v>
      </c>
    </row>
    <row r="55" spans="1:17" x14ac:dyDescent="0.35">
      <c r="A55" s="3">
        <f t="shared" si="4"/>
        <v>50</v>
      </c>
      <c r="B55" s="3" t="str">
        <f>Data_base_case!D58</f>
        <v>Electricity from the grid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</row>
    <row r="56" spans="1:17" x14ac:dyDescent="0.35">
      <c r="A56" s="3">
        <f t="shared" si="4"/>
        <v>51</v>
      </c>
      <c r="B56" s="3" t="str">
        <f>Data_base_case!D59</f>
        <v>Curtailment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</row>
    <row r="57" spans="1:17" x14ac:dyDescent="0.35">
      <c r="A57" s="3">
        <f t="shared" si="4"/>
        <v>52</v>
      </c>
      <c r="B57" s="3" t="str">
        <f>Data_base_case!D60</f>
        <v>Diesel generator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</row>
    <row r="58" spans="1:17" x14ac:dyDescent="0.35">
      <c r="A58" s="3">
        <f t="shared" si="4"/>
        <v>53</v>
      </c>
      <c r="B58" s="3" t="str">
        <f>Data_base_case!D61</f>
        <v>Charge batteries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</row>
    <row r="59" spans="1:17" x14ac:dyDescent="0.35">
      <c r="A59" s="3">
        <f t="shared" si="4"/>
        <v>54</v>
      </c>
      <c r="B59" s="3" t="str">
        <f>Data_base_case!D62</f>
        <v>Discharge batteries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</row>
    <row r="60" spans="1:17" x14ac:dyDescent="0.35">
      <c r="A60" s="3">
        <f t="shared" si="4"/>
        <v>55</v>
      </c>
      <c r="B60" s="3" t="str">
        <f>Data_base_case!D63</f>
        <v>Batteries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</row>
  </sheetData>
  <conditionalFormatting sqref="C6:Q60">
    <cfRule type="cellIs" dxfId="783" priority="3" operator="equal">
      <formula>1</formula>
    </cfRule>
    <cfRule type="cellIs" dxfId="782" priority="4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J17"/>
  <sheetViews>
    <sheetView workbookViewId="0">
      <selection activeCell="I11" sqref="I11"/>
    </sheetView>
  </sheetViews>
  <sheetFormatPr defaultRowHeight="14.5" x14ac:dyDescent="0.35"/>
  <cols>
    <col min="1" max="1" width="20.36328125" style="1" customWidth="1"/>
    <col min="2" max="2" width="22.08984375" style="1" customWidth="1"/>
    <col min="3" max="3" width="21.90625" style="1" customWidth="1"/>
    <col min="4" max="4" width="24.7265625" style="1" customWidth="1"/>
    <col min="5" max="5" width="13.6328125" style="1" customWidth="1"/>
    <col min="6" max="6" width="9.81640625" style="1" customWidth="1"/>
    <col min="7" max="7" width="13.453125" style="1" customWidth="1"/>
    <col min="8" max="8" width="12.7265625" style="1" customWidth="1"/>
    <col min="9" max="12" width="9.54296875" style="1" customWidth="1"/>
    <col min="13" max="14" width="8.7265625" style="1"/>
    <col min="15" max="15" width="0" style="1" hidden="1" customWidth="1"/>
    <col min="16" max="16384" width="8.7265625" style="1"/>
  </cols>
  <sheetData>
    <row r="1" spans="1:140" x14ac:dyDescent="0.35">
      <c r="A1" s="1" t="s">
        <v>199</v>
      </c>
    </row>
    <row r="3" spans="1:140" s="26" customFormat="1" x14ac:dyDescent="0.35">
      <c r="A3" s="65" t="s">
        <v>198</v>
      </c>
      <c r="B3" s="6" t="s">
        <v>152</v>
      </c>
      <c r="C3" s="6" t="s">
        <v>151</v>
      </c>
      <c r="D3" s="6" t="s">
        <v>105</v>
      </c>
      <c r="E3" s="6" t="s">
        <v>150</v>
      </c>
      <c r="F3" s="6" t="s">
        <v>107</v>
      </c>
      <c r="G3" s="26" t="s">
        <v>149</v>
      </c>
      <c r="H3" s="26" t="s">
        <v>108</v>
      </c>
      <c r="N3" s="26" t="str">
        <f>Data_base_case!F5&amp;Data_base_case!F6</f>
        <v>Used (1 or 0)All</v>
      </c>
      <c r="O3" s="26" t="str">
        <f>Data_base_case!G5&amp;Data_base_case!G6</f>
        <v>Unit tagAll</v>
      </c>
      <c r="P3" s="26" t="str">
        <f>Data_base_case!H5&amp;Data_base_case!H6</f>
        <v>Yearly demand (kg fuel)All</v>
      </c>
      <c r="Q3" s="26" t="str">
        <f>Data_base_case!I5&amp;Data_base_case!I6</f>
        <v>Produced fromAll</v>
      </c>
      <c r="R3" s="26" t="str">
        <f>Data_base_case!J5&amp;Data_base_case!J6</f>
        <v>El balanceAll</v>
      </c>
      <c r="S3" s="26" t="str">
        <f>Data_base_case!K5&amp;Data_base_case!K6</f>
        <v>Heat balanceAll</v>
      </c>
      <c r="T3" s="26" t="str">
        <f>Data_base_case!N5&amp;Data_base_case!N6</f>
        <v>Max CapacityAll</v>
      </c>
      <c r="U3" s="26" t="str">
        <f>Data_base_case!L5&amp;Data_base_case!L6</f>
        <v>H2 balanceAll</v>
      </c>
      <c r="V3" s="26" t="e">
        <f>Data_base_case!#REF!&amp;Data_base_case!#REF!</f>
        <v>#REF!</v>
      </c>
      <c r="W3" s="26" t="e">
        <f>Data_base_case!#REF!&amp;Data_base_case!#REF!</f>
        <v>#REF!</v>
      </c>
      <c r="X3" s="26" t="e">
        <f>Data_base_case!#REF!&amp;Data_base_case!#REF!</f>
        <v>#REF!</v>
      </c>
      <c r="Y3" s="26" t="e">
        <f>Data_base_case!#REF!&amp;Data_base_case!#REF!</f>
        <v>#REF!</v>
      </c>
      <c r="Z3" s="26" t="e">
        <f>Data_base_case!#REF!&amp;Data_base_case!#REF!</f>
        <v>#REF!</v>
      </c>
      <c r="AA3" s="26" t="str">
        <f>Data_base_case!O5&amp;Data_base_case!O6</f>
        <v>Fuel production rate (kg output/kg input)2025 worst</v>
      </c>
      <c r="AB3" s="26" t="str">
        <f>Data_base_case!P5&amp;Data_base_case!P6</f>
        <v>Fuel production rate (kg output/kg input)2025 bench</v>
      </c>
      <c r="AC3" s="26" t="str">
        <f>Data_base_case!Q5&amp;Data_base_case!Q6</f>
        <v>Fuel production rate (kg output/kg input)2025 best</v>
      </c>
      <c r="AD3" s="26" t="str">
        <f>Data_base_case!S5&amp;Data_base_case!S6</f>
        <v>Fuel production rate (kg output/kg input)2030 bench</v>
      </c>
      <c r="AE3" s="26" t="str">
        <f>Data_base_case!U5&amp;Data_base_case!U6</f>
        <v>Fuel production rate (kg output/kg input)2040 bench</v>
      </c>
      <c r="AF3" s="26" t="str">
        <f>Data_base_case!W5&amp;Data_base_case!W6</f>
        <v>Fuel production rate (kg output/kg input)2050 bench</v>
      </c>
      <c r="AG3" s="26" t="str">
        <f>Data_base_case!Y5&amp;Data_base_case!Y6</f>
        <v>Heat generated (kWh/output)2025 worst</v>
      </c>
      <c r="AH3" s="26" t="str">
        <f>Data_base_case!Z5&amp;Data_base_case!Z6</f>
        <v>Heat generated (kWh/output)2025 bench</v>
      </c>
      <c r="AI3" s="26" t="str">
        <f>Data_base_case!AA5&amp;Data_base_case!AA6</f>
        <v>Heat generated (kWh/output)2025 best</v>
      </c>
      <c r="AJ3" s="26" t="str">
        <f>Data_base_case!AC5&amp;Data_base_case!AC6</f>
        <v>Heat generated (kWh/output)2030 bench</v>
      </c>
      <c r="AK3" s="26" t="str">
        <f>Data_base_case!AE5&amp;Data_base_case!AE6</f>
        <v>Heat generated (kWh/output)2040 bench</v>
      </c>
      <c r="AL3" s="26" t="str">
        <f>Data_base_case!AG5&amp;Data_base_case!AG6</f>
        <v>Heat generated (kWh/output)2050 bench</v>
      </c>
      <c r="AM3" s="26" t="str">
        <f>Data_base_case!AI5&amp;Data_base_case!AI6</f>
        <v>Load min (% of max capacity)2025 worst</v>
      </c>
      <c r="AN3" s="26" t="str">
        <f>Data_base_case!AJ5&amp;Data_base_case!AJ6</f>
        <v>Load min (% of max capacity)2025 bench</v>
      </c>
      <c r="AO3" s="26" t="str">
        <f>Data_base_case!AK5&amp;Data_base_case!AK6</f>
        <v>Load min (% of max capacity)2025 best</v>
      </c>
      <c r="AP3" s="26" t="str">
        <f>Data_base_case!AM5&amp;Data_base_case!AM6</f>
        <v>Load min (% of max capacity)2030 bench</v>
      </c>
      <c r="AQ3" s="26" t="str">
        <f>Data_base_case!AO5&amp;Data_base_case!AO6</f>
        <v>Load min (% of max capacity)2040 bench</v>
      </c>
      <c r="AR3" s="26" t="str">
        <f>Data_base_case!AQ5&amp;Data_base_case!AQ6</f>
        <v>Load min (% of max capacity)2050 bench</v>
      </c>
      <c r="AS3" s="26" t="e">
        <f>Data_base_case!#REF!&amp;Data_base_case!#REF!</f>
        <v>#REF!</v>
      </c>
      <c r="AT3" s="26" t="e">
        <f>Data_base_case!#REF!&amp;Data_base_case!#REF!</f>
        <v>#REF!</v>
      </c>
      <c r="AU3" s="26" t="e">
        <f>Data_base_case!#REF!&amp;Data_base_case!#REF!</f>
        <v>#REF!</v>
      </c>
      <c r="AV3" s="26" t="e">
        <f>Data_base_case!#REF!&amp;Data_base_case!#REF!</f>
        <v>#REF!</v>
      </c>
      <c r="AW3" s="26" t="e">
        <f>Data_base_case!#REF!&amp;Data_base_case!#REF!</f>
        <v>#REF!</v>
      </c>
      <c r="AX3" s="26" t="e">
        <f>Data_base_case!#REF!&amp;Data_base_case!#REF!</f>
        <v>#REF!</v>
      </c>
      <c r="AY3" s="26" t="str">
        <f>Data_base_case!AS5&amp;Data_base_case!AS6</f>
        <v>Ramp up (% of capacity /h)2025 worst</v>
      </c>
      <c r="AZ3" s="26" t="str">
        <f>Data_base_case!AT5&amp;Data_base_case!AT6</f>
        <v>Ramp up (% of capacity /h)2025 bench</v>
      </c>
      <c r="BA3" s="26" t="str">
        <f>Data_base_case!AU5&amp;Data_base_case!AU6</f>
        <v>Ramp up (% of capacity /h)2025 best</v>
      </c>
      <c r="BB3" s="26" t="str">
        <f>Data_base_case!AW5&amp;Data_base_case!AW6</f>
        <v>Ramp up (% of capacity /h)2030 bench</v>
      </c>
      <c r="BC3" s="26" t="str">
        <f>Data_base_case!AY5&amp;Data_base_case!AY6</f>
        <v>Ramp up (% of capacity /h)2040 bench</v>
      </c>
      <c r="BD3" s="26" t="str">
        <f>Data_base_case!BA5&amp;Data_base_case!BA6</f>
        <v>Ramp up (% of capacity /h)2050 bench</v>
      </c>
      <c r="BE3" s="26" t="str">
        <f>Data_base_case!BC5&amp;Data_base_case!BC6</f>
        <v>Ramp down (% of capacity /h)2025 worst</v>
      </c>
      <c r="BF3" s="26" t="str">
        <f>Data_base_case!BD5&amp;Data_base_case!BD6</f>
        <v>Ramp down (% of capacity /h)2025 bench</v>
      </c>
      <c r="BG3" s="26" t="str">
        <f>Data_base_case!BE5&amp;Data_base_case!BE6</f>
        <v>Ramp down (% of capacity /h)2025 best</v>
      </c>
      <c r="BH3" s="26" t="str">
        <f>Data_base_case!BG5&amp;Data_base_case!BG6</f>
        <v>Ramp down (% of capacity /h)2030 bench</v>
      </c>
      <c r="BI3" s="26" t="str">
        <f>Data_base_case!BI5&amp;Data_base_case!BI6</f>
        <v>Ramp down (% of capacity /h)2040 bench</v>
      </c>
      <c r="BJ3" s="26" t="str">
        <f>Data_base_case!BK5&amp;Data_base_case!BK6</f>
        <v>Ramp down (% of capacity /h)2050 bench</v>
      </c>
      <c r="BK3" s="26" t="str">
        <f>Data_base_case!BM5&amp;Data_base_case!BM6</f>
        <v>Electrical consumption (kWh/output)2025 worst</v>
      </c>
      <c r="BL3" s="26" t="str">
        <f>Data_base_case!BN5&amp;Data_base_case!BN6</f>
        <v>Electrical consumption (kWh/output)2025 bench</v>
      </c>
      <c r="BM3" s="26" t="str">
        <f>Data_base_case!BO5&amp;Data_base_case!BO6</f>
        <v>Electrical consumption (kWh/output)2025 best</v>
      </c>
      <c r="BN3" s="26" t="str">
        <f>Data_base_case!BQ5&amp;Data_base_case!BQ6</f>
        <v>Electrical consumption (kWh/output)2030 bench</v>
      </c>
      <c r="BO3" s="26" t="str">
        <f>Data_base_case!BS5&amp;Data_base_case!BS6</f>
        <v>Electrical consumption (kWh/output)2040 bench</v>
      </c>
      <c r="BP3" s="26" t="str">
        <f>Data_base_case!BU5&amp;Data_base_case!BU6</f>
        <v>Electrical consumption (kWh/output)2050 bench</v>
      </c>
      <c r="BQ3" s="26" t="str">
        <f>Data_base_case!BW5&amp;Data_base_case!BW6</f>
        <v>Investment (EUR/Capacity installed)2025 worst</v>
      </c>
      <c r="BR3" s="26" t="str">
        <f>Data_base_case!BX5&amp;Data_base_case!BX6</f>
        <v>Investment (EUR/Capacity installed)2025 bench</v>
      </c>
      <c r="BS3" s="26" t="str">
        <f>Data_base_case!BY5&amp;Data_base_case!BY6</f>
        <v>Investment (EUR/Capacity installed)2025 best</v>
      </c>
      <c r="BT3" s="26" t="str">
        <f>Data_base_case!CA5&amp;Data_base_case!CA6</f>
        <v>Investment (EUR/Capacity installed)2030 bench</v>
      </c>
      <c r="BU3" s="26" t="str">
        <f>Data_base_case!CC5&amp;Data_base_case!CC6</f>
        <v>Investment (EUR/Capacity installed)2040 bench</v>
      </c>
      <c r="BV3" s="26" t="str">
        <f>Data_base_case!CE5&amp;Data_base_case!CE6</f>
        <v>Investment (EUR/Capacity installed)2050 bench</v>
      </c>
      <c r="BW3" s="26" t="str">
        <f>Data_base_case!CG5&amp;Data_base_case!CG6</f>
        <v>Fixed cost (EUR/Capacity installed/y)2025 worst</v>
      </c>
      <c r="BX3" s="26" t="str">
        <f>Data_base_case!CH5&amp;Data_base_case!CH6</f>
        <v>Fixed cost (EUR/Capacity installed/y)2025 bench</v>
      </c>
      <c r="BY3" s="26" t="str">
        <f>Data_base_case!CI5&amp;Data_base_case!CI6</f>
        <v>Fixed cost (EUR/Capacity installed/y)2025 best</v>
      </c>
      <c r="BZ3" s="26" t="str">
        <f>Data_base_case!CK5&amp;Data_base_case!CK6</f>
        <v>Fixed cost (EUR/Capacity installed/y)2030 bench</v>
      </c>
      <c r="CA3" s="26" t="str">
        <f>Data_base_case!CM5&amp;Data_base_case!CM6</f>
        <v>Fixed cost (EUR/Capacity installed/y)2040 bench</v>
      </c>
      <c r="CB3" s="26" t="str">
        <f>Data_base_case!CO5&amp;Data_base_case!CO6</f>
        <v>Fixed cost (EUR/Capacity installed/y)2050 bench</v>
      </c>
      <c r="CC3" s="26" t="str">
        <f>Data_base_case!CQ5&amp;Data_base_case!CQ6</f>
        <v>Variable cost (EUR/Output)2025 worst</v>
      </c>
      <c r="CD3" s="26" t="str">
        <f>Data_base_case!CR5&amp;Data_base_case!CR6</f>
        <v>Variable cost (EUR/Output)2025 bench</v>
      </c>
      <c r="CE3" s="26" t="str">
        <f>Data_base_case!CS5&amp;Data_base_case!CS6</f>
        <v>Variable cost (EUR/Output)2025 best</v>
      </c>
      <c r="CF3" s="26" t="str">
        <f>Data_base_case!CU5&amp;Data_base_case!CU6</f>
        <v>Variable cost (EUR/Output)2030 bench</v>
      </c>
      <c r="CG3" s="26" t="str">
        <f>Data_base_case!CW5&amp;Data_base_case!CW6</f>
        <v>Variable cost (EUR/Output)2040 bench</v>
      </c>
      <c r="CH3" s="26" t="str">
        <f>Data_base_case!CY5&amp;Data_base_case!CY6</f>
        <v>Variable cost (EUR/Output)2050 bench</v>
      </c>
      <c r="CI3" s="26" t="str">
        <f>Data_base_case!DA5&amp;Data_base_case!DA6</f>
        <v>Fuel selling price (EUR/output)2025 worst</v>
      </c>
      <c r="CJ3" s="26" t="str">
        <f>Data_base_case!DB5&amp;Data_base_case!DB6</f>
        <v>Fuel selling price (EUR/output)2025 bench</v>
      </c>
      <c r="CK3" s="26" t="str">
        <f>Data_base_case!DC5&amp;Data_base_case!DC6</f>
        <v>Fuel selling price (EUR/output)2025 best</v>
      </c>
      <c r="CL3" s="26" t="str">
        <f>Data_base_case!DE5&amp;Data_base_case!DE6</f>
        <v>Fuel selling price (EUR/output)2030 bench</v>
      </c>
      <c r="CM3" s="26" t="str">
        <f>Data_base_case!DG5&amp;Data_base_case!DG6</f>
        <v>Fuel selling price (EUR/output)2040 bench</v>
      </c>
      <c r="CN3" s="26" t="str">
        <f>Data_base_case!DI5&amp;Data_base_case!DI6</f>
        <v>Fuel selling price (EUR/output)2050 bench</v>
      </c>
      <c r="CO3" s="26" t="str">
        <f>Data_base_case!DK5&amp;Data_base_case!DK6</f>
        <v>Fuel buying price (EUR/output)2025 worst</v>
      </c>
      <c r="CP3" s="26" t="str">
        <f>Data_base_case!DL5&amp;Data_base_case!DL6</f>
        <v>Fuel buying price (EUR/output)2025 bench</v>
      </c>
      <c r="CQ3" s="26" t="str">
        <f>Data_base_case!DM5&amp;Data_base_case!DM6</f>
        <v>Fuel buying price (EUR/output)2025 best</v>
      </c>
      <c r="CR3" s="26" t="str">
        <f>Data_base_case!DO5&amp;Data_base_case!DO6</f>
        <v>Fuel buying price (EUR/output)2030 bench</v>
      </c>
      <c r="CS3" s="26" t="str">
        <f>Data_base_case!DQ5&amp;Data_base_case!DQ6</f>
        <v>Fuel buying price (EUR/output)2040 bench</v>
      </c>
      <c r="CT3" s="26" t="str">
        <f>Data_base_case!DS5&amp;Data_base_case!DS6</f>
        <v>Fuel buying price (EUR/output)2050 bench</v>
      </c>
      <c r="CU3" s="26" t="str">
        <f>Data_base_case!DU5&amp;Data_base_case!DU6</f>
        <v>CO2e infrastructure (kg CO2e/Capacity/y)2025 worst</v>
      </c>
      <c r="CV3" s="26" t="str">
        <f>Data_base_case!DV5&amp;Data_base_case!DV6</f>
        <v>CO2e infrastructure (kg CO2e/Capacity/y)2025 bench</v>
      </c>
      <c r="CW3" s="26" t="str">
        <f>Data_base_case!DW5&amp;Data_base_case!DW6</f>
        <v>CO2e infrastructure (kg CO2e/Capacity/y)2025 best</v>
      </c>
      <c r="CX3" s="26" t="str">
        <f>Data_base_case!DY5&amp;Data_base_case!DY6</f>
        <v>CO2e infrastructure (kg CO2e/Capacity/y)2030 bench</v>
      </c>
      <c r="CY3" s="26" t="str">
        <f>Data_base_case!EA5&amp;Data_base_case!EA6</f>
        <v>CO2e infrastructure (kg CO2e/Capacity/y)2040 bench</v>
      </c>
      <c r="CZ3" s="26" t="str">
        <f>Data_base_case!EC5&amp;Data_base_case!EC6</f>
        <v>CO2e infrastructure (kg CO2e/Capacity/y)2050 bench</v>
      </c>
      <c r="DA3" s="26" t="str">
        <f>Data_base_case!EE5&amp;Data_base_case!EE6</f>
        <v>CO2e process (kg CO2e/output)2025 worst</v>
      </c>
      <c r="DB3" s="26" t="str">
        <f>Data_base_case!EF5&amp;Data_base_case!EF6</f>
        <v>CO2e process (kg CO2e/output)2025 bench</v>
      </c>
      <c r="DC3" s="26" t="str">
        <f>Data_base_case!EG5&amp;Data_base_case!EG6</f>
        <v>CO2e process (kg CO2e/output)2025 best</v>
      </c>
      <c r="DD3" s="26" t="str">
        <f>Data_base_case!EI5&amp;Data_base_case!EI6</f>
        <v>CO2e process (kg CO2e/output)2030 bench</v>
      </c>
      <c r="DE3" s="26" t="str">
        <f>Data_base_case!EK5&amp;Data_base_case!EK6</f>
        <v>CO2e process (kg CO2e/output)2040 bench</v>
      </c>
      <c r="DF3" s="26" t="str">
        <f>Data_base_case!EM5&amp;Data_base_case!EM6</f>
        <v>CO2e process (kg CO2e/output)2050 bench</v>
      </c>
      <c r="DG3" s="26" t="str">
        <f>Data_base_case!EO5&amp;Data_base_case!EO6</f>
        <v>Land use (m2/Capacity)2025 worst</v>
      </c>
      <c r="DH3" s="26" t="str">
        <f>Data_base_case!EP5&amp;Data_base_case!EP6</f>
        <v>Land use (m2/Capacity)2025 bench</v>
      </c>
      <c r="DI3" s="26" t="str">
        <f>Data_base_case!EQ5&amp;Data_base_case!EQ6</f>
        <v>Land use (m2/Capacity)2025 best</v>
      </c>
      <c r="DJ3" s="26" t="str">
        <f>Data_base_case!ES5&amp;Data_base_case!ES6</f>
        <v>Land use (m2/Capacity)2030 bench</v>
      </c>
      <c r="DK3" s="26" t="str">
        <f>Data_base_case!EU5&amp;Data_base_case!EU6</f>
        <v>Land use (m2/Capacity)2040 bench</v>
      </c>
      <c r="DL3" s="26" t="str">
        <f>Data_base_case!EW5&amp;Data_base_case!EW6</f>
        <v>Land use (m2/Capacity)2050 bench</v>
      </c>
      <c r="DM3" s="26" t="str">
        <f>Data_base_case!EY5&amp;Data_base_case!EY6</f>
        <v>Annuity factor2025 worst</v>
      </c>
      <c r="DN3" s="26" t="str">
        <f>Data_base_case!EZ5&amp;Data_base_case!EZ6</f>
        <v>Annuity factor2025 bench</v>
      </c>
      <c r="DO3" s="26" t="str">
        <f>Data_base_case!FA5&amp;Data_base_case!FA6</f>
        <v>Annuity factor2025 best</v>
      </c>
      <c r="DP3" s="26" t="str">
        <f>Data_base_case!FC5&amp;Data_base_case!FC6</f>
        <v>Annuity factor2030 bench</v>
      </c>
      <c r="DQ3" s="26" t="str">
        <f>Data_base_case!FE5&amp;Data_base_case!FE6</f>
        <v>Annuity factor2040 bench</v>
      </c>
      <c r="DR3" s="26" t="str">
        <f>Data_base_case!FH5&amp;Data_base_case!FH6</f>
        <v>Annuity factor2050 best</v>
      </c>
      <c r="DS3" s="26" t="str">
        <f>Data_base_case!FI5&amp;Data_base_case!FI6</f>
        <v/>
      </c>
      <c r="DT3" s="26" t="str">
        <f>Data_base_case!FJ5&amp;Data_base_case!FJ6</f>
        <v/>
      </c>
      <c r="DU3" s="26" t="str">
        <f>Data_base_case!FK5&amp;Data_base_case!FK6</f>
        <v/>
      </c>
      <c r="DV3" s="26" t="str">
        <f>Data_base_case!FL5&amp;Data_base_case!FL6</f>
        <v/>
      </c>
      <c r="DW3" s="26" t="str">
        <f>Data_base_case!FM5&amp;Data_base_case!FM6</f>
        <v/>
      </c>
      <c r="DX3" s="26" t="str">
        <f>Data_base_case!FN5&amp;Data_base_case!FN6</f>
        <v/>
      </c>
      <c r="DY3" s="26" t="str">
        <f>Data_base_case!FO5&amp;Data_base_case!FO6</f>
        <v/>
      </c>
      <c r="DZ3" s="26" t="str">
        <f>Data_base_case!FP5&amp;Data_base_case!FP6</f>
        <v/>
      </c>
      <c r="EA3" s="26" t="str">
        <f>Data_base_case!FQ5&amp;Data_base_case!FQ6</f>
        <v/>
      </c>
      <c r="EB3" s="26" t="str">
        <f>Data_base_case!FR5&amp;Data_base_case!FR6</f>
        <v/>
      </c>
      <c r="EC3" s="26" t="str">
        <f>Data_base_case!FS5&amp;Data_base_case!FS6</f>
        <v/>
      </c>
      <c r="ED3" s="26" t="str">
        <f>Data_base_case!FT5&amp;Data_base_case!FT6</f>
        <v/>
      </c>
      <c r="EE3" s="26" t="str">
        <f>Data_base_case!FU5&amp;Data_base_case!FU6</f>
        <v/>
      </c>
      <c r="EF3" s="26" t="str">
        <f>Data_base_case!FV5&amp;Data_base_case!FV6</f>
        <v/>
      </c>
      <c r="EG3" s="26" t="str">
        <f>Data_base_case!FW5&amp;Data_base_case!FW6</f>
        <v/>
      </c>
      <c r="EH3" s="26" t="str">
        <f>Data_base_case!FX5&amp;Data_base_case!FX6</f>
        <v/>
      </c>
      <c r="EI3" s="26" t="str">
        <f>Data_base_case!FY5&amp;Data_base_case!FY6</f>
        <v/>
      </c>
      <c r="EJ3" s="26" t="str">
        <f>Data_base_case!FZ5&amp;Data_base_case!FZ6</f>
        <v/>
      </c>
    </row>
    <row r="4" spans="1:140" s="26" customFormat="1" ht="14.5" customHeight="1" x14ac:dyDescent="0.35">
      <c r="A4" s="79"/>
      <c r="B4" s="26" t="s">
        <v>226</v>
      </c>
      <c r="C4" s="26" t="s">
        <v>43</v>
      </c>
      <c r="D4" s="26" t="str">
        <f>Data_base_case!$F$4</f>
        <v>Used (1 or 0)</v>
      </c>
      <c r="E4" s="26" t="s">
        <v>140</v>
      </c>
      <c r="F4" s="26">
        <v>1</v>
      </c>
      <c r="G4" s="80" t="s">
        <v>140</v>
      </c>
      <c r="H4" s="26">
        <f>INDEX(Data_base_case!$D$8:$FH$109,MATCH(Scenarios_definition!C4,Data_base_case!$D$8:$D$109,0),MATCH(Scenarios_definition!D4&amp;Scenarios_definition!G4,Data_base_case!$D$7:$FH$7,0))</f>
        <v>1</v>
      </c>
    </row>
    <row r="5" spans="1:140" s="26" customFormat="1" ht="14.5" customHeight="1" x14ac:dyDescent="0.35">
      <c r="A5" s="79" t="str">
        <f>B4</f>
        <v>Semi-islanded</v>
      </c>
      <c r="B5" s="88" t="s">
        <v>227</v>
      </c>
      <c r="C5" s="88" t="s">
        <v>241</v>
      </c>
      <c r="D5" s="88" t="str">
        <f>Data_base_case!$AI$4</f>
        <v>Load min (% of max capacity)</v>
      </c>
      <c r="E5" s="88" t="s">
        <v>140</v>
      </c>
      <c r="F5" s="88">
        <v>0</v>
      </c>
      <c r="G5" s="89" t="s">
        <v>336</v>
      </c>
      <c r="H5" s="88">
        <f>INDEX(Data_base_case!$D$8:$FH$109,MATCH(Scenarios_definition!C5,Data_base_case!$D$8:$D$109,0),MATCH(Scenarios_definition!D5&amp;Scenarios_definition!G5,Data_base_case!$D$7:$FH$7,0))</f>
        <v>0.4</v>
      </c>
    </row>
    <row r="6" spans="1:140" s="26" customFormat="1" ht="14.5" customHeight="1" x14ac:dyDescent="0.35">
      <c r="A6" s="79"/>
      <c r="B6" s="88" t="s">
        <v>227</v>
      </c>
      <c r="C6" s="88" t="s">
        <v>101</v>
      </c>
      <c r="D6" s="88" t="str">
        <f>Data_base_case!$AI$4</f>
        <v>Load min (% of max capacity)</v>
      </c>
      <c r="E6" s="88" t="s">
        <v>140</v>
      </c>
      <c r="F6" s="88">
        <v>0</v>
      </c>
      <c r="G6" s="89" t="s">
        <v>336</v>
      </c>
      <c r="H6" s="88">
        <f>INDEX(Data_base_case!$D$8:$FH$109,MATCH(Scenarios_definition!C6,Data_base_case!$D$8:$D$109,0),MATCH(Scenarios_definition!D6&amp;Scenarios_definition!G6,Data_base_case!$D$7:$FH$7,0))</f>
        <v>0.4</v>
      </c>
    </row>
    <row r="7" spans="1:140" s="26" customFormat="1" ht="14.5" customHeight="1" x14ac:dyDescent="0.35">
      <c r="A7" s="79"/>
      <c r="B7" s="88" t="s">
        <v>227</v>
      </c>
      <c r="C7" s="88" t="s">
        <v>99</v>
      </c>
      <c r="D7" s="88" t="str">
        <f>Data_base_case!$AI$4</f>
        <v>Load min (% of max capacity)</v>
      </c>
      <c r="E7" s="88" t="s">
        <v>140</v>
      </c>
      <c r="F7" s="88">
        <v>0</v>
      </c>
      <c r="G7" s="89" t="s">
        <v>336</v>
      </c>
      <c r="H7" s="88">
        <f>INDEX(Data_base_case!$D$8:$FH$109,MATCH(Scenarios_definition!C7,Data_base_case!$D$8:$D$109,0),MATCH(Scenarios_definition!D7&amp;Scenarios_definition!G7,Data_base_case!$D$7:$FH$7,0))</f>
        <v>0.4</v>
      </c>
    </row>
    <row r="8" spans="1:140" ht="14.5" customHeight="1" x14ac:dyDescent="0.35">
      <c r="A8" s="37"/>
      <c r="B8" s="1" t="s">
        <v>160</v>
      </c>
      <c r="C8" s="1" t="str">
        <f>Data_base_case!D58</f>
        <v>Electricity from the grid</v>
      </c>
      <c r="D8" s="1" t="str">
        <f>Data_base_case!$F$4</f>
        <v>Used (1 or 0)</v>
      </c>
      <c r="E8" s="1" t="s">
        <v>140</v>
      </c>
      <c r="F8" s="1">
        <v>0</v>
      </c>
      <c r="G8" s="36" t="s">
        <v>140</v>
      </c>
      <c r="H8" s="1">
        <f>INDEX(Data_base_case!$D$8:$FH$109,MATCH(Scenarios_definition!C8,Data_base_case!$D$8:$D$109,0),MATCH(Scenarios_definition!D8&amp;Scenarios_definition!G8,Data_base_case!$D$7:$FH$7,0))</f>
        <v>1</v>
      </c>
    </row>
    <row r="9" spans="1:140" s="60" customFormat="1" ht="14.5" customHeight="1" x14ac:dyDescent="0.35">
      <c r="A9" s="37" t="s">
        <v>160</v>
      </c>
      <c r="B9" s="60" t="s">
        <v>187</v>
      </c>
      <c r="C9" s="60" t="s">
        <v>241</v>
      </c>
      <c r="D9" s="60" t="str">
        <f>Data_base_case!$AI$4</f>
        <v>Load min (% of max capacity)</v>
      </c>
      <c r="E9" s="60" t="s">
        <v>140</v>
      </c>
      <c r="F9" s="60">
        <v>1</v>
      </c>
      <c r="G9" s="61" t="s">
        <v>336</v>
      </c>
      <c r="H9" s="1">
        <f>INDEX(Data_base_case!$D$8:$FH$109,MATCH(Scenarios_definition!C9,Data_base_case!$D$8:$D$109,0),MATCH(Scenarios_definition!D9&amp;Scenarios_definition!G9,Data_base_case!$D$7:$FH$7,0))</f>
        <v>0.4</v>
      </c>
    </row>
    <row r="10" spans="1:140" s="60" customFormat="1" ht="14.5" customHeight="1" x14ac:dyDescent="0.35">
      <c r="A10" s="37"/>
      <c r="B10" s="60" t="s">
        <v>187</v>
      </c>
      <c r="C10" s="60" t="s">
        <v>101</v>
      </c>
      <c r="D10" s="60" t="str">
        <f>Data_base_case!$AI$4</f>
        <v>Load min (% of max capacity)</v>
      </c>
      <c r="E10" s="60" t="s">
        <v>140</v>
      </c>
      <c r="F10" s="60">
        <v>1</v>
      </c>
      <c r="G10" s="61" t="s">
        <v>336</v>
      </c>
      <c r="H10" s="1">
        <f>INDEX(Data_base_case!$D$8:$FH$109,MATCH(Scenarios_definition!C10,Data_base_case!$D$8:$D$109,0),MATCH(Scenarios_definition!D10&amp;Scenarios_definition!G10,Data_base_case!$D$7:$FH$7,0))</f>
        <v>0.4</v>
      </c>
    </row>
    <row r="11" spans="1:140" s="60" customFormat="1" ht="14.5" customHeight="1" x14ac:dyDescent="0.35">
      <c r="A11" s="37"/>
      <c r="B11" s="60" t="s">
        <v>187</v>
      </c>
      <c r="C11" s="60" t="s">
        <v>99</v>
      </c>
      <c r="D11" s="60" t="str">
        <f>Data_base_case!$AI$4</f>
        <v>Load min (% of max capacity)</v>
      </c>
      <c r="E11" s="60" t="s">
        <v>140</v>
      </c>
      <c r="F11" s="60">
        <v>1</v>
      </c>
      <c r="G11" s="61" t="s">
        <v>336</v>
      </c>
      <c r="H11" s="1">
        <f>INDEX(Data_base_case!$D$8:$FH$109,MATCH(Scenarios_definition!C11,Data_base_case!$D$8:$D$109,0),MATCH(Scenarios_definition!D11&amp;Scenarios_definition!G11,Data_base_case!$D$7:$FH$7,0))</f>
        <v>0.4</v>
      </c>
    </row>
    <row r="12" spans="1:140" s="60" customFormat="1" ht="14.5" customHeight="1" x14ac:dyDescent="0.35">
      <c r="B12" s="40" t="s">
        <v>162</v>
      </c>
      <c r="C12" s="40" t="s">
        <v>241</v>
      </c>
      <c r="D12" s="40" t="str">
        <f>Data_base_case!$AI$4</f>
        <v>Load min (% of max capacity)</v>
      </c>
      <c r="E12" s="40" t="s">
        <v>140</v>
      </c>
      <c r="F12" s="40">
        <v>1</v>
      </c>
      <c r="G12" s="41" t="s">
        <v>336</v>
      </c>
      <c r="H12" s="1">
        <f>INDEX(Data_base_case!$D$8:$FH$109,MATCH(Scenarios_definition!C12,Data_base_case!$D$8:$D$109,0),MATCH(Scenarios_definition!D12&amp;Scenarios_definition!G12,Data_base_case!$D$7:$FH$7,0))</f>
        <v>0.4</v>
      </c>
    </row>
    <row r="13" spans="1:140" s="40" customFormat="1" x14ac:dyDescent="0.35">
      <c r="A13" s="39"/>
      <c r="B13" s="40" t="s">
        <v>162</v>
      </c>
      <c r="C13" s="40" t="s">
        <v>101</v>
      </c>
      <c r="D13" s="40" t="str">
        <f>Data_base_case!$AI$4</f>
        <v>Load min (% of max capacity)</v>
      </c>
      <c r="E13" s="40" t="s">
        <v>140</v>
      </c>
      <c r="F13" s="40">
        <v>1</v>
      </c>
      <c r="G13" s="41" t="s">
        <v>336</v>
      </c>
      <c r="H13" s="1">
        <f>INDEX(Data_base_case!$D$8:$FH$109,MATCH(Scenarios_definition!C13,Data_base_case!$D$8:$D$109,0),MATCH(Scenarios_definition!D13&amp;Scenarios_definition!G13,Data_base_case!$D$7:$FH$7,0))</f>
        <v>0.4</v>
      </c>
    </row>
    <row r="14" spans="1:140" s="40" customFormat="1" x14ac:dyDescent="0.35">
      <c r="A14" s="39"/>
      <c r="B14" s="40" t="s">
        <v>162</v>
      </c>
      <c r="C14" s="40" t="s">
        <v>99</v>
      </c>
      <c r="D14" s="40" t="str">
        <f>Data_base_case!$AI$4</f>
        <v>Load min (% of max capacity)</v>
      </c>
      <c r="E14" s="40" t="s">
        <v>140</v>
      </c>
      <c r="F14" s="40">
        <v>1</v>
      </c>
      <c r="G14" s="41" t="s">
        <v>336</v>
      </c>
      <c r="H14" s="1">
        <f>INDEX(Data_base_case!$D$8:$FH$109,MATCH(Scenarios_definition!C14,Data_base_case!$D$8:$D$109,0),MATCH(Scenarios_definition!D14&amp;Scenarios_definition!G14,Data_base_case!$D$7:$FH$7,0))</f>
        <v>0.4</v>
      </c>
    </row>
    <row r="15" spans="1:140" s="90" customFormat="1" x14ac:dyDescent="0.35">
      <c r="A15" s="1" t="s">
        <v>160</v>
      </c>
      <c r="B15" s="90" t="s">
        <v>228</v>
      </c>
      <c r="C15" s="90" t="s">
        <v>241</v>
      </c>
      <c r="D15" s="90" t="str">
        <f>Data_base_case!$AI$4</f>
        <v>Load min (% of max capacity)</v>
      </c>
      <c r="E15" s="90" t="s">
        <v>140</v>
      </c>
      <c r="F15" s="90">
        <v>0</v>
      </c>
      <c r="G15" s="91" t="s">
        <v>336</v>
      </c>
      <c r="H15" s="90">
        <f>INDEX(Data_base_case!$D$8:$FH$109,MATCH(Scenarios_definition!C15,Data_base_case!$D$8:$D$109,0),MATCH(Scenarios_definition!D15&amp;Scenarios_definition!G15,Data_base_case!$D$7:$FH$7,0))</f>
        <v>0.4</v>
      </c>
    </row>
    <row r="16" spans="1:140" s="90" customFormat="1" x14ac:dyDescent="0.35">
      <c r="B16" s="90" t="s">
        <v>228</v>
      </c>
      <c r="C16" s="90" t="s">
        <v>101</v>
      </c>
      <c r="D16" s="90" t="str">
        <f>Data_base_case!$AI$4</f>
        <v>Load min (% of max capacity)</v>
      </c>
      <c r="E16" s="90" t="s">
        <v>140</v>
      </c>
      <c r="F16" s="90">
        <v>0</v>
      </c>
      <c r="G16" s="91" t="s">
        <v>336</v>
      </c>
      <c r="H16" s="90">
        <f>INDEX(Data_base_case!$D$8:$FH$109,MATCH(Scenarios_definition!C16,Data_base_case!$D$8:$D$109,0),MATCH(Scenarios_definition!D16&amp;Scenarios_definition!G16,Data_base_case!$D$7:$FH$7,0))</f>
        <v>0.4</v>
      </c>
    </row>
    <row r="17" spans="2:8" s="90" customFormat="1" x14ac:dyDescent="0.35">
      <c r="B17" s="90" t="s">
        <v>228</v>
      </c>
      <c r="C17" s="90" t="s">
        <v>99</v>
      </c>
      <c r="D17" s="90" t="str">
        <f>Data_base_case!$AI$4</f>
        <v>Load min (% of max capacity)</v>
      </c>
      <c r="E17" s="90" t="s">
        <v>140</v>
      </c>
      <c r="F17" s="90">
        <v>0</v>
      </c>
      <c r="G17" s="91" t="s">
        <v>336</v>
      </c>
      <c r="H17" s="90">
        <f>INDEX(Data_base_case!$D$8:$FH$109,MATCH(Scenarios_definition!C17,Data_base_case!$D$8:$D$109,0),MATCH(Scenarios_definition!D17&amp;Scenarios_definition!G17,Data_base_case!$D$7:$FH$7,0))</f>
        <v>0.4</v>
      </c>
    </row>
  </sheetData>
  <pageMargins left="0.7" right="0.7" top="0.75" bottom="0.75" header="0.3" footer="0.3"/>
  <pageSetup paperSize="9" orientation="portrait" horizont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9"/>
  <sheetViews>
    <sheetView workbookViewId="0">
      <selection activeCell="G10" sqref="G10"/>
    </sheetView>
  </sheetViews>
  <sheetFormatPr defaultRowHeight="14.5" x14ac:dyDescent="0.35"/>
  <cols>
    <col min="1" max="1" width="15.08984375" bestFit="1" customWidth="1"/>
    <col min="2" max="2" width="27" customWidth="1"/>
    <col min="3" max="3" width="23.54296875" style="21" customWidth="1"/>
    <col min="4" max="4" width="22.1796875" style="21" customWidth="1"/>
    <col min="5" max="5" width="10.54296875" style="21" customWidth="1"/>
    <col min="6" max="6" width="11.7265625" style="21" customWidth="1"/>
    <col min="7" max="7" width="10.36328125" style="21" customWidth="1"/>
    <col min="8" max="8" width="16.36328125" style="21" customWidth="1"/>
    <col min="9" max="9" width="12.26953125" style="21" customWidth="1"/>
    <col min="10" max="10" width="11.1796875" style="21" customWidth="1"/>
    <col min="11" max="11" width="12.6328125" style="21" customWidth="1"/>
    <col min="12" max="12" width="13.453125" style="21" customWidth="1"/>
    <col min="13" max="13" width="15.7265625" style="21" customWidth="1"/>
    <col min="14" max="14" width="17.26953125" style="21" customWidth="1"/>
    <col min="15" max="15" width="18.453125" style="21" customWidth="1"/>
    <col min="16" max="17" width="13.453125" style="21" customWidth="1"/>
    <col min="18" max="19" width="21.36328125" style="27" customWidth="1"/>
    <col min="20" max="20" width="23.90625" style="27" customWidth="1"/>
    <col min="21" max="21" width="9.6328125" style="28" bestFit="1" customWidth="1"/>
    <col min="22" max="22" width="7.90625" style="27" bestFit="1" customWidth="1"/>
    <col min="23" max="23" width="11.7265625" style="27" bestFit="1" customWidth="1"/>
    <col min="24" max="24" width="8.08984375" style="27" bestFit="1" customWidth="1"/>
    <col min="25" max="25" width="19.1796875" style="27" bestFit="1" customWidth="1"/>
    <col min="26" max="26" width="20.26953125" style="27" customWidth="1"/>
    <col min="27" max="27" width="14.7265625" style="27" customWidth="1"/>
    <col min="28" max="28" width="13.54296875" style="27" customWidth="1"/>
    <col min="29" max="29" width="16" style="27" customWidth="1"/>
    <col min="30" max="30" width="14.6328125" style="29" bestFit="1" customWidth="1"/>
    <col min="31" max="31" width="12.26953125" bestFit="1" customWidth="1"/>
    <col min="32" max="32" width="8.1796875" bestFit="1" customWidth="1"/>
    <col min="33" max="33" width="5.54296875" bestFit="1" customWidth="1"/>
  </cols>
  <sheetData>
    <row r="1" spans="1:33" x14ac:dyDescent="0.35">
      <c r="C1" s="81" t="s">
        <v>157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2"/>
    </row>
    <row r="2" spans="1:33" ht="16.5" customHeight="1" x14ac:dyDescent="0.35">
      <c r="B2" s="158" t="s">
        <v>165</v>
      </c>
      <c r="C2" s="159" t="s">
        <v>156</v>
      </c>
      <c r="D2" s="18" t="s">
        <v>243</v>
      </c>
      <c r="E2" s="18" t="s">
        <v>110</v>
      </c>
      <c r="F2" s="18" t="s">
        <v>131</v>
      </c>
      <c r="G2" s="18">
        <v>2020</v>
      </c>
      <c r="H2" s="162" t="s">
        <v>192</v>
      </c>
      <c r="I2" s="161" t="s">
        <v>191</v>
      </c>
      <c r="J2" s="18" t="s">
        <v>90</v>
      </c>
      <c r="K2" s="18" t="s">
        <v>176</v>
      </c>
      <c r="L2" s="18" t="s">
        <v>176</v>
      </c>
      <c r="M2" s="160" t="s">
        <v>267</v>
      </c>
      <c r="N2" s="163" t="s">
        <v>268</v>
      </c>
      <c r="O2" s="164" t="s">
        <v>270</v>
      </c>
      <c r="P2" s="160" t="s">
        <v>182</v>
      </c>
      <c r="Q2" s="160" t="s">
        <v>183</v>
      </c>
      <c r="R2" s="45" t="s">
        <v>219</v>
      </c>
      <c r="S2" s="45" t="s">
        <v>219</v>
      </c>
      <c r="T2" s="46" t="s">
        <v>158</v>
      </c>
    </row>
    <row r="3" spans="1:33" x14ac:dyDescent="0.35">
      <c r="B3" s="158"/>
      <c r="C3" s="159"/>
      <c r="D3" s="18"/>
      <c r="E3" s="18" t="s">
        <v>127</v>
      </c>
      <c r="F3" s="18" t="s">
        <v>98</v>
      </c>
      <c r="G3" s="18">
        <v>2030</v>
      </c>
      <c r="H3" s="162"/>
      <c r="I3" s="161"/>
      <c r="J3" s="18" t="s">
        <v>111</v>
      </c>
      <c r="M3" s="160"/>
      <c r="N3" s="163"/>
      <c r="O3" s="164"/>
      <c r="P3" s="160"/>
      <c r="Q3" s="160"/>
      <c r="R3" s="44"/>
      <c r="S3" s="44"/>
      <c r="T3" s="44"/>
    </row>
    <row r="4" spans="1:33" x14ac:dyDescent="0.35">
      <c r="B4" s="158"/>
      <c r="C4" s="159"/>
      <c r="D4" s="18"/>
      <c r="E4" s="18" t="s">
        <v>104</v>
      </c>
      <c r="F4" s="18" t="s">
        <v>129</v>
      </c>
      <c r="G4" s="18">
        <v>2050</v>
      </c>
      <c r="H4" s="18"/>
      <c r="I4" s="161"/>
      <c r="J4" s="18" t="s">
        <v>245</v>
      </c>
      <c r="K4" s="18"/>
      <c r="L4" s="18"/>
      <c r="M4" s="160"/>
      <c r="N4" s="163"/>
      <c r="O4" s="164"/>
      <c r="P4" s="160"/>
      <c r="Q4" s="160"/>
      <c r="R4" s="44"/>
      <c r="S4" s="44"/>
      <c r="T4" s="44"/>
    </row>
    <row r="5" spans="1:33" x14ac:dyDescent="0.35">
      <c r="B5" s="158"/>
      <c r="C5" s="159"/>
      <c r="E5" s="18"/>
      <c r="F5" s="18"/>
      <c r="G5" s="18"/>
      <c r="H5" s="18"/>
      <c r="I5" s="18"/>
      <c r="J5" s="18"/>
      <c r="K5" s="18"/>
      <c r="L5" s="18"/>
      <c r="M5" s="160"/>
      <c r="N5" s="163"/>
      <c r="O5" s="164"/>
      <c r="P5" s="160"/>
      <c r="Q5" s="160"/>
      <c r="R5" s="25"/>
      <c r="S5" s="25"/>
      <c r="T5" s="25"/>
      <c r="V5" s="59" t="s">
        <v>155</v>
      </c>
      <c r="W5" s="25"/>
      <c r="X5" s="25"/>
      <c r="Y5" s="25"/>
      <c r="Z5" s="25"/>
      <c r="AA5" s="25"/>
      <c r="AB5" s="25"/>
      <c r="AC5" s="25"/>
      <c r="AD5" s="58"/>
      <c r="AE5" s="157" t="s">
        <v>159</v>
      </c>
      <c r="AF5" s="153"/>
      <c r="AG5" s="153"/>
    </row>
    <row r="6" spans="1:33" x14ac:dyDescent="0.35">
      <c r="R6" s="24"/>
      <c r="S6" s="24"/>
      <c r="T6" s="24"/>
      <c r="V6" s="25"/>
      <c r="W6" s="25"/>
      <c r="X6" s="25"/>
      <c r="Y6" s="25"/>
      <c r="Z6" s="25"/>
      <c r="AA6" s="25"/>
      <c r="AB6" s="25"/>
      <c r="AC6" s="25"/>
      <c r="AD6" s="58"/>
      <c r="AE6" s="57"/>
      <c r="AF6" s="57"/>
    </row>
    <row r="7" spans="1:33" s="56" customFormat="1" x14ac:dyDescent="0.35">
      <c r="A7" s="56" t="s">
        <v>112</v>
      </c>
      <c r="B7" s="56" t="s">
        <v>164</v>
      </c>
      <c r="C7" s="56" t="s">
        <v>163</v>
      </c>
      <c r="D7" s="56" t="s">
        <v>232</v>
      </c>
      <c r="E7" s="56" t="s">
        <v>113</v>
      </c>
      <c r="F7" s="56" t="s">
        <v>128</v>
      </c>
      <c r="G7" s="56" t="s">
        <v>189</v>
      </c>
      <c r="H7" s="47" t="s">
        <v>190</v>
      </c>
      <c r="I7" s="62" t="s">
        <v>116</v>
      </c>
      <c r="J7" s="56" t="s">
        <v>114</v>
      </c>
      <c r="K7" s="56" t="s">
        <v>177</v>
      </c>
      <c r="L7" s="56" t="s">
        <v>175</v>
      </c>
      <c r="M7" s="94" t="s">
        <v>235</v>
      </c>
      <c r="N7" s="100" t="s">
        <v>250</v>
      </c>
      <c r="O7" s="102" t="s">
        <v>269</v>
      </c>
      <c r="P7" s="56" t="s">
        <v>181</v>
      </c>
      <c r="Q7" s="56" t="s">
        <v>184</v>
      </c>
      <c r="R7" s="47" t="s">
        <v>115</v>
      </c>
      <c r="S7" s="47" t="s">
        <v>218</v>
      </c>
      <c r="T7" s="47" t="s">
        <v>117</v>
      </c>
      <c r="U7" s="48" t="s">
        <v>118</v>
      </c>
      <c r="V7" s="47" t="s">
        <v>119</v>
      </c>
      <c r="W7" s="47" t="s">
        <v>120</v>
      </c>
      <c r="X7" s="47" t="s">
        <v>121</v>
      </c>
      <c r="Y7" s="47" t="s">
        <v>122</v>
      </c>
      <c r="Z7" s="47" t="s">
        <v>133</v>
      </c>
      <c r="AA7" s="47" t="s">
        <v>134</v>
      </c>
      <c r="AB7" s="47" t="s">
        <v>135</v>
      </c>
      <c r="AC7" s="47" t="s">
        <v>136</v>
      </c>
      <c r="AD7" s="49" t="s">
        <v>123</v>
      </c>
      <c r="AE7" s="56" t="s">
        <v>124</v>
      </c>
      <c r="AF7" s="56" t="s">
        <v>125</v>
      </c>
      <c r="AG7" s="56" t="s">
        <v>126</v>
      </c>
    </row>
    <row r="8" spans="1:33" x14ac:dyDescent="0.35">
      <c r="A8" s="16">
        <f t="shared" ref="A8:A9" si="0">ROW(A8)-ROW($A$7)</f>
        <v>1</v>
      </c>
      <c r="B8" s="16" t="s">
        <v>242</v>
      </c>
      <c r="C8" s="21" t="s">
        <v>160</v>
      </c>
      <c r="D8" t="s">
        <v>243</v>
      </c>
      <c r="E8" s="21" t="s">
        <v>127</v>
      </c>
      <c r="F8" s="21" t="s">
        <v>129</v>
      </c>
      <c r="G8" s="21" t="s">
        <v>337</v>
      </c>
      <c r="H8" s="63" t="s">
        <v>251</v>
      </c>
      <c r="I8" s="21" t="str">
        <f t="shared" ref="I8:I9" si="1">"2019"</f>
        <v>2019</v>
      </c>
      <c r="J8" s="21" t="s">
        <v>90</v>
      </c>
      <c r="K8" s="21">
        <v>0</v>
      </c>
      <c r="L8" s="21">
        <v>0</v>
      </c>
      <c r="M8" s="21">
        <v>-1</v>
      </c>
      <c r="N8" s="21" t="s">
        <v>129</v>
      </c>
      <c r="O8" s="21">
        <v>0</v>
      </c>
      <c r="P8" s="21">
        <v>1</v>
      </c>
      <c r="Q8" s="21">
        <v>0</v>
      </c>
      <c r="R8" s="27" t="s">
        <v>233</v>
      </c>
      <c r="S8" s="27" t="s">
        <v>234</v>
      </c>
      <c r="T8" s="27" t="s">
        <v>292</v>
      </c>
      <c r="U8" s="28" t="b">
        <v>0</v>
      </c>
      <c r="V8" s="27" t="b">
        <v>1</v>
      </c>
      <c r="W8" s="27" t="b">
        <v>0</v>
      </c>
      <c r="X8" s="27" t="b">
        <v>0</v>
      </c>
      <c r="Y8" s="27" t="b">
        <v>1</v>
      </c>
      <c r="Z8" s="27" t="b">
        <v>0</v>
      </c>
      <c r="AA8" s="27" t="b">
        <v>0</v>
      </c>
      <c r="AB8" s="27" t="b">
        <v>0</v>
      </c>
      <c r="AC8" s="27" t="b">
        <v>0</v>
      </c>
      <c r="AD8" s="29" t="b">
        <v>0</v>
      </c>
      <c r="AE8" t="b">
        <v>0</v>
      </c>
      <c r="AF8" t="b">
        <v>0</v>
      </c>
      <c r="AG8" t="b">
        <v>1</v>
      </c>
    </row>
    <row r="9" spans="1:33" s="117" customFormat="1" x14ac:dyDescent="0.35">
      <c r="A9" s="16">
        <f t="shared" si="0"/>
        <v>2</v>
      </c>
      <c r="B9" s="16" t="s">
        <v>293</v>
      </c>
      <c r="C9" s="21" t="s">
        <v>160</v>
      </c>
      <c r="D9" s="117" t="s">
        <v>243</v>
      </c>
      <c r="E9" s="21" t="s">
        <v>127</v>
      </c>
      <c r="F9" s="21" t="s">
        <v>129</v>
      </c>
      <c r="G9" s="21" t="s">
        <v>337</v>
      </c>
      <c r="H9" s="63" t="s">
        <v>251</v>
      </c>
      <c r="I9" s="21" t="str">
        <f t="shared" si="1"/>
        <v>2019</v>
      </c>
      <c r="J9" s="21" t="s">
        <v>111</v>
      </c>
      <c r="K9" s="21">
        <v>0</v>
      </c>
      <c r="L9" s="21">
        <v>0</v>
      </c>
      <c r="M9" s="21">
        <v>-1</v>
      </c>
      <c r="N9" s="21" t="s">
        <v>129</v>
      </c>
      <c r="O9" s="21">
        <v>0</v>
      </c>
      <c r="P9" s="21">
        <v>1</v>
      </c>
      <c r="Q9" s="21">
        <v>0</v>
      </c>
      <c r="R9" s="121" t="s">
        <v>233</v>
      </c>
      <c r="S9" s="121" t="s">
        <v>234</v>
      </c>
      <c r="T9" s="121" t="s">
        <v>292</v>
      </c>
      <c r="U9" s="28" t="b">
        <v>0</v>
      </c>
      <c r="V9" s="121" t="b">
        <v>1</v>
      </c>
      <c r="W9" s="121" t="b">
        <v>0</v>
      </c>
      <c r="X9" s="121" t="b">
        <v>0</v>
      </c>
      <c r="Y9" s="121" t="b">
        <v>1</v>
      </c>
      <c r="Z9" s="121" t="b">
        <v>0</v>
      </c>
      <c r="AA9" s="121" t="b">
        <v>0</v>
      </c>
      <c r="AB9" s="121" t="b">
        <v>0</v>
      </c>
      <c r="AC9" s="121" t="b">
        <v>0</v>
      </c>
      <c r="AD9" s="29" t="b">
        <v>0</v>
      </c>
      <c r="AE9" s="117" t="b">
        <v>0</v>
      </c>
      <c r="AF9" s="117" t="b">
        <v>0</v>
      </c>
      <c r="AG9" s="117" t="b">
        <v>1</v>
      </c>
    </row>
  </sheetData>
  <mergeCells count="10">
    <mergeCell ref="AE5:AG5"/>
    <mergeCell ref="B2:B5"/>
    <mergeCell ref="C2:C5"/>
    <mergeCell ref="P2:P5"/>
    <mergeCell ref="Q2:Q5"/>
    <mergeCell ref="I2:I4"/>
    <mergeCell ref="H2:H3"/>
    <mergeCell ref="N2:N5"/>
    <mergeCell ref="M2:M5"/>
    <mergeCell ref="O2:O5"/>
  </mergeCells>
  <conditionalFormatting sqref="U8:W8 Y8:AF8">
    <cfRule type="cellIs" dxfId="781" priority="41" operator="equal">
      <formula>TRUE</formula>
    </cfRule>
    <cfRule type="cellIs" dxfId="780" priority="42" operator="equal">
      <formula>FALSE</formula>
    </cfRule>
  </conditionalFormatting>
  <conditionalFormatting sqref="X8">
    <cfRule type="cellIs" dxfId="779" priority="39" operator="equal">
      <formula>TRUE</formula>
    </cfRule>
    <cfRule type="cellIs" dxfId="778" priority="40" operator="equal">
      <formula>FALSE</formula>
    </cfRule>
  </conditionalFormatting>
  <conditionalFormatting sqref="AG8">
    <cfRule type="cellIs" dxfId="777" priority="37" operator="equal">
      <formula>TRUE</formula>
    </cfRule>
    <cfRule type="cellIs" dxfId="776" priority="38" operator="equal">
      <formula>FALSE</formula>
    </cfRule>
  </conditionalFormatting>
  <conditionalFormatting sqref="U9:W9 Y9:AF9">
    <cfRule type="cellIs" dxfId="775" priority="5" operator="equal">
      <formula>TRUE</formula>
    </cfRule>
    <cfRule type="cellIs" dxfId="774" priority="6" operator="equal">
      <formula>FALSE</formula>
    </cfRule>
  </conditionalFormatting>
  <conditionalFormatting sqref="X9">
    <cfRule type="cellIs" dxfId="773" priority="3" operator="equal">
      <formula>TRUE</formula>
    </cfRule>
    <cfRule type="cellIs" dxfId="772" priority="4" operator="equal">
      <formula>FALSE</formula>
    </cfRule>
  </conditionalFormatting>
  <conditionalFormatting sqref="AG9">
    <cfRule type="cellIs" dxfId="771" priority="1" operator="equal">
      <formula>TRUE</formula>
    </cfRule>
    <cfRule type="cellIs" dxfId="770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127"/>
  <sheetViews>
    <sheetView workbookViewId="0">
      <selection activeCell="A8" sqref="A8:XFD8"/>
    </sheetView>
  </sheetViews>
  <sheetFormatPr defaultRowHeight="14.5" x14ac:dyDescent="0.35"/>
  <cols>
    <col min="1" max="1" width="15.08984375" bestFit="1" customWidth="1"/>
    <col min="2" max="2" width="27" customWidth="1"/>
    <col min="3" max="3" width="23.54296875" style="21" customWidth="1"/>
    <col min="4" max="4" width="22.1796875" style="21" customWidth="1"/>
    <col min="5" max="5" width="10.54296875" style="21" customWidth="1"/>
    <col min="6" max="6" width="11.7265625" style="21" customWidth="1"/>
    <col min="7" max="7" width="10.36328125" style="21" customWidth="1"/>
    <col min="8" max="8" width="16.36328125" style="21" customWidth="1"/>
    <col min="9" max="9" width="12.26953125" style="21" customWidth="1"/>
    <col min="10" max="10" width="11.1796875" style="21" customWidth="1"/>
    <col min="11" max="11" width="12.6328125" style="21" customWidth="1"/>
    <col min="12" max="12" width="13.453125" style="21" customWidth="1"/>
    <col min="13" max="13" width="15.7265625" style="21" customWidth="1"/>
    <col min="14" max="14" width="17.26953125" style="21" customWidth="1"/>
    <col min="15" max="15" width="18.453125" style="21" customWidth="1"/>
    <col min="16" max="17" width="13.453125" style="21" customWidth="1"/>
    <col min="18" max="19" width="21.36328125" style="27" customWidth="1"/>
    <col min="20" max="20" width="23.90625" style="27" customWidth="1"/>
    <col min="21" max="21" width="9.6328125" style="28" bestFit="1" customWidth="1"/>
    <col min="22" max="22" width="7.90625" style="27" bestFit="1" customWidth="1"/>
    <col min="23" max="23" width="11.7265625" style="27" bestFit="1" customWidth="1"/>
    <col min="24" max="24" width="8.08984375" style="27" bestFit="1" customWidth="1"/>
    <col min="25" max="25" width="19.1796875" style="27" bestFit="1" customWidth="1"/>
    <col min="26" max="26" width="20.26953125" style="27" customWidth="1"/>
    <col min="27" max="27" width="14.7265625" style="27" customWidth="1"/>
    <col min="28" max="28" width="13.54296875" style="27" customWidth="1"/>
    <col min="29" max="29" width="16" style="27" customWidth="1"/>
    <col min="30" max="30" width="14.6328125" style="29" bestFit="1" customWidth="1"/>
    <col min="31" max="31" width="12.26953125" bestFit="1" customWidth="1"/>
    <col min="32" max="32" width="8.1796875" bestFit="1" customWidth="1"/>
    <col min="33" max="33" width="5.54296875" bestFit="1" customWidth="1"/>
  </cols>
  <sheetData>
    <row r="1" spans="1:33" x14ac:dyDescent="0.35">
      <c r="C1" s="81" t="s">
        <v>157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2"/>
    </row>
    <row r="2" spans="1:33" ht="16.5" customHeight="1" x14ac:dyDescent="0.35">
      <c r="B2" s="158" t="s">
        <v>165</v>
      </c>
      <c r="C2" s="159" t="s">
        <v>156</v>
      </c>
      <c r="D2" s="18" t="s">
        <v>243</v>
      </c>
      <c r="E2" s="18" t="s">
        <v>110</v>
      </c>
      <c r="F2" s="18" t="s">
        <v>131</v>
      </c>
      <c r="G2" s="18">
        <v>2020</v>
      </c>
      <c r="H2" s="162" t="s">
        <v>192</v>
      </c>
      <c r="I2" s="161" t="s">
        <v>191</v>
      </c>
      <c r="J2" s="18" t="s">
        <v>90</v>
      </c>
      <c r="K2" s="18" t="s">
        <v>176</v>
      </c>
      <c r="L2" s="18" t="s">
        <v>176</v>
      </c>
      <c r="M2" s="160" t="s">
        <v>267</v>
      </c>
      <c r="N2" s="163" t="s">
        <v>268</v>
      </c>
      <c r="O2" s="164" t="s">
        <v>270</v>
      </c>
      <c r="P2" s="160" t="s">
        <v>182</v>
      </c>
      <c r="Q2" s="160" t="s">
        <v>183</v>
      </c>
      <c r="R2" s="45" t="s">
        <v>219</v>
      </c>
      <c r="S2" s="45" t="s">
        <v>219</v>
      </c>
      <c r="T2" s="46" t="s">
        <v>158</v>
      </c>
    </row>
    <row r="3" spans="1:33" x14ac:dyDescent="0.35">
      <c r="B3" s="158"/>
      <c r="C3" s="159"/>
      <c r="D3" s="18"/>
      <c r="E3" s="18" t="s">
        <v>127</v>
      </c>
      <c r="F3" s="18" t="s">
        <v>98</v>
      </c>
      <c r="G3" s="18">
        <v>2030</v>
      </c>
      <c r="H3" s="162"/>
      <c r="I3" s="161"/>
      <c r="J3" s="18" t="s">
        <v>111</v>
      </c>
      <c r="M3" s="160"/>
      <c r="N3" s="163"/>
      <c r="O3" s="164"/>
      <c r="P3" s="160"/>
      <c r="Q3" s="160"/>
      <c r="R3" s="44"/>
      <c r="S3" s="44"/>
      <c r="T3" s="44"/>
    </row>
    <row r="4" spans="1:33" x14ac:dyDescent="0.35">
      <c r="B4" s="158"/>
      <c r="C4" s="159"/>
      <c r="D4" s="18"/>
      <c r="E4" s="18" t="s">
        <v>104</v>
      </c>
      <c r="F4" s="18" t="s">
        <v>129</v>
      </c>
      <c r="G4" s="18">
        <v>2050</v>
      </c>
      <c r="H4" s="18"/>
      <c r="I4" s="161"/>
      <c r="J4" s="18" t="s">
        <v>245</v>
      </c>
      <c r="K4" s="18"/>
      <c r="L4" s="18"/>
      <c r="M4" s="160"/>
      <c r="N4" s="163"/>
      <c r="O4" s="164"/>
      <c r="P4" s="160"/>
      <c r="Q4" s="160"/>
      <c r="R4" s="44"/>
      <c r="S4" s="44"/>
      <c r="T4" s="44"/>
    </row>
    <row r="5" spans="1:33" x14ac:dyDescent="0.35">
      <c r="B5" s="158"/>
      <c r="C5" s="159"/>
      <c r="E5" s="18"/>
      <c r="F5" s="18"/>
      <c r="G5" s="18"/>
      <c r="H5" s="18"/>
      <c r="I5" s="18"/>
      <c r="J5" s="18"/>
      <c r="K5" s="18"/>
      <c r="L5" s="18"/>
      <c r="M5" s="160"/>
      <c r="N5" s="163"/>
      <c r="O5" s="164"/>
      <c r="P5" s="160"/>
      <c r="Q5" s="160"/>
      <c r="R5" s="25"/>
      <c r="S5" s="25"/>
      <c r="T5" s="25"/>
      <c r="V5" s="114" t="s">
        <v>155</v>
      </c>
      <c r="W5" s="25"/>
      <c r="X5" s="25"/>
      <c r="Y5" s="25"/>
      <c r="Z5" s="25"/>
      <c r="AA5" s="25"/>
      <c r="AB5" s="25"/>
      <c r="AC5" s="25"/>
      <c r="AD5" s="58"/>
      <c r="AE5" s="157" t="s">
        <v>159</v>
      </c>
      <c r="AF5" s="153"/>
      <c r="AG5" s="153"/>
    </row>
    <row r="6" spans="1:33" x14ac:dyDescent="0.35">
      <c r="R6" s="24"/>
      <c r="S6" s="24"/>
      <c r="T6" s="24"/>
      <c r="V6" s="25"/>
      <c r="W6" s="25"/>
      <c r="X6" s="25"/>
      <c r="Y6" s="25"/>
      <c r="Z6" s="25"/>
      <c r="AA6" s="25"/>
      <c r="AB6" s="25"/>
      <c r="AC6" s="25"/>
      <c r="AD6" s="58"/>
      <c r="AE6" s="113"/>
      <c r="AF6" s="113"/>
    </row>
    <row r="7" spans="1:33" s="112" customFormat="1" x14ac:dyDescent="0.35">
      <c r="A7" s="112" t="s">
        <v>112</v>
      </c>
      <c r="B7" s="112" t="s">
        <v>164</v>
      </c>
      <c r="C7" s="112" t="s">
        <v>163</v>
      </c>
      <c r="D7" s="112" t="s">
        <v>232</v>
      </c>
      <c r="E7" s="112" t="s">
        <v>113</v>
      </c>
      <c r="F7" s="112" t="s">
        <v>128</v>
      </c>
      <c r="G7" s="112" t="s">
        <v>189</v>
      </c>
      <c r="H7" s="47" t="s">
        <v>190</v>
      </c>
      <c r="I7" s="112" t="s">
        <v>116</v>
      </c>
      <c r="J7" s="112" t="s">
        <v>114</v>
      </c>
      <c r="K7" s="112" t="s">
        <v>177</v>
      </c>
      <c r="L7" s="112" t="s">
        <v>175</v>
      </c>
      <c r="M7" s="112" t="s">
        <v>235</v>
      </c>
      <c r="N7" s="112" t="s">
        <v>250</v>
      </c>
      <c r="O7" s="112" t="s">
        <v>269</v>
      </c>
      <c r="P7" s="112" t="s">
        <v>181</v>
      </c>
      <c r="Q7" s="112" t="s">
        <v>184</v>
      </c>
      <c r="R7" s="47" t="s">
        <v>115</v>
      </c>
      <c r="S7" s="47" t="s">
        <v>218</v>
      </c>
      <c r="T7" s="47" t="s">
        <v>117</v>
      </c>
      <c r="U7" s="48" t="s">
        <v>118</v>
      </c>
      <c r="V7" s="47" t="s">
        <v>119</v>
      </c>
      <c r="W7" s="47" t="s">
        <v>120</v>
      </c>
      <c r="X7" s="47" t="s">
        <v>121</v>
      </c>
      <c r="Y7" s="47" t="s">
        <v>122</v>
      </c>
      <c r="Z7" s="47" t="s">
        <v>133</v>
      </c>
      <c r="AA7" s="47" t="s">
        <v>134</v>
      </c>
      <c r="AB7" s="47" t="s">
        <v>135</v>
      </c>
      <c r="AC7" s="47" t="s">
        <v>136</v>
      </c>
      <c r="AD7" s="49" t="s">
        <v>123</v>
      </c>
      <c r="AE7" s="112" t="s">
        <v>124</v>
      </c>
      <c r="AF7" s="112" t="s">
        <v>125</v>
      </c>
      <c r="AG7" s="112" t="s">
        <v>126</v>
      </c>
    </row>
    <row r="8" spans="1:33" s="117" customFormat="1" x14ac:dyDescent="0.35">
      <c r="A8" s="16">
        <f t="shared" ref="A8:A25" si="0">ROW(A8)-ROW($A$7)</f>
        <v>1</v>
      </c>
      <c r="B8" s="16" t="s">
        <v>294</v>
      </c>
      <c r="C8" s="21" t="s">
        <v>226</v>
      </c>
      <c r="D8" s="117" t="s">
        <v>271</v>
      </c>
      <c r="E8" s="21" t="s">
        <v>127</v>
      </c>
      <c r="F8" s="21" t="s">
        <v>129</v>
      </c>
      <c r="G8" s="21" t="s">
        <v>337</v>
      </c>
      <c r="H8" s="63" t="s">
        <v>251</v>
      </c>
      <c r="I8" s="21" t="str">
        <f t="shared" ref="I8:I34" si="1">"2019"</f>
        <v>2019</v>
      </c>
      <c r="J8" s="21" t="s">
        <v>90</v>
      </c>
      <c r="K8" s="21">
        <v>0</v>
      </c>
      <c r="L8" s="21">
        <v>0</v>
      </c>
      <c r="M8" s="21">
        <v>-1</v>
      </c>
      <c r="N8" s="21" t="s">
        <v>129</v>
      </c>
      <c r="O8" s="21">
        <v>0</v>
      </c>
      <c r="P8" s="21">
        <v>1</v>
      </c>
      <c r="Q8" s="21">
        <v>0</v>
      </c>
      <c r="R8" s="121" t="s">
        <v>233</v>
      </c>
      <c r="S8" s="121" t="s">
        <v>234</v>
      </c>
      <c r="T8" s="121" t="s">
        <v>417</v>
      </c>
      <c r="U8" s="28" t="b">
        <v>0</v>
      </c>
      <c r="V8" s="121" t="b">
        <v>1</v>
      </c>
      <c r="W8" s="121" t="b">
        <v>0</v>
      </c>
      <c r="X8" s="121" t="b">
        <v>0</v>
      </c>
      <c r="Y8" s="121" t="b">
        <v>1</v>
      </c>
      <c r="Z8" s="121" t="b">
        <v>0</v>
      </c>
      <c r="AA8" s="121" t="b">
        <v>0</v>
      </c>
      <c r="AB8" s="121" t="b">
        <v>0</v>
      </c>
      <c r="AC8" s="121" t="b">
        <v>0</v>
      </c>
      <c r="AD8" s="29" t="b">
        <v>0</v>
      </c>
      <c r="AE8" s="117" t="b">
        <v>0</v>
      </c>
      <c r="AF8" s="117" t="b">
        <v>0</v>
      </c>
      <c r="AG8" s="117" t="b">
        <v>0</v>
      </c>
    </row>
    <row r="9" spans="1:33" s="117" customFormat="1" x14ac:dyDescent="0.35">
      <c r="A9" s="16">
        <f t="shared" si="0"/>
        <v>2</v>
      </c>
      <c r="B9" s="16" t="s">
        <v>294</v>
      </c>
      <c r="C9" s="21" t="s">
        <v>226</v>
      </c>
      <c r="D9" s="117" t="s">
        <v>272</v>
      </c>
      <c r="E9" s="21" t="s">
        <v>127</v>
      </c>
      <c r="F9" s="21" t="s">
        <v>129</v>
      </c>
      <c r="G9" s="21" t="s">
        <v>337</v>
      </c>
      <c r="H9" s="63" t="s">
        <v>251</v>
      </c>
      <c r="I9" s="21" t="str">
        <f t="shared" si="1"/>
        <v>2019</v>
      </c>
      <c r="J9" s="21" t="s">
        <v>90</v>
      </c>
      <c r="K9" s="21">
        <v>0</v>
      </c>
      <c r="L9" s="21">
        <v>0</v>
      </c>
      <c r="M9" s="21">
        <v>-1</v>
      </c>
      <c r="N9" s="21" t="s">
        <v>129</v>
      </c>
      <c r="O9" s="21">
        <v>0</v>
      </c>
      <c r="P9" s="21">
        <v>1</v>
      </c>
      <c r="Q9" s="21">
        <v>0</v>
      </c>
      <c r="R9" s="121" t="s">
        <v>233</v>
      </c>
      <c r="S9" s="121" t="s">
        <v>234</v>
      </c>
      <c r="T9" s="121" t="s">
        <v>417</v>
      </c>
      <c r="U9" s="28" t="b">
        <v>0</v>
      </c>
      <c r="V9" s="121" t="b">
        <v>1</v>
      </c>
      <c r="W9" s="121" t="b">
        <v>0</v>
      </c>
      <c r="X9" s="121" t="b">
        <v>0</v>
      </c>
      <c r="Y9" s="121" t="b">
        <v>1</v>
      </c>
      <c r="Z9" s="121" t="b">
        <v>0</v>
      </c>
      <c r="AA9" s="121" t="b">
        <v>0</v>
      </c>
      <c r="AB9" s="121" t="b">
        <v>0</v>
      </c>
      <c r="AC9" s="121" t="b">
        <v>0</v>
      </c>
      <c r="AD9" s="29" t="b">
        <v>0</v>
      </c>
      <c r="AE9" s="117" t="b">
        <v>0</v>
      </c>
      <c r="AF9" s="117" t="b">
        <v>0</v>
      </c>
      <c r="AG9" s="117" t="b">
        <v>0</v>
      </c>
    </row>
    <row r="10" spans="1:33" s="117" customFormat="1" x14ac:dyDescent="0.35">
      <c r="A10" s="16">
        <f t="shared" si="0"/>
        <v>3</v>
      </c>
      <c r="B10" s="16" t="s">
        <v>294</v>
      </c>
      <c r="C10" s="21" t="s">
        <v>226</v>
      </c>
      <c r="D10" s="117" t="s">
        <v>252</v>
      </c>
      <c r="E10" s="21" t="s">
        <v>127</v>
      </c>
      <c r="F10" s="21" t="s">
        <v>129</v>
      </c>
      <c r="G10" s="21" t="s">
        <v>337</v>
      </c>
      <c r="H10" s="63" t="s">
        <v>251</v>
      </c>
      <c r="I10" s="21" t="str">
        <f t="shared" si="1"/>
        <v>2019</v>
      </c>
      <c r="J10" s="21" t="s">
        <v>90</v>
      </c>
      <c r="K10" s="21">
        <v>0</v>
      </c>
      <c r="L10" s="21">
        <v>0</v>
      </c>
      <c r="M10" s="21">
        <v>-1</v>
      </c>
      <c r="N10" s="21" t="s">
        <v>129</v>
      </c>
      <c r="O10" s="21">
        <v>0</v>
      </c>
      <c r="P10" s="21">
        <v>1</v>
      </c>
      <c r="Q10" s="21">
        <v>0</v>
      </c>
      <c r="R10" s="121" t="s">
        <v>233</v>
      </c>
      <c r="S10" s="121" t="s">
        <v>234</v>
      </c>
      <c r="T10" s="121" t="s">
        <v>417</v>
      </c>
      <c r="U10" s="28" t="b">
        <v>0</v>
      </c>
      <c r="V10" s="121" t="b">
        <v>1</v>
      </c>
      <c r="W10" s="121" t="b">
        <v>0</v>
      </c>
      <c r="X10" s="121" t="b">
        <v>0</v>
      </c>
      <c r="Y10" s="121" t="b">
        <v>1</v>
      </c>
      <c r="Z10" s="121" t="b">
        <v>0</v>
      </c>
      <c r="AA10" s="121" t="b">
        <v>0</v>
      </c>
      <c r="AB10" s="121" t="b">
        <v>0</v>
      </c>
      <c r="AC10" s="121" t="b">
        <v>0</v>
      </c>
      <c r="AD10" s="29" t="b">
        <v>0</v>
      </c>
      <c r="AE10" s="117" t="b">
        <v>0</v>
      </c>
      <c r="AF10" s="117" t="b">
        <v>0</v>
      </c>
      <c r="AG10" s="117" t="b">
        <v>0</v>
      </c>
    </row>
    <row r="11" spans="1:33" s="117" customFormat="1" x14ac:dyDescent="0.35">
      <c r="A11" s="16">
        <f t="shared" si="0"/>
        <v>4</v>
      </c>
      <c r="B11" s="16" t="s">
        <v>294</v>
      </c>
      <c r="C11" s="21" t="s">
        <v>226</v>
      </c>
      <c r="D11" s="117" t="s">
        <v>271</v>
      </c>
      <c r="E11" s="21" t="s">
        <v>127</v>
      </c>
      <c r="F11" s="21" t="s">
        <v>129</v>
      </c>
      <c r="G11" s="21" t="s">
        <v>337</v>
      </c>
      <c r="H11" s="63" t="s">
        <v>251</v>
      </c>
      <c r="I11" s="21" t="str">
        <f t="shared" si="1"/>
        <v>2019</v>
      </c>
      <c r="J11" s="21" t="s">
        <v>111</v>
      </c>
      <c r="K11" s="21">
        <v>0</v>
      </c>
      <c r="L11" s="21">
        <v>0</v>
      </c>
      <c r="M11" s="21">
        <v>-1</v>
      </c>
      <c r="N11" s="21" t="s">
        <v>129</v>
      </c>
      <c r="O11" s="21">
        <v>0</v>
      </c>
      <c r="P11" s="21">
        <v>1</v>
      </c>
      <c r="Q11" s="21">
        <v>0</v>
      </c>
      <c r="R11" s="121" t="s">
        <v>233</v>
      </c>
      <c r="S11" s="121" t="s">
        <v>234</v>
      </c>
      <c r="T11" s="121" t="s">
        <v>417</v>
      </c>
      <c r="U11" s="28" t="b">
        <v>0</v>
      </c>
      <c r="V11" s="121" t="b">
        <v>1</v>
      </c>
      <c r="W11" s="121" t="b">
        <v>0</v>
      </c>
      <c r="X11" s="121" t="b">
        <v>0</v>
      </c>
      <c r="Y11" s="121" t="b">
        <v>1</v>
      </c>
      <c r="Z11" s="121" t="b">
        <v>0</v>
      </c>
      <c r="AA11" s="121" t="b">
        <v>0</v>
      </c>
      <c r="AB11" s="121" t="b">
        <v>0</v>
      </c>
      <c r="AC11" s="121" t="b">
        <v>0</v>
      </c>
      <c r="AD11" s="29" t="b">
        <v>0</v>
      </c>
      <c r="AE11" s="117" t="b">
        <v>0</v>
      </c>
      <c r="AF11" s="117" t="b">
        <v>0</v>
      </c>
      <c r="AG11" s="117" t="b">
        <v>0</v>
      </c>
    </row>
    <row r="12" spans="1:33" s="117" customFormat="1" x14ac:dyDescent="0.35">
      <c r="A12" s="16">
        <f t="shared" si="0"/>
        <v>5</v>
      </c>
      <c r="B12" s="16" t="s">
        <v>294</v>
      </c>
      <c r="C12" s="21" t="s">
        <v>226</v>
      </c>
      <c r="D12" s="117" t="s">
        <v>272</v>
      </c>
      <c r="E12" s="21" t="s">
        <v>127</v>
      </c>
      <c r="F12" s="21" t="s">
        <v>129</v>
      </c>
      <c r="G12" s="21" t="s">
        <v>337</v>
      </c>
      <c r="H12" s="63" t="s">
        <v>251</v>
      </c>
      <c r="I12" s="21" t="str">
        <f t="shared" si="1"/>
        <v>2019</v>
      </c>
      <c r="J12" s="21" t="s">
        <v>111</v>
      </c>
      <c r="K12" s="21">
        <v>0</v>
      </c>
      <c r="L12" s="21">
        <v>0</v>
      </c>
      <c r="M12" s="21">
        <v>-1</v>
      </c>
      <c r="N12" s="21" t="s">
        <v>129</v>
      </c>
      <c r="O12" s="21">
        <v>0</v>
      </c>
      <c r="P12" s="21">
        <v>1</v>
      </c>
      <c r="Q12" s="21">
        <v>0</v>
      </c>
      <c r="R12" s="121" t="s">
        <v>233</v>
      </c>
      <c r="S12" s="121" t="s">
        <v>234</v>
      </c>
      <c r="T12" s="121" t="s">
        <v>417</v>
      </c>
      <c r="U12" s="28" t="b">
        <v>0</v>
      </c>
      <c r="V12" s="121" t="b">
        <v>1</v>
      </c>
      <c r="W12" s="121" t="b">
        <v>0</v>
      </c>
      <c r="X12" s="121" t="b">
        <v>0</v>
      </c>
      <c r="Y12" s="121" t="b">
        <v>1</v>
      </c>
      <c r="Z12" s="121" t="b">
        <v>0</v>
      </c>
      <c r="AA12" s="121" t="b">
        <v>0</v>
      </c>
      <c r="AB12" s="121" t="b">
        <v>0</v>
      </c>
      <c r="AC12" s="121" t="b">
        <v>0</v>
      </c>
      <c r="AD12" s="29" t="b">
        <v>0</v>
      </c>
      <c r="AE12" s="117" t="b">
        <v>0</v>
      </c>
      <c r="AF12" s="117" t="b">
        <v>0</v>
      </c>
      <c r="AG12" s="117" t="b">
        <v>0</v>
      </c>
    </row>
    <row r="13" spans="1:33" s="117" customFormat="1" x14ac:dyDescent="0.35">
      <c r="A13" s="16">
        <f t="shared" si="0"/>
        <v>6</v>
      </c>
      <c r="B13" s="16" t="s">
        <v>294</v>
      </c>
      <c r="C13" s="21" t="s">
        <v>226</v>
      </c>
      <c r="D13" s="117" t="s">
        <v>252</v>
      </c>
      <c r="E13" s="21" t="s">
        <v>127</v>
      </c>
      <c r="F13" s="21" t="s">
        <v>129</v>
      </c>
      <c r="G13" s="21" t="s">
        <v>337</v>
      </c>
      <c r="H13" s="63" t="s">
        <v>251</v>
      </c>
      <c r="I13" s="21" t="str">
        <f t="shared" si="1"/>
        <v>2019</v>
      </c>
      <c r="J13" s="21" t="s">
        <v>111</v>
      </c>
      <c r="K13" s="21">
        <v>0</v>
      </c>
      <c r="L13" s="21">
        <v>0</v>
      </c>
      <c r="M13" s="21">
        <v>-1</v>
      </c>
      <c r="N13" s="21" t="s">
        <v>129</v>
      </c>
      <c r="O13" s="21">
        <v>0</v>
      </c>
      <c r="P13" s="21">
        <v>1</v>
      </c>
      <c r="Q13" s="21">
        <v>0</v>
      </c>
      <c r="R13" s="121" t="s">
        <v>233</v>
      </c>
      <c r="S13" s="121" t="s">
        <v>234</v>
      </c>
      <c r="T13" s="121" t="s">
        <v>417</v>
      </c>
      <c r="U13" s="28" t="b">
        <v>0</v>
      </c>
      <c r="V13" s="121" t="b">
        <v>1</v>
      </c>
      <c r="W13" s="121" t="b">
        <v>0</v>
      </c>
      <c r="X13" s="121" t="b">
        <v>0</v>
      </c>
      <c r="Y13" s="121" t="b">
        <v>1</v>
      </c>
      <c r="Z13" s="121" t="b">
        <v>0</v>
      </c>
      <c r="AA13" s="121" t="b">
        <v>0</v>
      </c>
      <c r="AB13" s="121" t="b">
        <v>0</v>
      </c>
      <c r="AC13" s="121" t="b">
        <v>0</v>
      </c>
      <c r="AD13" s="29" t="b">
        <v>0</v>
      </c>
      <c r="AE13" s="117" t="b">
        <v>0</v>
      </c>
      <c r="AF13" s="117" t="b">
        <v>0</v>
      </c>
      <c r="AG13" s="117" t="b">
        <v>0</v>
      </c>
    </row>
    <row r="14" spans="1:33" s="117" customFormat="1" x14ac:dyDescent="0.35">
      <c r="A14" s="16">
        <f t="shared" si="0"/>
        <v>7</v>
      </c>
      <c r="B14" s="16" t="s">
        <v>294</v>
      </c>
      <c r="C14" s="21" t="s">
        <v>226</v>
      </c>
      <c r="D14" s="117" t="s">
        <v>271</v>
      </c>
      <c r="E14" s="21" t="s">
        <v>110</v>
      </c>
      <c r="F14" s="21" t="s">
        <v>131</v>
      </c>
      <c r="G14" s="21" t="s">
        <v>337</v>
      </c>
      <c r="H14" s="63" t="s">
        <v>251</v>
      </c>
      <c r="I14" s="21" t="str">
        <f t="shared" si="1"/>
        <v>2019</v>
      </c>
      <c r="J14" s="21" t="s">
        <v>90</v>
      </c>
      <c r="K14" s="21">
        <v>0</v>
      </c>
      <c r="L14" s="21">
        <v>0</v>
      </c>
      <c r="M14" s="21">
        <v>-1</v>
      </c>
      <c r="N14" s="21" t="s">
        <v>129</v>
      </c>
      <c r="O14" s="21">
        <v>0</v>
      </c>
      <c r="P14" s="21">
        <v>1</v>
      </c>
      <c r="Q14" s="21">
        <v>0</v>
      </c>
      <c r="R14" s="121" t="s">
        <v>233</v>
      </c>
      <c r="S14" s="121" t="s">
        <v>234</v>
      </c>
      <c r="T14" s="121" t="s">
        <v>417</v>
      </c>
      <c r="U14" s="28" t="b">
        <v>0</v>
      </c>
      <c r="V14" s="121" t="b">
        <v>1</v>
      </c>
      <c r="W14" s="121" t="b">
        <v>0</v>
      </c>
      <c r="X14" s="121" t="b">
        <v>0</v>
      </c>
      <c r="Y14" s="121" t="b">
        <v>1</v>
      </c>
      <c r="Z14" s="121" t="b">
        <v>0</v>
      </c>
      <c r="AA14" s="121" t="b">
        <v>0</v>
      </c>
      <c r="AB14" s="121" t="b">
        <v>0</v>
      </c>
      <c r="AC14" s="121" t="b">
        <v>0</v>
      </c>
      <c r="AD14" s="29" t="b">
        <v>0</v>
      </c>
      <c r="AE14" s="117" t="b">
        <v>0</v>
      </c>
      <c r="AF14" s="117" t="b">
        <v>0</v>
      </c>
      <c r="AG14" s="117" t="b">
        <v>0</v>
      </c>
    </row>
    <row r="15" spans="1:33" s="117" customFormat="1" x14ac:dyDescent="0.35">
      <c r="A15" s="16">
        <f t="shared" si="0"/>
        <v>8</v>
      </c>
      <c r="B15" s="16" t="s">
        <v>294</v>
      </c>
      <c r="C15" s="21" t="s">
        <v>226</v>
      </c>
      <c r="D15" s="117" t="s">
        <v>272</v>
      </c>
      <c r="E15" s="21" t="s">
        <v>110</v>
      </c>
      <c r="F15" s="21" t="s">
        <v>131</v>
      </c>
      <c r="G15" s="21" t="s">
        <v>337</v>
      </c>
      <c r="H15" s="63" t="s">
        <v>251</v>
      </c>
      <c r="I15" s="21" t="str">
        <f t="shared" si="1"/>
        <v>2019</v>
      </c>
      <c r="J15" s="21" t="s">
        <v>90</v>
      </c>
      <c r="K15" s="21">
        <v>0</v>
      </c>
      <c r="L15" s="21">
        <v>0</v>
      </c>
      <c r="M15" s="21">
        <v>-1</v>
      </c>
      <c r="N15" s="21" t="s">
        <v>129</v>
      </c>
      <c r="O15" s="21">
        <v>0</v>
      </c>
      <c r="P15" s="21">
        <v>1</v>
      </c>
      <c r="Q15" s="21">
        <v>0</v>
      </c>
      <c r="R15" s="121" t="s">
        <v>233</v>
      </c>
      <c r="S15" s="121" t="s">
        <v>234</v>
      </c>
      <c r="T15" s="121" t="s">
        <v>417</v>
      </c>
      <c r="U15" s="28" t="b">
        <v>0</v>
      </c>
      <c r="V15" s="121" t="b">
        <v>1</v>
      </c>
      <c r="W15" s="121" t="b">
        <v>0</v>
      </c>
      <c r="X15" s="121" t="b">
        <v>0</v>
      </c>
      <c r="Y15" s="121" t="b">
        <v>1</v>
      </c>
      <c r="Z15" s="121" t="b">
        <v>0</v>
      </c>
      <c r="AA15" s="121" t="b">
        <v>0</v>
      </c>
      <c r="AB15" s="121" t="b">
        <v>0</v>
      </c>
      <c r="AC15" s="121" t="b">
        <v>0</v>
      </c>
      <c r="AD15" s="29" t="b">
        <v>0</v>
      </c>
      <c r="AE15" s="117" t="b">
        <v>0</v>
      </c>
      <c r="AF15" s="117" t="b">
        <v>0</v>
      </c>
      <c r="AG15" s="117" t="b">
        <v>0</v>
      </c>
    </row>
    <row r="16" spans="1:33" s="117" customFormat="1" x14ac:dyDescent="0.35">
      <c r="A16" s="16">
        <f t="shared" si="0"/>
        <v>9</v>
      </c>
      <c r="B16" s="16" t="s">
        <v>294</v>
      </c>
      <c r="C16" s="21" t="s">
        <v>226</v>
      </c>
      <c r="D16" s="117" t="s">
        <v>252</v>
      </c>
      <c r="E16" s="21" t="s">
        <v>110</v>
      </c>
      <c r="F16" s="21" t="s">
        <v>131</v>
      </c>
      <c r="G16" s="21" t="s">
        <v>337</v>
      </c>
      <c r="H16" s="63" t="s">
        <v>251</v>
      </c>
      <c r="I16" s="21" t="str">
        <f t="shared" si="1"/>
        <v>2019</v>
      </c>
      <c r="J16" s="21" t="s">
        <v>90</v>
      </c>
      <c r="K16" s="21">
        <v>0</v>
      </c>
      <c r="L16" s="21">
        <v>0</v>
      </c>
      <c r="M16" s="21">
        <v>-1</v>
      </c>
      <c r="N16" s="21" t="s">
        <v>129</v>
      </c>
      <c r="O16" s="21">
        <v>0</v>
      </c>
      <c r="P16" s="21">
        <v>1</v>
      </c>
      <c r="Q16" s="21">
        <v>0</v>
      </c>
      <c r="R16" s="121" t="s">
        <v>233</v>
      </c>
      <c r="S16" s="121" t="s">
        <v>234</v>
      </c>
      <c r="T16" s="121" t="s">
        <v>417</v>
      </c>
      <c r="U16" s="28" t="b">
        <v>0</v>
      </c>
      <c r="V16" s="121" t="b">
        <v>1</v>
      </c>
      <c r="W16" s="121" t="b">
        <v>0</v>
      </c>
      <c r="X16" s="121" t="b">
        <v>0</v>
      </c>
      <c r="Y16" s="121" t="b">
        <v>1</v>
      </c>
      <c r="Z16" s="121" t="b">
        <v>0</v>
      </c>
      <c r="AA16" s="121" t="b">
        <v>0</v>
      </c>
      <c r="AB16" s="121" t="b">
        <v>0</v>
      </c>
      <c r="AC16" s="121" t="b">
        <v>0</v>
      </c>
      <c r="AD16" s="29" t="b">
        <v>0</v>
      </c>
      <c r="AE16" s="117" t="b">
        <v>0</v>
      </c>
      <c r="AF16" s="117" t="b">
        <v>0</v>
      </c>
      <c r="AG16" s="117" t="b">
        <v>0</v>
      </c>
    </row>
    <row r="17" spans="1:33" s="117" customFormat="1" x14ac:dyDescent="0.35">
      <c r="A17" s="16">
        <f t="shared" si="0"/>
        <v>10</v>
      </c>
      <c r="B17" s="16" t="s">
        <v>294</v>
      </c>
      <c r="C17" s="21" t="s">
        <v>226</v>
      </c>
      <c r="D17" s="117" t="s">
        <v>271</v>
      </c>
      <c r="E17" s="21" t="s">
        <v>110</v>
      </c>
      <c r="F17" s="21" t="s">
        <v>131</v>
      </c>
      <c r="G17" s="21" t="s">
        <v>337</v>
      </c>
      <c r="H17" s="63" t="s">
        <v>251</v>
      </c>
      <c r="I17" s="21" t="str">
        <f t="shared" si="1"/>
        <v>2019</v>
      </c>
      <c r="J17" s="21" t="s">
        <v>111</v>
      </c>
      <c r="K17" s="21">
        <v>0</v>
      </c>
      <c r="L17" s="21">
        <v>0</v>
      </c>
      <c r="M17" s="21">
        <v>-1</v>
      </c>
      <c r="N17" s="21" t="s">
        <v>129</v>
      </c>
      <c r="O17" s="21">
        <v>0</v>
      </c>
      <c r="P17" s="21">
        <v>1</v>
      </c>
      <c r="Q17" s="21">
        <v>0</v>
      </c>
      <c r="R17" s="121" t="s">
        <v>233</v>
      </c>
      <c r="S17" s="121" t="s">
        <v>234</v>
      </c>
      <c r="T17" s="121" t="s">
        <v>417</v>
      </c>
      <c r="U17" s="28" t="b">
        <v>0</v>
      </c>
      <c r="V17" s="121" t="b">
        <v>1</v>
      </c>
      <c r="W17" s="121" t="b">
        <v>0</v>
      </c>
      <c r="X17" s="121" t="b">
        <v>0</v>
      </c>
      <c r="Y17" s="121" t="b">
        <v>1</v>
      </c>
      <c r="Z17" s="121" t="b">
        <v>0</v>
      </c>
      <c r="AA17" s="121" t="b">
        <v>0</v>
      </c>
      <c r="AB17" s="121" t="b">
        <v>0</v>
      </c>
      <c r="AC17" s="121" t="b">
        <v>0</v>
      </c>
      <c r="AD17" s="29" t="b">
        <v>0</v>
      </c>
      <c r="AE17" s="117" t="b">
        <v>0</v>
      </c>
      <c r="AF17" s="117" t="b">
        <v>0</v>
      </c>
      <c r="AG17" s="117" t="b">
        <v>0</v>
      </c>
    </row>
    <row r="18" spans="1:33" s="117" customFormat="1" x14ac:dyDescent="0.35">
      <c r="A18" s="16">
        <f t="shared" si="0"/>
        <v>11</v>
      </c>
      <c r="B18" s="16" t="s">
        <v>294</v>
      </c>
      <c r="C18" s="21" t="s">
        <v>226</v>
      </c>
      <c r="D18" s="117" t="s">
        <v>272</v>
      </c>
      <c r="E18" s="21" t="s">
        <v>110</v>
      </c>
      <c r="F18" s="21" t="s">
        <v>131</v>
      </c>
      <c r="G18" s="21" t="s">
        <v>337</v>
      </c>
      <c r="H18" s="63" t="s">
        <v>251</v>
      </c>
      <c r="I18" s="21" t="str">
        <f t="shared" si="1"/>
        <v>2019</v>
      </c>
      <c r="J18" s="21" t="s">
        <v>111</v>
      </c>
      <c r="K18" s="21">
        <v>0</v>
      </c>
      <c r="L18" s="21">
        <v>0</v>
      </c>
      <c r="M18" s="21">
        <v>-1</v>
      </c>
      <c r="N18" s="21" t="s">
        <v>129</v>
      </c>
      <c r="O18" s="21">
        <v>0</v>
      </c>
      <c r="P18" s="21">
        <v>1</v>
      </c>
      <c r="Q18" s="21">
        <v>0</v>
      </c>
      <c r="R18" s="121" t="s">
        <v>233</v>
      </c>
      <c r="S18" s="121" t="s">
        <v>234</v>
      </c>
      <c r="T18" s="121" t="s">
        <v>417</v>
      </c>
      <c r="U18" s="28" t="b">
        <v>0</v>
      </c>
      <c r="V18" s="121" t="b">
        <v>1</v>
      </c>
      <c r="W18" s="121" t="b">
        <v>0</v>
      </c>
      <c r="X18" s="121" t="b">
        <v>0</v>
      </c>
      <c r="Y18" s="121" t="b">
        <v>1</v>
      </c>
      <c r="Z18" s="121" t="b">
        <v>0</v>
      </c>
      <c r="AA18" s="121" t="b">
        <v>0</v>
      </c>
      <c r="AB18" s="121" t="b">
        <v>0</v>
      </c>
      <c r="AC18" s="121" t="b">
        <v>0</v>
      </c>
      <c r="AD18" s="29" t="b">
        <v>0</v>
      </c>
      <c r="AE18" s="117" t="b">
        <v>0</v>
      </c>
      <c r="AF18" s="117" t="b">
        <v>0</v>
      </c>
      <c r="AG18" s="117" t="b">
        <v>0</v>
      </c>
    </row>
    <row r="19" spans="1:33" s="117" customFormat="1" x14ac:dyDescent="0.35">
      <c r="A19" s="16">
        <f t="shared" si="0"/>
        <v>12</v>
      </c>
      <c r="B19" s="16" t="s">
        <v>294</v>
      </c>
      <c r="C19" s="21" t="s">
        <v>226</v>
      </c>
      <c r="D19" s="117" t="s">
        <v>252</v>
      </c>
      <c r="E19" s="21" t="s">
        <v>110</v>
      </c>
      <c r="F19" s="21" t="s">
        <v>131</v>
      </c>
      <c r="G19" s="21" t="s">
        <v>337</v>
      </c>
      <c r="H19" s="63" t="s">
        <v>251</v>
      </c>
      <c r="I19" s="21" t="str">
        <f t="shared" si="1"/>
        <v>2019</v>
      </c>
      <c r="J19" s="21" t="s">
        <v>111</v>
      </c>
      <c r="K19" s="21">
        <v>0</v>
      </c>
      <c r="L19" s="21">
        <v>0</v>
      </c>
      <c r="M19" s="21">
        <v>-1</v>
      </c>
      <c r="N19" s="21" t="s">
        <v>129</v>
      </c>
      <c r="O19" s="21">
        <v>0</v>
      </c>
      <c r="P19" s="21">
        <v>1</v>
      </c>
      <c r="Q19" s="21">
        <v>0</v>
      </c>
      <c r="R19" s="121" t="s">
        <v>233</v>
      </c>
      <c r="S19" s="121" t="s">
        <v>234</v>
      </c>
      <c r="T19" s="121" t="s">
        <v>417</v>
      </c>
      <c r="U19" s="28" t="b">
        <v>0</v>
      </c>
      <c r="V19" s="121" t="b">
        <v>1</v>
      </c>
      <c r="W19" s="121" t="b">
        <v>0</v>
      </c>
      <c r="X19" s="121" t="b">
        <v>0</v>
      </c>
      <c r="Y19" s="121" t="b">
        <v>1</v>
      </c>
      <c r="Z19" s="121" t="b">
        <v>0</v>
      </c>
      <c r="AA19" s="121" t="b">
        <v>0</v>
      </c>
      <c r="AB19" s="121" t="b">
        <v>0</v>
      </c>
      <c r="AC19" s="121" t="b">
        <v>0</v>
      </c>
      <c r="AD19" s="29" t="b">
        <v>0</v>
      </c>
      <c r="AE19" s="117" t="b">
        <v>0</v>
      </c>
      <c r="AF19" s="117" t="b">
        <v>0</v>
      </c>
      <c r="AG19" s="117" t="b">
        <v>0</v>
      </c>
    </row>
    <row r="20" spans="1:33" s="117" customFormat="1" x14ac:dyDescent="0.35">
      <c r="A20" s="16">
        <f t="shared" si="0"/>
        <v>13</v>
      </c>
      <c r="B20" s="16" t="s">
        <v>294</v>
      </c>
      <c r="C20" s="21" t="s">
        <v>226</v>
      </c>
      <c r="D20" s="117" t="s">
        <v>271</v>
      </c>
      <c r="E20" s="21" t="s">
        <v>104</v>
      </c>
      <c r="F20" s="21" t="s">
        <v>129</v>
      </c>
      <c r="G20" s="21" t="s">
        <v>337</v>
      </c>
      <c r="H20" s="63" t="s">
        <v>251</v>
      </c>
      <c r="I20" s="21" t="str">
        <f t="shared" si="1"/>
        <v>2019</v>
      </c>
      <c r="J20" s="21" t="s">
        <v>90</v>
      </c>
      <c r="K20" s="21">
        <v>0</v>
      </c>
      <c r="L20" s="21">
        <v>0</v>
      </c>
      <c r="M20" s="21">
        <v>-1</v>
      </c>
      <c r="N20" s="21" t="s">
        <v>129</v>
      </c>
      <c r="O20" s="21">
        <v>0</v>
      </c>
      <c r="P20" s="21">
        <v>1</v>
      </c>
      <c r="Q20" s="21">
        <v>0</v>
      </c>
      <c r="R20" s="121" t="s">
        <v>233</v>
      </c>
      <c r="S20" s="121" t="s">
        <v>234</v>
      </c>
      <c r="T20" s="121" t="s">
        <v>273</v>
      </c>
      <c r="U20" s="28" t="b">
        <v>0</v>
      </c>
      <c r="V20" s="121" t="b">
        <v>1</v>
      </c>
      <c r="W20" s="121" t="b">
        <v>0</v>
      </c>
      <c r="X20" s="121" t="b">
        <v>0</v>
      </c>
      <c r="Y20" s="121" t="b">
        <v>1</v>
      </c>
      <c r="Z20" s="121" t="b">
        <v>0</v>
      </c>
      <c r="AA20" s="121" t="b">
        <v>0</v>
      </c>
      <c r="AB20" s="121" t="b">
        <v>0</v>
      </c>
      <c r="AC20" s="121" t="b">
        <v>0</v>
      </c>
      <c r="AD20" s="29" t="b">
        <v>0</v>
      </c>
      <c r="AE20" s="117" t="b">
        <v>0</v>
      </c>
      <c r="AF20" s="117" t="b">
        <v>0</v>
      </c>
      <c r="AG20" s="117" t="b">
        <v>1</v>
      </c>
    </row>
    <row r="21" spans="1:33" s="117" customFormat="1" x14ac:dyDescent="0.35">
      <c r="A21" s="16">
        <f t="shared" si="0"/>
        <v>14</v>
      </c>
      <c r="B21" s="16" t="s">
        <v>294</v>
      </c>
      <c r="C21" s="21" t="s">
        <v>226</v>
      </c>
      <c r="D21" s="117" t="s">
        <v>272</v>
      </c>
      <c r="E21" s="21" t="s">
        <v>104</v>
      </c>
      <c r="F21" s="21" t="s">
        <v>129</v>
      </c>
      <c r="G21" s="21" t="s">
        <v>337</v>
      </c>
      <c r="H21" s="63" t="s">
        <v>251</v>
      </c>
      <c r="I21" s="21" t="str">
        <f t="shared" si="1"/>
        <v>2019</v>
      </c>
      <c r="J21" s="21" t="s">
        <v>90</v>
      </c>
      <c r="K21" s="21">
        <v>0</v>
      </c>
      <c r="L21" s="21">
        <v>0</v>
      </c>
      <c r="M21" s="21">
        <v>-1</v>
      </c>
      <c r="N21" s="21" t="s">
        <v>129</v>
      </c>
      <c r="O21" s="21">
        <v>0</v>
      </c>
      <c r="P21" s="21">
        <v>1</v>
      </c>
      <c r="Q21" s="21">
        <v>0</v>
      </c>
      <c r="R21" s="121" t="s">
        <v>233</v>
      </c>
      <c r="S21" s="121" t="s">
        <v>234</v>
      </c>
      <c r="T21" s="121" t="s">
        <v>273</v>
      </c>
      <c r="U21" s="28" t="b">
        <v>0</v>
      </c>
      <c r="V21" s="121" t="b">
        <v>1</v>
      </c>
      <c r="W21" s="121" t="b">
        <v>0</v>
      </c>
      <c r="X21" s="121" t="b">
        <v>0</v>
      </c>
      <c r="Y21" s="121" t="b">
        <v>1</v>
      </c>
      <c r="Z21" s="121" t="b">
        <v>0</v>
      </c>
      <c r="AA21" s="121" t="b">
        <v>0</v>
      </c>
      <c r="AB21" s="121" t="b">
        <v>0</v>
      </c>
      <c r="AC21" s="121" t="b">
        <v>0</v>
      </c>
      <c r="AD21" s="29" t="b">
        <v>0</v>
      </c>
      <c r="AE21" s="117" t="b">
        <v>0</v>
      </c>
      <c r="AF21" s="117" t="b">
        <v>0</v>
      </c>
      <c r="AG21" s="117" t="b">
        <v>1</v>
      </c>
    </row>
    <row r="22" spans="1:33" s="117" customFormat="1" x14ac:dyDescent="0.35">
      <c r="A22" s="16">
        <f t="shared" si="0"/>
        <v>15</v>
      </c>
      <c r="B22" s="16" t="s">
        <v>294</v>
      </c>
      <c r="C22" s="21" t="s">
        <v>226</v>
      </c>
      <c r="D22" s="117" t="s">
        <v>252</v>
      </c>
      <c r="E22" s="21" t="s">
        <v>104</v>
      </c>
      <c r="F22" s="21" t="s">
        <v>129</v>
      </c>
      <c r="G22" s="21" t="s">
        <v>337</v>
      </c>
      <c r="H22" s="63" t="s">
        <v>251</v>
      </c>
      <c r="I22" s="21" t="str">
        <f t="shared" si="1"/>
        <v>2019</v>
      </c>
      <c r="J22" s="21" t="s">
        <v>90</v>
      </c>
      <c r="K22" s="21">
        <v>0</v>
      </c>
      <c r="L22" s="21">
        <v>0</v>
      </c>
      <c r="M22" s="21">
        <v>-1</v>
      </c>
      <c r="N22" s="21" t="s">
        <v>129</v>
      </c>
      <c r="O22" s="21">
        <v>0</v>
      </c>
      <c r="P22" s="21">
        <v>1</v>
      </c>
      <c r="Q22" s="21">
        <v>0</v>
      </c>
      <c r="R22" s="121" t="s">
        <v>233</v>
      </c>
      <c r="S22" s="121" t="s">
        <v>234</v>
      </c>
      <c r="T22" s="121" t="s">
        <v>273</v>
      </c>
      <c r="U22" s="28" t="b">
        <v>0</v>
      </c>
      <c r="V22" s="121" t="b">
        <v>1</v>
      </c>
      <c r="W22" s="121" t="b">
        <v>0</v>
      </c>
      <c r="X22" s="121" t="b">
        <v>0</v>
      </c>
      <c r="Y22" s="121" t="b">
        <v>1</v>
      </c>
      <c r="Z22" s="121" t="b">
        <v>0</v>
      </c>
      <c r="AA22" s="121" t="b">
        <v>0</v>
      </c>
      <c r="AB22" s="121" t="b">
        <v>0</v>
      </c>
      <c r="AC22" s="121" t="b">
        <v>0</v>
      </c>
      <c r="AD22" s="29" t="b">
        <v>0</v>
      </c>
      <c r="AE22" s="117" t="b">
        <v>0</v>
      </c>
      <c r="AF22" s="117" t="b">
        <v>0</v>
      </c>
      <c r="AG22" s="117" t="b">
        <v>1</v>
      </c>
    </row>
    <row r="23" spans="1:33" s="117" customFormat="1" x14ac:dyDescent="0.35">
      <c r="A23" s="16">
        <f t="shared" si="0"/>
        <v>16</v>
      </c>
      <c r="B23" s="16" t="s">
        <v>294</v>
      </c>
      <c r="C23" s="21" t="s">
        <v>226</v>
      </c>
      <c r="D23" s="117" t="s">
        <v>271</v>
      </c>
      <c r="E23" s="21" t="s">
        <v>104</v>
      </c>
      <c r="F23" s="21" t="s">
        <v>129</v>
      </c>
      <c r="G23" s="21" t="s">
        <v>337</v>
      </c>
      <c r="H23" s="63" t="s">
        <v>251</v>
      </c>
      <c r="I23" s="21" t="str">
        <f t="shared" si="1"/>
        <v>2019</v>
      </c>
      <c r="J23" s="21" t="s">
        <v>111</v>
      </c>
      <c r="K23" s="21">
        <v>0</v>
      </c>
      <c r="L23" s="21">
        <v>0</v>
      </c>
      <c r="M23" s="21">
        <v>-1</v>
      </c>
      <c r="N23" s="21" t="s">
        <v>129</v>
      </c>
      <c r="O23" s="21">
        <v>0</v>
      </c>
      <c r="P23" s="21">
        <v>1</v>
      </c>
      <c r="Q23" s="21">
        <v>0</v>
      </c>
      <c r="R23" s="121" t="s">
        <v>233</v>
      </c>
      <c r="S23" s="121" t="s">
        <v>234</v>
      </c>
      <c r="T23" s="121" t="s">
        <v>273</v>
      </c>
      <c r="U23" s="28" t="b">
        <v>0</v>
      </c>
      <c r="V23" s="121" t="b">
        <v>1</v>
      </c>
      <c r="W23" s="121" t="b">
        <v>0</v>
      </c>
      <c r="X23" s="121" t="b">
        <v>0</v>
      </c>
      <c r="Y23" s="121" t="b">
        <v>1</v>
      </c>
      <c r="Z23" s="121" t="b">
        <v>0</v>
      </c>
      <c r="AA23" s="121" t="b">
        <v>0</v>
      </c>
      <c r="AB23" s="121" t="b">
        <v>0</v>
      </c>
      <c r="AC23" s="121" t="b">
        <v>0</v>
      </c>
      <c r="AD23" s="29" t="b">
        <v>0</v>
      </c>
      <c r="AE23" s="117" t="b">
        <v>0</v>
      </c>
      <c r="AF23" s="117" t="b">
        <v>0</v>
      </c>
      <c r="AG23" s="117" t="b">
        <v>1</v>
      </c>
    </row>
    <row r="24" spans="1:33" s="117" customFormat="1" x14ac:dyDescent="0.35">
      <c r="A24" s="16">
        <f t="shared" si="0"/>
        <v>17</v>
      </c>
      <c r="B24" s="16" t="s">
        <v>294</v>
      </c>
      <c r="C24" s="21" t="s">
        <v>226</v>
      </c>
      <c r="D24" s="117" t="s">
        <v>272</v>
      </c>
      <c r="E24" s="21" t="s">
        <v>104</v>
      </c>
      <c r="F24" s="21" t="s">
        <v>129</v>
      </c>
      <c r="G24" s="21" t="s">
        <v>337</v>
      </c>
      <c r="H24" s="63" t="s">
        <v>251</v>
      </c>
      <c r="I24" s="21" t="str">
        <f t="shared" si="1"/>
        <v>2019</v>
      </c>
      <c r="J24" s="21" t="s">
        <v>111</v>
      </c>
      <c r="K24" s="21">
        <v>0</v>
      </c>
      <c r="L24" s="21">
        <v>0</v>
      </c>
      <c r="M24" s="21">
        <v>-1</v>
      </c>
      <c r="N24" s="21" t="s">
        <v>129</v>
      </c>
      <c r="O24" s="21">
        <v>0</v>
      </c>
      <c r="P24" s="21">
        <v>1</v>
      </c>
      <c r="Q24" s="21">
        <v>0</v>
      </c>
      <c r="R24" s="121" t="s">
        <v>233</v>
      </c>
      <c r="S24" s="121" t="s">
        <v>234</v>
      </c>
      <c r="T24" s="121" t="s">
        <v>273</v>
      </c>
      <c r="U24" s="28" t="b">
        <v>0</v>
      </c>
      <c r="V24" s="121" t="b">
        <v>1</v>
      </c>
      <c r="W24" s="121" t="b">
        <v>0</v>
      </c>
      <c r="X24" s="121" t="b">
        <v>0</v>
      </c>
      <c r="Y24" s="121" t="b">
        <v>1</v>
      </c>
      <c r="Z24" s="121" t="b">
        <v>0</v>
      </c>
      <c r="AA24" s="121" t="b">
        <v>0</v>
      </c>
      <c r="AB24" s="121" t="b">
        <v>0</v>
      </c>
      <c r="AC24" s="121" t="b">
        <v>0</v>
      </c>
      <c r="AD24" s="29" t="b">
        <v>0</v>
      </c>
      <c r="AE24" s="117" t="b">
        <v>0</v>
      </c>
      <c r="AF24" s="117" t="b">
        <v>0</v>
      </c>
      <c r="AG24" s="117" t="b">
        <v>1</v>
      </c>
    </row>
    <row r="25" spans="1:33" s="117" customFormat="1" x14ac:dyDescent="0.35">
      <c r="A25" s="16">
        <f t="shared" si="0"/>
        <v>18</v>
      </c>
      <c r="B25" s="16" t="s">
        <v>294</v>
      </c>
      <c r="C25" s="21" t="s">
        <v>226</v>
      </c>
      <c r="D25" s="117" t="s">
        <v>252</v>
      </c>
      <c r="E25" s="21" t="s">
        <v>104</v>
      </c>
      <c r="F25" s="21" t="s">
        <v>129</v>
      </c>
      <c r="G25" s="21" t="s">
        <v>337</v>
      </c>
      <c r="H25" s="63" t="s">
        <v>251</v>
      </c>
      <c r="I25" s="21" t="str">
        <f t="shared" si="1"/>
        <v>2019</v>
      </c>
      <c r="J25" s="21" t="s">
        <v>111</v>
      </c>
      <c r="K25" s="21">
        <v>0</v>
      </c>
      <c r="L25" s="21">
        <v>0</v>
      </c>
      <c r="M25" s="21">
        <v>-1</v>
      </c>
      <c r="N25" s="21" t="s">
        <v>129</v>
      </c>
      <c r="O25" s="21">
        <v>0</v>
      </c>
      <c r="P25" s="21">
        <v>1</v>
      </c>
      <c r="Q25" s="21">
        <v>0</v>
      </c>
      <c r="R25" s="121" t="s">
        <v>233</v>
      </c>
      <c r="S25" s="121" t="s">
        <v>234</v>
      </c>
      <c r="T25" s="121" t="s">
        <v>273</v>
      </c>
      <c r="U25" s="28" t="b">
        <v>0</v>
      </c>
      <c r="V25" s="121" t="b">
        <v>1</v>
      </c>
      <c r="W25" s="121" t="b">
        <v>0</v>
      </c>
      <c r="X25" s="121" t="b">
        <v>0</v>
      </c>
      <c r="Y25" s="121" t="b">
        <v>1</v>
      </c>
      <c r="Z25" s="121" t="b">
        <v>0</v>
      </c>
      <c r="AA25" s="121" t="b">
        <v>0</v>
      </c>
      <c r="AB25" s="121" t="b">
        <v>0</v>
      </c>
      <c r="AC25" s="121" t="b">
        <v>0</v>
      </c>
      <c r="AD25" s="29" t="b">
        <v>0</v>
      </c>
      <c r="AE25" s="117" t="b">
        <v>0</v>
      </c>
      <c r="AF25" s="117" t="b">
        <v>0</v>
      </c>
      <c r="AG25" s="117" t="b">
        <v>1</v>
      </c>
    </row>
    <row r="26" spans="1:33" x14ac:dyDescent="0.35">
      <c r="A26" s="16">
        <f t="shared" ref="A26:A89" si="2">ROW(A26)-ROW($A$7)</f>
        <v>19</v>
      </c>
      <c r="B26" s="16" t="s">
        <v>274</v>
      </c>
      <c r="C26" s="21" t="s">
        <v>160</v>
      </c>
      <c r="D26" t="s">
        <v>271</v>
      </c>
      <c r="E26" s="21" t="s">
        <v>127</v>
      </c>
      <c r="F26" s="21" t="s">
        <v>129</v>
      </c>
      <c r="G26" s="21" t="s">
        <v>337</v>
      </c>
      <c r="H26" s="63" t="s">
        <v>251</v>
      </c>
      <c r="I26" s="21" t="str">
        <f t="shared" si="1"/>
        <v>2019</v>
      </c>
      <c r="J26" s="21" t="s">
        <v>90</v>
      </c>
      <c r="K26" s="21">
        <v>0</v>
      </c>
      <c r="L26" s="21">
        <v>0</v>
      </c>
      <c r="M26" s="21">
        <v>-1</v>
      </c>
      <c r="N26" s="21" t="s">
        <v>129</v>
      </c>
      <c r="O26" s="21">
        <v>0</v>
      </c>
      <c r="P26" s="21">
        <v>1</v>
      </c>
      <c r="Q26" s="21">
        <v>0</v>
      </c>
      <c r="R26" s="27" t="s">
        <v>233</v>
      </c>
      <c r="S26" s="27" t="s">
        <v>234</v>
      </c>
      <c r="T26" s="27" t="s">
        <v>288</v>
      </c>
      <c r="U26" s="28" t="b">
        <v>0</v>
      </c>
      <c r="V26" s="27" t="b">
        <v>1</v>
      </c>
      <c r="W26" s="27" t="b">
        <v>0</v>
      </c>
      <c r="X26" s="27" t="b">
        <v>0</v>
      </c>
      <c r="Y26" s="27" t="b">
        <v>1</v>
      </c>
      <c r="Z26" s="27" t="b">
        <v>0</v>
      </c>
      <c r="AA26" s="27" t="b">
        <v>0</v>
      </c>
      <c r="AB26" s="27" t="b">
        <v>0</v>
      </c>
      <c r="AC26" s="27" t="b">
        <v>0</v>
      </c>
      <c r="AD26" s="29" t="b">
        <v>0</v>
      </c>
      <c r="AE26" t="b">
        <v>0</v>
      </c>
      <c r="AF26" t="b">
        <v>0</v>
      </c>
      <c r="AG26" t="b">
        <v>1</v>
      </c>
    </row>
    <row r="27" spans="1:33" x14ac:dyDescent="0.35">
      <c r="A27" s="16">
        <f t="shared" si="2"/>
        <v>20</v>
      </c>
      <c r="B27" s="16" t="s">
        <v>274</v>
      </c>
      <c r="C27" s="21" t="s">
        <v>160</v>
      </c>
      <c r="D27" t="s">
        <v>272</v>
      </c>
      <c r="E27" s="21" t="s">
        <v>127</v>
      </c>
      <c r="F27" s="21" t="s">
        <v>129</v>
      </c>
      <c r="G27" s="21" t="s">
        <v>337</v>
      </c>
      <c r="H27" s="63" t="s">
        <v>251</v>
      </c>
      <c r="I27" s="21" t="str">
        <f t="shared" si="1"/>
        <v>2019</v>
      </c>
      <c r="J27" s="21" t="s">
        <v>90</v>
      </c>
      <c r="K27" s="21">
        <v>0</v>
      </c>
      <c r="L27" s="21">
        <v>0</v>
      </c>
      <c r="M27" s="21">
        <v>-1</v>
      </c>
      <c r="N27" s="21" t="s">
        <v>129</v>
      </c>
      <c r="O27" s="21">
        <v>0</v>
      </c>
      <c r="P27" s="21">
        <v>1</v>
      </c>
      <c r="Q27" s="21">
        <v>0</v>
      </c>
      <c r="R27" s="27" t="s">
        <v>233</v>
      </c>
      <c r="S27" s="27" t="s">
        <v>234</v>
      </c>
      <c r="T27" s="121" t="s">
        <v>288</v>
      </c>
      <c r="U27" s="28" t="b">
        <v>0</v>
      </c>
      <c r="V27" s="27" t="b">
        <v>1</v>
      </c>
      <c r="W27" s="27" t="b">
        <v>0</v>
      </c>
      <c r="X27" s="27" t="b">
        <v>0</v>
      </c>
      <c r="Y27" s="27" t="b">
        <v>1</v>
      </c>
      <c r="Z27" s="27" t="b">
        <v>0</v>
      </c>
      <c r="AA27" s="27" t="b">
        <v>0</v>
      </c>
      <c r="AB27" s="27" t="b">
        <v>0</v>
      </c>
      <c r="AC27" s="27" t="b">
        <v>0</v>
      </c>
      <c r="AD27" s="29" t="b">
        <v>0</v>
      </c>
      <c r="AE27" t="b">
        <v>0</v>
      </c>
      <c r="AF27" t="b">
        <v>0</v>
      </c>
      <c r="AG27" t="b">
        <v>1</v>
      </c>
    </row>
    <row r="28" spans="1:33" x14ac:dyDescent="0.35">
      <c r="A28" s="16">
        <f t="shared" si="2"/>
        <v>21</v>
      </c>
      <c r="B28" s="16" t="s">
        <v>274</v>
      </c>
      <c r="C28" s="21" t="s">
        <v>160</v>
      </c>
      <c r="D28" t="s">
        <v>252</v>
      </c>
      <c r="E28" s="21" t="s">
        <v>127</v>
      </c>
      <c r="F28" s="21" t="s">
        <v>129</v>
      </c>
      <c r="G28" s="21" t="s">
        <v>337</v>
      </c>
      <c r="H28" s="63" t="s">
        <v>251</v>
      </c>
      <c r="I28" s="21" t="str">
        <f t="shared" si="1"/>
        <v>2019</v>
      </c>
      <c r="J28" s="21" t="s">
        <v>90</v>
      </c>
      <c r="K28" s="21">
        <v>0</v>
      </c>
      <c r="L28" s="21">
        <v>0</v>
      </c>
      <c r="M28" s="21">
        <v>-1</v>
      </c>
      <c r="N28" s="21" t="s">
        <v>129</v>
      </c>
      <c r="O28" s="21">
        <v>0</v>
      </c>
      <c r="P28" s="21">
        <v>1</v>
      </c>
      <c r="Q28" s="21">
        <v>0</v>
      </c>
      <c r="R28" s="27" t="s">
        <v>233</v>
      </c>
      <c r="S28" s="27" t="s">
        <v>234</v>
      </c>
      <c r="T28" s="121" t="s">
        <v>288</v>
      </c>
      <c r="U28" s="28" t="b">
        <v>0</v>
      </c>
      <c r="V28" s="27" t="b">
        <v>1</v>
      </c>
      <c r="W28" s="27" t="b">
        <v>0</v>
      </c>
      <c r="X28" s="27" t="b">
        <v>0</v>
      </c>
      <c r="Y28" s="27" t="b">
        <v>1</v>
      </c>
      <c r="Z28" s="27" t="b">
        <v>0</v>
      </c>
      <c r="AA28" s="27" t="b">
        <v>0</v>
      </c>
      <c r="AB28" s="27" t="b">
        <v>0</v>
      </c>
      <c r="AC28" s="27" t="b">
        <v>0</v>
      </c>
      <c r="AD28" s="29" t="b">
        <v>0</v>
      </c>
      <c r="AE28" t="b">
        <v>0</v>
      </c>
      <c r="AF28" t="b">
        <v>0</v>
      </c>
      <c r="AG28" t="b">
        <v>1</v>
      </c>
    </row>
    <row r="29" spans="1:33" x14ac:dyDescent="0.35">
      <c r="A29" s="16">
        <f t="shared" si="2"/>
        <v>22</v>
      </c>
      <c r="B29" s="16" t="s">
        <v>242</v>
      </c>
      <c r="C29" s="21" t="s">
        <v>226</v>
      </c>
      <c r="D29" t="s">
        <v>271</v>
      </c>
      <c r="E29" s="21" t="s">
        <v>127</v>
      </c>
      <c r="F29" s="21" t="s">
        <v>129</v>
      </c>
      <c r="G29" s="21" t="s">
        <v>337</v>
      </c>
      <c r="H29" s="63" t="s">
        <v>251</v>
      </c>
      <c r="I29" s="21" t="str">
        <f t="shared" si="1"/>
        <v>2019</v>
      </c>
      <c r="J29" s="21" t="s">
        <v>90</v>
      </c>
      <c r="K29" s="21">
        <v>0</v>
      </c>
      <c r="L29" s="21">
        <v>0</v>
      </c>
      <c r="M29" s="21">
        <v>-1</v>
      </c>
      <c r="N29" s="21" t="s">
        <v>129</v>
      </c>
      <c r="O29" s="21">
        <v>0</v>
      </c>
      <c r="P29" s="21">
        <v>0</v>
      </c>
      <c r="Q29" s="21">
        <v>1</v>
      </c>
      <c r="R29" s="27" t="s">
        <v>233</v>
      </c>
      <c r="S29" s="27" t="s">
        <v>234</v>
      </c>
      <c r="T29" s="27" t="s">
        <v>273</v>
      </c>
      <c r="U29" s="28" t="b">
        <v>0</v>
      </c>
      <c r="V29" s="27" t="b">
        <v>1</v>
      </c>
      <c r="W29" s="27" t="b">
        <v>0</v>
      </c>
      <c r="X29" s="27" t="b">
        <v>0</v>
      </c>
      <c r="Y29" s="27" t="b">
        <v>1</v>
      </c>
      <c r="Z29" s="27" t="b">
        <v>0</v>
      </c>
      <c r="AA29" s="27" t="b">
        <v>0</v>
      </c>
      <c r="AB29" s="27" t="b">
        <v>0</v>
      </c>
      <c r="AC29" s="27" t="b">
        <v>0</v>
      </c>
      <c r="AD29" s="29" t="b">
        <v>0</v>
      </c>
      <c r="AE29" t="b">
        <v>0</v>
      </c>
      <c r="AF29" t="b">
        <v>0</v>
      </c>
      <c r="AG29" t="b">
        <v>1</v>
      </c>
    </row>
    <row r="30" spans="1:33" x14ac:dyDescent="0.35">
      <c r="A30" s="16">
        <f t="shared" si="2"/>
        <v>23</v>
      </c>
      <c r="B30" s="16" t="s">
        <v>242</v>
      </c>
      <c r="C30" s="21" t="s">
        <v>226</v>
      </c>
      <c r="D30" t="s">
        <v>272</v>
      </c>
      <c r="E30" s="21" t="s">
        <v>127</v>
      </c>
      <c r="F30" s="21" t="s">
        <v>129</v>
      </c>
      <c r="G30" s="21" t="s">
        <v>337</v>
      </c>
      <c r="H30" s="63" t="s">
        <v>251</v>
      </c>
      <c r="I30" s="21" t="str">
        <f t="shared" si="1"/>
        <v>2019</v>
      </c>
      <c r="J30" s="21" t="s">
        <v>90</v>
      </c>
      <c r="K30" s="21">
        <v>0</v>
      </c>
      <c r="L30" s="21">
        <v>0</v>
      </c>
      <c r="M30" s="21">
        <v>-1</v>
      </c>
      <c r="N30" s="21" t="s">
        <v>129</v>
      </c>
      <c r="O30" s="21">
        <v>0</v>
      </c>
      <c r="P30" s="21">
        <v>0</v>
      </c>
      <c r="Q30" s="21">
        <v>1</v>
      </c>
      <c r="R30" s="27" t="s">
        <v>233</v>
      </c>
      <c r="S30" s="27" t="s">
        <v>234</v>
      </c>
      <c r="T30" s="27" t="s">
        <v>273</v>
      </c>
      <c r="U30" s="28" t="b">
        <v>0</v>
      </c>
      <c r="V30" s="27" t="b">
        <v>1</v>
      </c>
      <c r="W30" s="27" t="b">
        <v>0</v>
      </c>
      <c r="X30" s="27" t="b">
        <v>0</v>
      </c>
      <c r="Y30" s="27" t="b">
        <v>1</v>
      </c>
      <c r="Z30" s="27" t="b">
        <v>0</v>
      </c>
      <c r="AA30" s="27" t="b">
        <v>0</v>
      </c>
      <c r="AB30" s="27" t="b">
        <v>0</v>
      </c>
      <c r="AC30" s="27" t="b">
        <v>0</v>
      </c>
      <c r="AD30" s="29" t="b">
        <v>0</v>
      </c>
      <c r="AE30" t="b">
        <v>0</v>
      </c>
      <c r="AF30" t="b">
        <v>0</v>
      </c>
      <c r="AG30" t="b">
        <v>1</v>
      </c>
    </row>
    <row r="31" spans="1:33" x14ac:dyDescent="0.35">
      <c r="A31" s="16">
        <f t="shared" si="2"/>
        <v>24</v>
      </c>
      <c r="B31" s="16" t="s">
        <v>242</v>
      </c>
      <c r="C31" s="21" t="s">
        <v>226</v>
      </c>
      <c r="D31" t="s">
        <v>252</v>
      </c>
      <c r="E31" s="21" t="s">
        <v>127</v>
      </c>
      <c r="F31" s="21" t="s">
        <v>129</v>
      </c>
      <c r="G31" s="21" t="s">
        <v>337</v>
      </c>
      <c r="H31" s="63" t="s">
        <v>251</v>
      </c>
      <c r="I31" s="21" t="str">
        <f t="shared" si="1"/>
        <v>2019</v>
      </c>
      <c r="J31" s="21" t="s">
        <v>90</v>
      </c>
      <c r="K31" s="21">
        <v>0</v>
      </c>
      <c r="L31" s="21">
        <v>0</v>
      </c>
      <c r="M31" s="21">
        <v>-1</v>
      </c>
      <c r="N31" s="21" t="s">
        <v>129</v>
      </c>
      <c r="O31" s="21">
        <v>0</v>
      </c>
      <c r="P31" s="21">
        <v>0</v>
      </c>
      <c r="Q31" s="21">
        <v>1</v>
      </c>
      <c r="R31" s="27" t="s">
        <v>233</v>
      </c>
      <c r="S31" s="27" t="s">
        <v>234</v>
      </c>
      <c r="T31" s="27" t="s">
        <v>273</v>
      </c>
      <c r="U31" s="28" t="b">
        <v>0</v>
      </c>
      <c r="V31" s="27" t="b">
        <v>1</v>
      </c>
      <c r="W31" s="27" t="b">
        <v>0</v>
      </c>
      <c r="X31" s="27" t="b">
        <v>0</v>
      </c>
      <c r="Y31" s="27" t="b">
        <v>1</v>
      </c>
      <c r="Z31" s="27" t="b">
        <v>0</v>
      </c>
      <c r="AA31" s="27" t="b">
        <v>0</v>
      </c>
      <c r="AB31" s="27" t="b">
        <v>0</v>
      </c>
      <c r="AC31" s="27" t="b">
        <v>0</v>
      </c>
      <c r="AD31" s="29" t="b">
        <v>0</v>
      </c>
      <c r="AE31" t="b">
        <v>0</v>
      </c>
      <c r="AF31" t="b">
        <v>0</v>
      </c>
      <c r="AG31" t="b">
        <v>1</v>
      </c>
    </row>
    <row r="32" spans="1:33" x14ac:dyDescent="0.35">
      <c r="A32" s="16">
        <f t="shared" si="2"/>
        <v>25</v>
      </c>
      <c r="B32" s="16" t="s">
        <v>242</v>
      </c>
      <c r="C32" s="21" t="s">
        <v>226</v>
      </c>
      <c r="D32" t="s">
        <v>252</v>
      </c>
      <c r="E32" s="21" t="s">
        <v>127</v>
      </c>
      <c r="F32" s="21" t="s">
        <v>129</v>
      </c>
      <c r="G32" s="21" t="s">
        <v>337</v>
      </c>
      <c r="H32" s="63" t="s">
        <v>251</v>
      </c>
      <c r="I32" s="21" t="str">
        <f t="shared" si="1"/>
        <v>2019</v>
      </c>
      <c r="J32" s="21" t="s">
        <v>90</v>
      </c>
      <c r="K32" s="21">
        <v>0</v>
      </c>
      <c r="L32" s="21">
        <v>0</v>
      </c>
      <c r="M32" s="21">
        <v>-1</v>
      </c>
      <c r="N32" s="21" t="s">
        <v>129</v>
      </c>
      <c r="O32" s="21">
        <v>0</v>
      </c>
      <c r="P32" s="21">
        <v>1</v>
      </c>
      <c r="Q32" s="21">
        <v>0</v>
      </c>
      <c r="R32" s="27" t="s">
        <v>233</v>
      </c>
      <c r="S32" s="27" t="s">
        <v>234</v>
      </c>
      <c r="T32" s="27" t="s">
        <v>273</v>
      </c>
      <c r="U32" s="28" t="b">
        <v>0</v>
      </c>
      <c r="V32" s="27" t="b">
        <v>1</v>
      </c>
      <c r="W32" s="27" t="b">
        <v>0</v>
      </c>
      <c r="X32" s="27" t="b">
        <v>0</v>
      </c>
      <c r="Y32" s="27" t="b">
        <v>1</v>
      </c>
      <c r="Z32" s="27" t="b">
        <v>0</v>
      </c>
      <c r="AA32" s="27" t="b">
        <v>0</v>
      </c>
      <c r="AB32" s="27" t="b">
        <v>0</v>
      </c>
      <c r="AC32" s="27" t="b">
        <v>0</v>
      </c>
      <c r="AD32" s="29" t="b">
        <v>0</v>
      </c>
      <c r="AE32" t="b">
        <v>0</v>
      </c>
      <c r="AF32" t="b">
        <v>0</v>
      </c>
      <c r="AG32" t="b">
        <v>1</v>
      </c>
    </row>
    <row r="33" spans="1:33" x14ac:dyDescent="0.35">
      <c r="A33" s="16">
        <f t="shared" si="2"/>
        <v>26</v>
      </c>
      <c r="B33" s="16" t="s">
        <v>242</v>
      </c>
      <c r="C33" s="21" t="s">
        <v>226</v>
      </c>
      <c r="D33" t="s">
        <v>252</v>
      </c>
      <c r="E33" s="21" t="s">
        <v>127</v>
      </c>
      <c r="F33" s="21" t="s">
        <v>129</v>
      </c>
      <c r="G33" s="21" t="s">
        <v>337</v>
      </c>
      <c r="H33" s="63" t="s">
        <v>251</v>
      </c>
      <c r="I33" s="21" t="str">
        <f t="shared" si="1"/>
        <v>2019</v>
      </c>
      <c r="J33" s="21" t="s">
        <v>90</v>
      </c>
      <c r="K33" s="21">
        <v>0</v>
      </c>
      <c r="L33" s="21">
        <v>0</v>
      </c>
      <c r="M33" s="21">
        <v>-1</v>
      </c>
      <c r="N33" s="21" t="s">
        <v>275</v>
      </c>
      <c r="O33" s="111">
        <v>-1</v>
      </c>
      <c r="P33" s="21">
        <v>1</v>
      </c>
      <c r="Q33" s="21">
        <v>0</v>
      </c>
      <c r="R33" s="27" t="s">
        <v>233</v>
      </c>
      <c r="S33" s="27" t="s">
        <v>234</v>
      </c>
      <c r="T33" s="27" t="s">
        <v>273</v>
      </c>
      <c r="U33" s="28" t="b">
        <v>0</v>
      </c>
      <c r="V33" s="27" t="b">
        <v>1</v>
      </c>
      <c r="W33" s="27" t="b">
        <v>0</v>
      </c>
      <c r="X33" s="27" t="b">
        <v>0</v>
      </c>
      <c r="Y33" s="27" t="b">
        <v>1</v>
      </c>
      <c r="Z33" s="27" t="b">
        <v>0</v>
      </c>
      <c r="AA33" s="27" t="b">
        <v>0</v>
      </c>
      <c r="AB33" s="27" t="b">
        <v>0</v>
      </c>
      <c r="AC33" s="27" t="b">
        <v>0</v>
      </c>
      <c r="AD33" s="29" t="b">
        <v>0</v>
      </c>
      <c r="AE33" t="b">
        <v>0</v>
      </c>
      <c r="AF33" t="b">
        <v>0</v>
      </c>
      <c r="AG33" t="b">
        <v>1</v>
      </c>
    </row>
    <row r="34" spans="1:33" x14ac:dyDescent="0.35">
      <c r="A34" s="16">
        <f t="shared" si="2"/>
        <v>27</v>
      </c>
      <c r="B34" s="16" t="s">
        <v>242</v>
      </c>
      <c r="C34" s="21" t="s">
        <v>226</v>
      </c>
      <c r="D34" t="s">
        <v>252</v>
      </c>
      <c r="E34" s="21" t="s">
        <v>127</v>
      </c>
      <c r="F34" s="21" t="s">
        <v>129</v>
      </c>
      <c r="G34" s="21" t="s">
        <v>337</v>
      </c>
      <c r="H34" s="63" t="s">
        <v>251</v>
      </c>
      <c r="I34" s="21" t="str">
        <f t="shared" si="1"/>
        <v>2019</v>
      </c>
      <c r="J34" s="21" t="s">
        <v>90</v>
      </c>
      <c r="K34" s="21">
        <v>0</v>
      </c>
      <c r="L34" s="21">
        <v>0</v>
      </c>
      <c r="M34" s="21">
        <v>-1</v>
      </c>
      <c r="N34" s="21" t="s">
        <v>275</v>
      </c>
      <c r="O34" s="115">
        <f>0.02</f>
        <v>0.02</v>
      </c>
      <c r="P34" s="21">
        <v>1</v>
      </c>
      <c r="Q34" s="21">
        <v>0</v>
      </c>
      <c r="R34" s="27" t="s">
        <v>233</v>
      </c>
      <c r="S34" s="27" t="s">
        <v>234</v>
      </c>
      <c r="T34" s="27" t="s">
        <v>273</v>
      </c>
      <c r="U34" s="28" t="b">
        <v>0</v>
      </c>
      <c r="V34" s="27" t="b">
        <v>1</v>
      </c>
      <c r="W34" s="27" t="b">
        <v>0</v>
      </c>
      <c r="X34" s="27" t="b">
        <v>0</v>
      </c>
      <c r="Y34" s="27" t="b">
        <v>1</v>
      </c>
      <c r="Z34" s="27" t="b">
        <v>0</v>
      </c>
      <c r="AA34" s="27" t="b">
        <v>0</v>
      </c>
      <c r="AB34" s="27" t="b">
        <v>0</v>
      </c>
      <c r="AC34" s="27" t="b">
        <v>0</v>
      </c>
      <c r="AD34" s="29" t="b">
        <v>0</v>
      </c>
      <c r="AE34" t="b">
        <v>0</v>
      </c>
      <c r="AF34" t="b">
        <v>0</v>
      </c>
      <c r="AG34" t="b">
        <v>1</v>
      </c>
    </row>
    <row r="35" spans="1:33" x14ac:dyDescent="0.35">
      <c r="A35" s="16">
        <f t="shared" si="2"/>
        <v>28</v>
      </c>
      <c r="B35" s="16" t="s">
        <v>242</v>
      </c>
      <c r="C35" s="21" t="s">
        <v>226</v>
      </c>
      <c r="D35" t="s">
        <v>252</v>
      </c>
      <c r="E35" s="21" t="s">
        <v>127</v>
      </c>
      <c r="F35" s="21" t="s">
        <v>129</v>
      </c>
      <c r="G35" s="21" t="s">
        <v>337</v>
      </c>
      <c r="H35" s="63" t="s">
        <v>251</v>
      </c>
      <c r="I35" s="21" t="str">
        <f t="shared" ref="I35:I39" si="3">"2019"</f>
        <v>2019</v>
      </c>
      <c r="J35" s="21" t="s">
        <v>90</v>
      </c>
      <c r="K35" s="21">
        <v>0</v>
      </c>
      <c r="L35" s="21">
        <v>0</v>
      </c>
      <c r="M35" s="21">
        <v>-1</v>
      </c>
      <c r="N35" s="21" t="s">
        <v>275</v>
      </c>
      <c r="O35" s="115">
        <f>0.04</f>
        <v>0.04</v>
      </c>
      <c r="P35" s="21">
        <v>1</v>
      </c>
      <c r="Q35" s="21">
        <v>0</v>
      </c>
      <c r="R35" s="27" t="s">
        <v>233</v>
      </c>
      <c r="S35" s="27" t="s">
        <v>234</v>
      </c>
      <c r="T35" s="27" t="s">
        <v>273</v>
      </c>
      <c r="U35" s="28" t="b">
        <v>0</v>
      </c>
      <c r="V35" s="27" t="b">
        <v>1</v>
      </c>
      <c r="W35" s="27" t="b">
        <v>0</v>
      </c>
      <c r="X35" s="27" t="b">
        <v>0</v>
      </c>
      <c r="Y35" s="27" t="b">
        <v>1</v>
      </c>
      <c r="Z35" s="27" t="b">
        <v>0</v>
      </c>
      <c r="AA35" s="27" t="b">
        <v>0</v>
      </c>
      <c r="AB35" s="27" t="b">
        <v>0</v>
      </c>
      <c r="AC35" s="27" t="b">
        <v>0</v>
      </c>
      <c r="AD35" s="29" t="b">
        <v>0</v>
      </c>
      <c r="AE35" t="b">
        <v>0</v>
      </c>
      <c r="AF35" t="b">
        <v>0</v>
      </c>
      <c r="AG35" t="b">
        <v>1</v>
      </c>
    </row>
    <row r="36" spans="1:33" x14ac:dyDescent="0.35">
      <c r="A36" s="16">
        <f t="shared" si="2"/>
        <v>29</v>
      </c>
      <c r="B36" s="16" t="s">
        <v>242</v>
      </c>
      <c r="C36" s="21" t="s">
        <v>226</v>
      </c>
      <c r="D36" t="s">
        <v>252</v>
      </c>
      <c r="E36" s="21" t="s">
        <v>127</v>
      </c>
      <c r="F36" s="21" t="s">
        <v>129</v>
      </c>
      <c r="G36" s="21" t="s">
        <v>337</v>
      </c>
      <c r="H36" s="63" t="s">
        <v>251</v>
      </c>
      <c r="I36" s="21" t="str">
        <f t="shared" si="3"/>
        <v>2019</v>
      </c>
      <c r="J36" s="21" t="s">
        <v>90</v>
      </c>
      <c r="K36" s="21">
        <v>0</v>
      </c>
      <c r="L36" s="21">
        <v>0</v>
      </c>
      <c r="M36" s="21">
        <v>-1</v>
      </c>
      <c r="N36" s="21" t="s">
        <v>276</v>
      </c>
      <c r="O36" s="21">
        <v>-1</v>
      </c>
      <c r="P36" s="21">
        <v>1</v>
      </c>
      <c r="Q36" s="21">
        <v>0</v>
      </c>
      <c r="R36" s="27" t="s">
        <v>233</v>
      </c>
      <c r="S36" s="27" t="s">
        <v>234</v>
      </c>
      <c r="T36" s="27" t="s">
        <v>273</v>
      </c>
      <c r="U36" s="28" t="b">
        <v>0</v>
      </c>
      <c r="V36" s="27" t="b">
        <v>1</v>
      </c>
      <c r="W36" s="27" t="b">
        <v>0</v>
      </c>
      <c r="X36" s="27" t="b">
        <v>0</v>
      </c>
      <c r="Y36" s="27" t="b">
        <v>1</v>
      </c>
      <c r="Z36" s="27" t="b">
        <v>0</v>
      </c>
      <c r="AA36" s="27" t="b">
        <v>0</v>
      </c>
      <c r="AB36" s="27" t="b">
        <v>0</v>
      </c>
      <c r="AC36" s="27" t="b">
        <v>0</v>
      </c>
      <c r="AD36" s="29" t="b">
        <v>0</v>
      </c>
      <c r="AE36" t="b">
        <v>0</v>
      </c>
      <c r="AF36" t="b">
        <v>0</v>
      </c>
      <c r="AG36" t="b">
        <v>1</v>
      </c>
    </row>
    <row r="37" spans="1:33" x14ac:dyDescent="0.35">
      <c r="A37" s="16">
        <f t="shared" si="2"/>
        <v>30</v>
      </c>
      <c r="B37" s="16" t="s">
        <v>242</v>
      </c>
      <c r="C37" s="21" t="s">
        <v>226</v>
      </c>
      <c r="D37" t="s">
        <v>252</v>
      </c>
      <c r="E37" s="21" t="s">
        <v>127</v>
      </c>
      <c r="F37" s="21" t="s">
        <v>129</v>
      </c>
      <c r="G37" s="21" t="s">
        <v>337</v>
      </c>
      <c r="H37" s="63" t="s">
        <v>251</v>
      </c>
      <c r="I37" s="21" t="str">
        <f t="shared" si="3"/>
        <v>2019</v>
      </c>
      <c r="J37" s="21" t="s">
        <v>90</v>
      </c>
      <c r="K37" s="21">
        <v>0</v>
      </c>
      <c r="L37" s="21">
        <v>0</v>
      </c>
      <c r="M37" s="21">
        <v>-1</v>
      </c>
      <c r="N37" s="21" t="s">
        <v>276</v>
      </c>
      <c r="O37" s="115">
        <f>0.02</f>
        <v>0.02</v>
      </c>
      <c r="P37" s="21">
        <v>1</v>
      </c>
      <c r="Q37" s="21">
        <v>0</v>
      </c>
      <c r="R37" s="27" t="s">
        <v>233</v>
      </c>
      <c r="S37" s="27" t="s">
        <v>234</v>
      </c>
      <c r="T37" s="27" t="s">
        <v>273</v>
      </c>
      <c r="U37" s="28" t="b">
        <v>0</v>
      </c>
      <c r="V37" s="27" t="b">
        <v>1</v>
      </c>
      <c r="W37" s="27" t="b">
        <v>0</v>
      </c>
      <c r="X37" s="27" t="b">
        <v>0</v>
      </c>
      <c r="Y37" s="27" t="b">
        <v>1</v>
      </c>
      <c r="Z37" s="27" t="b">
        <v>0</v>
      </c>
      <c r="AA37" s="27" t="b">
        <v>0</v>
      </c>
      <c r="AB37" s="27" t="b">
        <v>0</v>
      </c>
      <c r="AC37" s="27" t="b">
        <v>0</v>
      </c>
      <c r="AD37" s="29" t="b">
        <v>0</v>
      </c>
      <c r="AE37" t="b">
        <v>0</v>
      </c>
      <c r="AF37" t="b">
        <v>0</v>
      </c>
      <c r="AG37" t="b">
        <v>1</v>
      </c>
    </row>
    <row r="38" spans="1:33" x14ac:dyDescent="0.35">
      <c r="A38" s="16">
        <f t="shared" si="2"/>
        <v>31</v>
      </c>
      <c r="B38" s="16" t="s">
        <v>242</v>
      </c>
      <c r="C38" s="21" t="s">
        <v>226</v>
      </c>
      <c r="D38" t="s">
        <v>252</v>
      </c>
      <c r="E38" s="21" t="s">
        <v>127</v>
      </c>
      <c r="F38" s="21" t="s">
        <v>129</v>
      </c>
      <c r="G38" s="21" t="s">
        <v>337</v>
      </c>
      <c r="H38" s="63" t="s">
        <v>251</v>
      </c>
      <c r="I38" s="21" t="str">
        <f t="shared" si="3"/>
        <v>2019</v>
      </c>
      <c r="J38" s="21" t="s">
        <v>90</v>
      </c>
      <c r="K38" s="21">
        <v>0</v>
      </c>
      <c r="L38" s="21">
        <v>0</v>
      </c>
      <c r="M38" s="21">
        <v>-1</v>
      </c>
      <c r="N38" s="21" t="s">
        <v>276</v>
      </c>
      <c r="O38" s="115">
        <f>0.04</f>
        <v>0.04</v>
      </c>
      <c r="P38" s="21">
        <v>1</v>
      </c>
      <c r="Q38" s="21">
        <v>0</v>
      </c>
      <c r="R38" s="27" t="s">
        <v>233</v>
      </c>
      <c r="S38" s="27" t="s">
        <v>234</v>
      </c>
      <c r="T38" s="27" t="s">
        <v>273</v>
      </c>
      <c r="U38" s="28" t="b">
        <v>0</v>
      </c>
      <c r="V38" s="27" t="b">
        <v>1</v>
      </c>
      <c r="W38" s="27" t="b">
        <v>0</v>
      </c>
      <c r="X38" s="27" t="b">
        <v>0</v>
      </c>
      <c r="Y38" s="27" t="b">
        <v>1</v>
      </c>
      <c r="Z38" s="27" t="b">
        <v>0</v>
      </c>
      <c r="AA38" s="27" t="b">
        <v>0</v>
      </c>
      <c r="AB38" s="27" t="b">
        <v>0</v>
      </c>
      <c r="AC38" s="27" t="b">
        <v>0</v>
      </c>
      <c r="AD38" s="29" t="b">
        <v>0</v>
      </c>
      <c r="AE38" t="b">
        <v>0</v>
      </c>
      <c r="AF38" t="b">
        <v>0</v>
      </c>
      <c r="AG38" t="b">
        <v>1</v>
      </c>
    </row>
    <row r="39" spans="1:33" x14ac:dyDescent="0.35">
      <c r="A39" s="16">
        <f>ROW(A39)-ROW($A$7)</f>
        <v>32</v>
      </c>
      <c r="B39" s="16" t="s">
        <v>242</v>
      </c>
      <c r="C39" s="21" t="s">
        <v>226</v>
      </c>
      <c r="D39" t="s">
        <v>252</v>
      </c>
      <c r="E39" s="21" t="s">
        <v>127</v>
      </c>
      <c r="F39" s="21" t="s">
        <v>129</v>
      </c>
      <c r="G39" s="21" t="s">
        <v>337</v>
      </c>
      <c r="H39" s="63" t="s">
        <v>251</v>
      </c>
      <c r="I39" s="21" t="str">
        <f t="shared" si="3"/>
        <v>2019</v>
      </c>
      <c r="J39" s="21" t="s">
        <v>90</v>
      </c>
      <c r="K39" s="21">
        <v>0</v>
      </c>
      <c r="L39" s="21">
        <v>0</v>
      </c>
      <c r="M39" s="21">
        <f>36.4/1000</f>
        <v>3.6400000000000002E-2</v>
      </c>
      <c r="N39" s="21" t="s">
        <v>129</v>
      </c>
      <c r="O39" s="21">
        <v>0</v>
      </c>
      <c r="P39" s="21">
        <v>1</v>
      </c>
      <c r="Q39" s="21">
        <v>0</v>
      </c>
      <c r="R39" s="27" t="s">
        <v>233</v>
      </c>
      <c r="S39" s="27" t="s">
        <v>234</v>
      </c>
      <c r="T39" s="27" t="s">
        <v>273</v>
      </c>
      <c r="U39" s="28" t="b">
        <v>0</v>
      </c>
      <c r="V39" s="27" t="b">
        <v>1</v>
      </c>
      <c r="W39" s="27" t="b">
        <v>0</v>
      </c>
      <c r="X39" s="27" t="b">
        <v>0</v>
      </c>
      <c r="Y39" s="27" t="b">
        <v>1</v>
      </c>
      <c r="Z39" s="27" t="b">
        <v>0</v>
      </c>
      <c r="AA39" s="27" t="b">
        <v>0</v>
      </c>
      <c r="AB39" s="27" t="b">
        <v>0</v>
      </c>
      <c r="AC39" s="27" t="b">
        <v>0</v>
      </c>
      <c r="AD39" s="29" t="b">
        <v>0</v>
      </c>
      <c r="AE39" t="b">
        <v>0</v>
      </c>
      <c r="AF39" t="b">
        <v>0</v>
      </c>
      <c r="AG39" t="b">
        <v>1</v>
      </c>
    </row>
    <row r="40" spans="1:33" x14ac:dyDescent="0.35">
      <c r="A40" s="16">
        <f t="shared" si="2"/>
        <v>33</v>
      </c>
      <c r="B40" s="16" t="s">
        <v>242</v>
      </c>
      <c r="C40" s="21" t="s">
        <v>226</v>
      </c>
      <c r="D40" t="s">
        <v>271</v>
      </c>
      <c r="E40" s="21" t="s">
        <v>127</v>
      </c>
      <c r="F40" s="21" t="s">
        <v>129</v>
      </c>
      <c r="G40" s="21" t="s">
        <v>337</v>
      </c>
      <c r="H40" s="63" t="s">
        <v>251</v>
      </c>
      <c r="I40" s="21" t="str">
        <f>"2019"</f>
        <v>2019</v>
      </c>
      <c r="J40" s="21" t="s">
        <v>90</v>
      </c>
      <c r="K40" s="21">
        <v>0</v>
      </c>
      <c r="L40" s="21">
        <v>0</v>
      </c>
      <c r="M40" s="21">
        <v>-1</v>
      </c>
      <c r="N40" s="21" t="s">
        <v>129</v>
      </c>
      <c r="O40" s="21">
        <v>0</v>
      </c>
      <c r="P40" s="21">
        <v>1</v>
      </c>
      <c r="Q40" s="21">
        <v>0</v>
      </c>
      <c r="R40" s="27" t="s">
        <v>233</v>
      </c>
      <c r="S40" s="27" t="s">
        <v>234</v>
      </c>
      <c r="T40" s="27" t="s">
        <v>273</v>
      </c>
      <c r="U40" s="28" t="b">
        <v>0</v>
      </c>
      <c r="V40" s="27" t="b">
        <v>1</v>
      </c>
      <c r="W40" s="27" t="b">
        <v>0</v>
      </c>
      <c r="X40" s="27" t="b">
        <v>0</v>
      </c>
      <c r="Y40" s="27" t="b">
        <v>1</v>
      </c>
      <c r="Z40" s="27" t="b">
        <v>0</v>
      </c>
      <c r="AA40" s="27" t="b">
        <v>0</v>
      </c>
      <c r="AB40" s="27" t="b">
        <v>0</v>
      </c>
      <c r="AC40" s="27" t="b">
        <v>0</v>
      </c>
      <c r="AD40" s="29" t="b">
        <v>0</v>
      </c>
      <c r="AE40" t="b">
        <v>0</v>
      </c>
      <c r="AF40" t="b">
        <v>0</v>
      </c>
      <c r="AG40" t="b">
        <v>1</v>
      </c>
    </row>
    <row r="41" spans="1:33" x14ac:dyDescent="0.35">
      <c r="A41" s="16">
        <f t="shared" si="2"/>
        <v>34</v>
      </c>
      <c r="B41" s="16" t="s">
        <v>242</v>
      </c>
      <c r="C41" s="21" t="s">
        <v>226</v>
      </c>
      <c r="D41" t="s">
        <v>271</v>
      </c>
      <c r="E41" s="21" t="s">
        <v>127</v>
      </c>
      <c r="F41" s="21" t="s">
        <v>129</v>
      </c>
      <c r="G41" s="21" t="s">
        <v>337</v>
      </c>
      <c r="H41" s="63" t="s">
        <v>251</v>
      </c>
      <c r="I41" s="21" t="str">
        <f>"2019"</f>
        <v>2019</v>
      </c>
      <c r="J41" s="21" t="s">
        <v>90</v>
      </c>
      <c r="K41" s="21">
        <v>0</v>
      </c>
      <c r="L41" s="21">
        <v>0</v>
      </c>
      <c r="M41" s="21">
        <v>-1</v>
      </c>
      <c r="N41" s="21" t="s">
        <v>275</v>
      </c>
      <c r="O41" s="111">
        <v>-1</v>
      </c>
      <c r="P41" s="21">
        <v>1</v>
      </c>
      <c r="Q41" s="21">
        <v>0</v>
      </c>
      <c r="R41" s="27" t="s">
        <v>233</v>
      </c>
      <c r="S41" s="27" t="s">
        <v>234</v>
      </c>
      <c r="T41" s="27" t="s">
        <v>273</v>
      </c>
      <c r="U41" s="28" t="b">
        <v>0</v>
      </c>
      <c r="V41" s="27" t="b">
        <v>1</v>
      </c>
      <c r="W41" s="27" t="b">
        <v>0</v>
      </c>
      <c r="X41" s="27" t="b">
        <v>0</v>
      </c>
      <c r="Y41" s="27" t="b">
        <v>1</v>
      </c>
      <c r="Z41" s="27" t="b">
        <v>0</v>
      </c>
      <c r="AA41" s="27" t="b">
        <v>0</v>
      </c>
      <c r="AB41" s="27" t="b">
        <v>0</v>
      </c>
      <c r="AC41" s="27" t="b">
        <v>0</v>
      </c>
      <c r="AD41" s="29" t="b">
        <v>0</v>
      </c>
      <c r="AE41" t="b">
        <v>0</v>
      </c>
      <c r="AF41" t="b">
        <v>0</v>
      </c>
      <c r="AG41" t="b">
        <v>1</v>
      </c>
    </row>
    <row r="42" spans="1:33" x14ac:dyDescent="0.35">
      <c r="A42" s="16">
        <f t="shared" si="2"/>
        <v>35</v>
      </c>
      <c r="B42" s="16" t="s">
        <v>242</v>
      </c>
      <c r="C42" s="21" t="s">
        <v>226</v>
      </c>
      <c r="D42" t="s">
        <v>271</v>
      </c>
      <c r="E42" s="21" t="s">
        <v>127</v>
      </c>
      <c r="F42" s="21" t="s">
        <v>129</v>
      </c>
      <c r="G42" s="21" t="s">
        <v>337</v>
      </c>
      <c r="H42" s="63" t="s">
        <v>251</v>
      </c>
      <c r="I42" s="21" t="str">
        <f>"2019"</f>
        <v>2019</v>
      </c>
      <c r="J42" s="21" t="s">
        <v>90</v>
      </c>
      <c r="K42" s="21">
        <v>0</v>
      </c>
      <c r="L42" s="21">
        <v>0</v>
      </c>
      <c r="M42" s="21">
        <v>-1</v>
      </c>
      <c r="N42" s="21" t="s">
        <v>275</v>
      </c>
      <c r="O42" s="115">
        <f>0.02</f>
        <v>0.02</v>
      </c>
      <c r="P42" s="21">
        <v>1</v>
      </c>
      <c r="Q42" s="21">
        <v>0</v>
      </c>
      <c r="R42" s="27" t="s">
        <v>233</v>
      </c>
      <c r="S42" s="27" t="s">
        <v>234</v>
      </c>
      <c r="T42" s="27" t="s">
        <v>273</v>
      </c>
      <c r="U42" s="28" t="b">
        <v>0</v>
      </c>
      <c r="V42" s="27" t="b">
        <v>1</v>
      </c>
      <c r="W42" s="27" t="b">
        <v>0</v>
      </c>
      <c r="X42" s="27" t="b">
        <v>0</v>
      </c>
      <c r="Y42" s="27" t="b">
        <v>1</v>
      </c>
      <c r="Z42" s="27" t="b">
        <v>0</v>
      </c>
      <c r="AA42" s="27" t="b">
        <v>0</v>
      </c>
      <c r="AB42" s="27" t="b">
        <v>0</v>
      </c>
      <c r="AC42" s="27" t="b">
        <v>0</v>
      </c>
      <c r="AD42" s="29" t="b">
        <v>0</v>
      </c>
      <c r="AE42" t="b">
        <v>0</v>
      </c>
      <c r="AF42" t="b">
        <v>0</v>
      </c>
      <c r="AG42" t="b">
        <v>1</v>
      </c>
    </row>
    <row r="43" spans="1:33" x14ac:dyDescent="0.35">
      <c r="A43" s="16">
        <f t="shared" si="2"/>
        <v>36</v>
      </c>
      <c r="B43" s="16" t="s">
        <v>242</v>
      </c>
      <c r="C43" s="21" t="s">
        <v>226</v>
      </c>
      <c r="D43" t="s">
        <v>271</v>
      </c>
      <c r="E43" s="21" t="s">
        <v>127</v>
      </c>
      <c r="F43" s="21" t="s">
        <v>129</v>
      </c>
      <c r="G43" s="21" t="s">
        <v>337</v>
      </c>
      <c r="H43" s="63" t="s">
        <v>251</v>
      </c>
      <c r="I43" s="21" t="str">
        <f t="shared" ref="I43:I47" si="4">"2019"</f>
        <v>2019</v>
      </c>
      <c r="J43" s="21" t="s">
        <v>90</v>
      </c>
      <c r="K43" s="21">
        <v>0</v>
      </c>
      <c r="L43" s="21">
        <v>0</v>
      </c>
      <c r="M43" s="21">
        <v>-1</v>
      </c>
      <c r="N43" s="21" t="s">
        <v>275</v>
      </c>
      <c r="O43" s="115">
        <f>0.04</f>
        <v>0.04</v>
      </c>
      <c r="P43" s="21">
        <v>1</v>
      </c>
      <c r="Q43" s="21">
        <v>0</v>
      </c>
      <c r="R43" s="27" t="s">
        <v>233</v>
      </c>
      <c r="S43" s="27" t="s">
        <v>234</v>
      </c>
      <c r="T43" s="27" t="s">
        <v>273</v>
      </c>
      <c r="U43" s="28" t="b">
        <v>0</v>
      </c>
      <c r="V43" s="27" t="b">
        <v>1</v>
      </c>
      <c r="W43" s="27" t="b">
        <v>0</v>
      </c>
      <c r="X43" s="27" t="b">
        <v>0</v>
      </c>
      <c r="Y43" s="27" t="b">
        <v>1</v>
      </c>
      <c r="Z43" s="27" t="b">
        <v>0</v>
      </c>
      <c r="AA43" s="27" t="b">
        <v>0</v>
      </c>
      <c r="AB43" s="27" t="b">
        <v>0</v>
      </c>
      <c r="AC43" s="27" t="b">
        <v>0</v>
      </c>
      <c r="AD43" s="29" t="b">
        <v>0</v>
      </c>
      <c r="AE43" t="b">
        <v>0</v>
      </c>
      <c r="AF43" t="b">
        <v>0</v>
      </c>
      <c r="AG43" t="b">
        <v>1</v>
      </c>
    </row>
    <row r="44" spans="1:33" x14ac:dyDescent="0.35">
      <c r="A44" s="16">
        <f t="shared" si="2"/>
        <v>37</v>
      </c>
      <c r="B44" s="16" t="s">
        <v>242</v>
      </c>
      <c r="C44" s="21" t="s">
        <v>226</v>
      </c>
      <c r="D44" t="s">
        <v>271</v>
      </c>
      <c r="E44" s="21" t="s">
        <v>127</v>
      </c>
      <c r="F44" s="21" t="s">
        <v>129</v>
      </c>
      <c r="G44" s="21" t="s">
        <v>337</v>
      </c>
      <c r="H44" s="63" t="s">
        <v>251</v>
      </c>
      <c r="I44" s="21" t="str">
        <f t="shared" si="4"/>
        <v>2019</v>
      </c>
      <c r="J44" s="21" t="s">
        <v>90</v>
      </c>
      <c r="K44" s="21">
        <v>0</v>
      </c>
      <c r="L44" s="21">
        <v>0</v>
      </c>
      <c r="M44" s="21">
        <v>-1</v>
      </c>
      <c r="N44" s="21" t="s">
        <v>276</v>
      </c>
      <c r="O44" s="21">
        <v>-1</v>
      </c>
      <c r="P44" s="21">
        <v>1</v>
      </c>
      <c r="Q44" s="21">
        <v>0</v>
      </c>
      <c r="R44" s="27" t="s">
        <v>233</v>
      </c>
      <c r="S44" s="27" t="s">
        <v>234</v>
      </c>
      <c r="T44" s="27" t="s">
        <v>273</v>
      </c>
      <c r="U44" s="28" t="b">
        <v>0</v>
      </c>
      <c r="V44" s="27" t="b">
        <v>1</v>
      </c>
      <c r="W44" s="27" t="b">
        <v>0</v>
      </c>
      <c r="X44" s="27" t="b">
        <v>0</v>
      </c>
      <c r="Y44" s="27" t="b">
        <v>1</v>
      </c>
      <c r="Z44" s="27" t="b">
        <v>0</v>
      </c>
      <c r="AA44" s="27" t="b">
        <v>0</v>
      </c>
      <c r="AB44" s="27" t="b">
        <v>0</v>
      </c>
      <c r="AC44" s="27" t="b">
        <v>0</v>
      </c>
      <c r="AD44" s="29" t="b">
        <v>0</v>
      </c>
      <c r="AE44" t="b">
        <v>0</v>
      </c>
      <c r="AF44" t="b">
        <v>0</v>
      </c>
      <c r="AG44" t="b">
        <v>1</v>
      </c>
    </row>
    <row r="45" spans="1:33" x14ac:dyDescent="0.35">
      <c r="A45" s="16">
        <f t="shared" si="2"/>
        <v>38</v>
      </c>
      <c r="B45" s="16" t="s">
        <v>242</v>
      </c>
      <c r="C45" s="21" t="s">
        <v>226</v>
      </c>
      <c r="D45" t="s">
        <v>271</v>
      </c>
      <c r="E45" s="21" t="s">
        <v>127</v>
      </c>
      <c r="F45" s="21" t="s">
        <v>129</v>
      </c>
      <c r="G45" s="21" t="s">
        <v>337</v>
      </c>
      <c r="H45" s="63" t="s">
        <v>251</v>
      </c>
      <c r="I45" s="21" t="str">
        <f t="shared" si="4"/>
        <v>2019</v>
      </c>
      <c r="J45" s="21" t="s">
        <v>90</v>
      </c>
      <c r="K45" s="21">
        <v>0</v>
      </c>
      <c r="L45" s="21">
        <v>0</v>
      </c>
      <c r="M45" s="21">
        <v>-1</v>
      </c>
      <c r="N45" s="21" t="s">
        <v>276</v>
      </c>
      <c r="O45" s="115">
        <f>0.02</f>
        <v>0.02</v>
      </c>
      <c r="P45" s="21">
        <v>1</v>
      </c>
      <c r="Q45" s="21">
        <v>0</v>
      </c>
      <c r="R45" s="27" t="s">
        <v>233</v>
      </c>
      <c r="S45" s="27" t="s">
        <v>234</v>
      </c>
      <c r="T45" s="27" t="s">
        <v>273</v>
      </c>
      <c r="U45" s="28" t="b">
        <v>0</v>
      </c>
      <c r="V45" s="27" t="b">
        <v>1</v>
      </c>
      <c r="W45" s="27" t="b">
        <v>0</v>
      </c>
      <c r="X45" s="27" t="b">
        <v>0</v>
      </c>
      <c r="Y45" s="27" t="b">
        <v>1</v>
      </c>
      <c r="Z45" s="27" t="b">
        <v>0</v>
      </c>
      <c r="AA45" s="27" t="b">
        <v>0</v>
      </c>
      <c r="AB45" s="27" t="b">
        <v>0</v>
      </c>
      <c r="AC45" s="27" t="b">
        <v>0</v>
      </c>
      <c r="AD45" s="29" t="b">
        <v>0</v>
      </c>
      <c r="AE45" t="b">
        <v>0</v>
      </c>
      <c r="AF45" t="b">
        <v>0</v>
      </c>
      <c r="AG45" t="b">
        <v>1</v>
      </c>
    </row>
    <row r="46" spans="1:33" x14ac:dyDescent="0.35">
      <c r="A46" s="16">
        <f t="shared" si="2"/>
        <v>39</v>
      </c>
      <c r="B46" s="16" t="s">
        <v>242</v>
      </c>
      <c r="C46" s="21" t="s">
        <v>226</v>
      </c>
      <c r="D46" t="s">
        <v>271</v>
      </c>
      <c r="E46" s="21" t="s">
        <v>127</v>
      </c>
      <c r="F46" s="21" t="s">
        <v>129</v>
      </c>
      <c r="G46" s="21" t="s">
        <v>337</v>
      </c>
      <c r="H46" s="63" t="s">
        <v>251</v>
      </c>
      <c r="I46" s="21" t="str">
        <f t="shared" si="4"/>
        <v>2019</v>
      </c>
      <c r="J46" s="21" t="s">
        <v>90</v>
      </c>
      <c r="K46" s="21">
        <v>0</v>
      </c>
      <c r="L46" s="21">
        <v>0</v>
      </c>
      <c r="M46" s="21">
        <v>-1</v>
      </c>
      <c r="N46" s="21" t="s">
        <v>276</v>
      </c>
      <c r="O46" s="115">
        <f>0.04</f>
        <v>0.04</v>
      </c>
      <c r="P46" s="21">
        <v>1</v>
      </c>
      <c r="Q46" s="21">
        <v>0</v>
      </c>
      <c r="R46" s="27" t="s">
        <v>233</v>
      </c>
      <c r="S46" s="27" t="s">
        <v>234</v>
      </c>
      <c r="T46" s="27" t="s">
        <v>273</v>
      </c>
      <c r="U46" s="28" t="b">
        <v>0</v>
      </c>
      <c r="V46" s="27" t="b">
        <v>1</v>
      </c>
      <c r="W46" s="27" t="b">
        <v>0</v>
      </c>
      <c r="X46" s="27" t="b">
        <v>0</v>
      </c>
      <c r="Y46" s="27" t="b">
        <v>1</v>
      </c>
      <c r="Z46" s="27" t="b">
        <v>0</v>
      </c>
      <c r="AA46" s="27" t="b">
        <v>0</v>
      </c>
      <c r="AB46" s="27" t="b">
        <v>0</v>
      </c>
      <c r="AC46" s="27" t="b">
        <v>0</v>
      </c>
      <c r="AD46" s="29" t="b">
        <v>0</v>
      </c>
      <c r="AE46" t="b">
        <v>0</v>
      </c>
      <c r="AF46" t="b">
        <v>0</v>
      </c>
      <c r="AG46" t="b">
        <v>1</v>
      </c>
    </row>
    <row r="47" spans="1:33" x14ac:dyDescent="0.35">
      <c r="A47" s="16">
        <f>ROW(A47)-ROW($A$7)</f>
        <v>40</v>
      </c>
      <c r="B47" s="16" t="s">
        <v>242</v>
      </c>
      <c r="C47" s="21" t="s">
        <v>226</v>
      </c>
      <c r="D47" t="s">
        <v>271</v>
      </c>
      <c r="E47" s="21" t="s">
        <v>127</v>
      </c>
      <c r="F47" s="21" t="s">
        <v>129</v>
      </c>
      <c r="G47" s="21" t="s">
        <v>337</v>
      </c>
      <c r="H47" s="63" t="s">
        <v>251</v>
      </c>
      <c r="I47" s="21" t="str">
        <f t="shared" si="4"/>
        <v>2019</v>
      </c>
      <c r="J47" s="21" t="s">
        <v>90</v>
      </c>
      <c r="K47" s="21">
        <v>0</v>
      </c>
      <c r="L47" s="21">
        <v>0</v>
      </c>
      <c r="M47" s="21">
        <f>36.4/1000</f>
        <v>3.6400000000000002E-2</v>
      </c>
      <c r="N47" s="21" t="s">
        <v>129</v>
      </c>
      <c r="O47" s="21">
        <v>0</v>
      </c>
      <c r="P47" s="21">
        <v>1</v>
      </c>
      <c r="Q47" s="21">
        <v>0</v>
      </c>
      <c r="R47" s="27" t="s">
        <v>233</v>
      </c>
      <c r="S47" s="27" t="s">
        <v>234</v>
      </c>
      <c r="T47" s="27" t="s">
        <v>273</v>
      </c>
      <c r="U47" s="28" t="b">
        <v>0</v>
      </c>
      <c r="V47" s="27" t="b">
        <v>1</v>
      </c>
      <c r="W47" s="27" t="b">
        <v>0</v>
      </c>
      <c r="X47" s="27" t="b">
        <v>0</v>
      </c>
      <c r="Y47" s="27" t="b">
        <v>1</v>
      </c>
      <c r="Z47" s="27" t="b">
        <v>0</v>
      </c>
      <c r="AA47" s="27" t="b">
        <v>0</v>
      </c>
      <c r="AB47" s="27" t="b">
        <v>0</v>
      </c>
      <c r="AC47" s="27" t="b">
        <v>0</v>
      </c>
      <c r="AD47" s="29" t="b">
        <v>0</v>
      </c>
      <c r="AE47" t="b">
        <v>0</v>
      </c>
      <c r="AF47" t="b">
        <v>0</v>
      </c>
      <c r="AG47" t="b">
        <v>1</v>
      </c>
    </row>
    <row r="48" spans="1:33" x14ac:dyDescent="0.35">
      <c r="A48" s="16">
        <f t="shared" si="2"/>
        <v>41</v>
      </c>
      <c r="B48" s="16" t="s">
        <v>242</v>
      </c>
      <c r="C48" s="21" t="s">
        <v>226</v>
      </c>
      <c r="D48" t="s">
        <v>272</v>
      </c>
      <c r="E48" s="21" t="s">
        <v>127</v>
      </c>
      <c r="F48" s="21" t="s">
        <v>129</v>
      </c>
      <c r="G48" s="21" t="s">
        <v>337</v>
      </c>
      <c r="H48" s="63" t="s">
        <v>251</v>
      </c>
      <c r="I48" s="21" t="str">
        <f>"2019"</f>
        <v>2019</v>
      </c>
      <c r="J48" s="21" t="s">
        <v>90</v>
      </c>
      <c r="K48" s="21">
        <v>0</v>
      </c>
      <c r="L48" s="21">
        <v>0</v>
      </c>
      <c r="M48" s="21">
        <v>-1</v>
      </c>
      <c r="N48" s="21" t="s">
        <v>129</v>
      </c>
      <c r="O48" s="21">
        <v>0</v>
      </c>
      <c r="P48" s="21">
        <v>1</v>
      </c>
      <c r="Q48" s="21">
        <v>0</v>
      </c>
      <c r="R48" s="27" t="s">
        <v>233</v>
      </c>
      <c r="S48" s="27" t="s">
        <v>234</v>
      </c>
      <c r="T48" s="27" t="s">
        <v>273</v>
      </c>
      <c r="U48" s="28" t="b">
        <v>0</v>
      </c>
      <c r="V48" s="27" t="b">
        <v>1</v>
      </c>
      <c r="W48" s="27" t="b">
        <v>0</v>
      </c>
      <c r="X48" s="27" t="b">
        <v>0</v>
      </c>
      <c r="Y48" s="27" t="b">
        <v>1</v>
      </c>
      <c r="Z48" s="27" t="b">
        <v>0</v>
      </c>
      <c r="AA48" s="27" t="b">
        <v>0</v>
      </c>
      <c r="AB48" s="27" t="b">
        <v>0</v>
      </c>
      <c r="AC48" s="27" t="b">
        <v>0</v>
      </c>
      <c r="AD48" s="29" t="b">
        <v>0</v>
      </c>
      <c r="AE48" t="b">
        <v>0</v>
      </c>
      <c r="AF48" t="b">
        <v>0</v>
      </c>
      <c r="AG48" t="b">
        <v>1</v>
      </c>
    </row>
    <row r="49" spans="1:33" x14ac:dyDescent="0.35">
      <c r="A49" s="16">
        <f t="shared" si="2"/>
        <v>42</v>
      </c>
      <c r="B49" s="16" t="s">
        <v>242</v>
      </c>
      <c r="C49" s="21" t="s">
        <v>226</v>
      </c>
      <c r="D49" t="s">
        <v>272</v>
      </c>
      <c r="E49" s="21" t="s">
        <v>127</v>
      </c>
      <c r="F49" s="21" t="s">
        <v>129</v>
      </c>
      <c r="G49" s="21" t="s">
        <v>337</v>
      </c>
      <c r="H49" s="63" t="s">
        <v>251</v>
      </c>
      <c r="I49" s="21" t="str">
        <f>"2019"</f>
        <v>2019</v>
      </c>
      <c r="J49" s="21" t="s">
        <v>90</v>
      </c>
      <c r="K49" s="21">
        <v>0</v>
      </c>
      <c r="L49" s="21">
        <v>0</v>
      </c>
      <c r="M49" s="21">
        <v>-1</v>
      </c>
      <c r="N49" s="21" t="s">
        <v>275</v>
      </c>
      <c r="O49" s="111">
        <v>-1</v>
      </c>
      <c r="P49" s="21">
        <v>1</v>
      </c>
      <c r="Q49" s="21">
        <v>0</v>
      </c>
      <c r="R49" s="27" t="s">
        <v>233</v>
      </c>
      <c r="S49" s="27" t="s">
        <v>234</v>
      </c>
      <c r="T49" s="27" t="s">
        <v>273</v>
      </c>
      <c r="U49" s="28" t="b">
        <v>0</v>
      </c>
      <c r="V49" s="27" t="b">
        <v>1</v>
      </c>
      <c r="W49" s="27" t="b">
        <v>0</v>
      </c>
      <c r="X49" s="27" t="b">
        <v>0</v>
      </c>
      <c r="Y49" s="27" t="b">
        <v>1</v>
      </c>
      <c r="Z49" s="27" t="b">
        <v>0</v>
      </c>
      <c r="AA49" s="27" t="b">
        <v>0</v>
      </c>
      <c r="AB49" s="27" t="b">
        <v>0</v>
      </c>
      <c r="AC49" s="27" t="b">
        <v>0</v>
      </c>
      <c r="AD49" s="29" t="b">
        <v>0</v>
      </c>
      <c r="AE49" t="b">
        <v>0</v>
      </c>
      <c r="AF49" t="b">
        <v>0</v>
      </c>
      <c r="AG49" t="b">
        <v>1</v>
      </c>
    </row>
    <row r="50" spans="1:33" x14ac:dyDescent="0.35">
      <c r="A50" s="16">
        <f t="shared" si="2"/>
        <v>43</v>
      </c>
      <c r="B50" s="16" t="s">
        <v>242</v>
      </c>
      <c r="C50" s="21" t="s">
        <v>226</v>
      </c>
      <c r="D50" t="s">
        <v>272</v>
      </c>
      <c r="E50" s="21" t="s">
        <v>127</v>
      </c>
      <c r="F50" s="21" t="s">
        <v>129</v>
      </c>
      <c r="G50" s="21" t="s">
        <v>337</v>
      </c>
      <c r="H50" s="63" t="s">
        <v>251</v>
      </c>
      <c r="I50" s="21" t="str">
        <f>"2019"</f>
        <v>2019</v>
      </c>
      <c r="J50" s="21" t="s">
        <v>90</v>
      </c>
      <c r="K50" s="21">
        <v>0</v>
      </c>
      <c r="L50" s="21">
        <v>0</v>
      </c>
      <c r="M50" s="21">
        <v>-1</v>
      </c>
      <c r="N50" s="21" t="s">
        <v>275</v>
      </c>
      <c r="O50" s="115">
        <f>0.02</f>
        <v>0.02</v>
      </c>
      <c r="P50" s="21">
        <v>1</v>
      </c>
      <c r="Q50" s="21">
        <v>0</v>
      </c>
      <c r="R50" s="27" t="s">
        <v>233</v>
      </c>
      <c r="S50" s="27" t="s">
        <v>234</v>
      </c>
      <c r="T50" s="27" t="s">
        <v>273</v>
      </c>
      <c r="U50" s="28" t="b">
        <v>0</v>
      </c>
      <c r="V50" s="27" t="b">
        <v>1</v>
      </c>
      <c r="W50" s="27" t="b">
        <v>0</v>
      </c>
      <c r="X50" s="27" t="b">
        <v>0</v>
      </c>
      <c r="Y50" s="27" t="b">
        <v>1</v>
      </c>
      <c r="Z50" s="27" t="b">
        <v>0</v>
      </c>
      <c r="AA50" s="27" t="b">
        <v>0</v>
      </c>
      <c r="AB50" s="27" t="b">
        <v>0</v>
      </c>
      <c r="AC50" s="27" t="b">
        <v>0</v>
      </c>
      <c r="AD50" s="29" t="b">
        <v>0</v>
      </c>
      <c r="AE50" t="b">
        <v>0</v>
      </c>
      <c r="AF50" t="b">
        <v>0</v>
      </c>
      <c r="AG50" t="b">
        <v>1</v>
      </c>
    </row>
    <row r="51" spans="1:33" x14ac:dyDescent="0.35">
      <c r="A51" s="16">
        <f t="shared" si="2"/>
        <v>44</v>
      </c>
      <c r="B51" s="16" t="s">
        <v>242</v>
      </c>
      <c r="C51" s="21" t="s">
        <v>226</v>
      </c>
      <c r="D51" t="s">
        <v>272</v>
      </c>
      <c r="E51" s="21" t="s">
        <v>127</v>
      </c>
      <c r="F51" s="21" t="s">
        <v>129</v>
      </c>
      <c r="G51" s="21" t="s">
        <v>337</v>
      </c>
      <c r="H51" s="63" t="s">
        <v>251</v>
      </c>
      <c r="I51" s="21" t="str">
        <f t="shared" ref="I51:I116" si="5">"2019"</f>
        <v>2019</v>
      </c>
      <c r="J51" s="21" t="s">
        <v>90</v>
      </c>
      <c r="K51" s="21">
        <v>0</v>
      </c>
      <c r="L51" s="21">
        <v>0</v>
      </c>
      <c r="M51" s="21">
        <v>-1</v>
      </c>
      <c r="N51" s="21" t="s">
        <v>275</v>
      </c>
      <c r="O51" s="115">
        <f>0.04</f>
        <v>0.04</v>
      </c>
      <c r="P51" s="21">
        <v>1</v>
      </c>
      <c r="Q51" s="21">
        <v>0</v>
      </c>
      <c r="R51" s="27" t="s">
        <v>233</v>
      </c>
      <c r="S51" s="27" t="s">
        <v>234</v>
      </c>
      <c r="T51" s="27" t="s">
        <v>273</v>
      </c>
      <c r="U51" s="28" t="b">
        <v>0</v>
      </c>
      <c r="V51" s="27" t="b">
        <v>1</v>
      </c>
      <c r="W51" s="27" t="b">
        <v>0</v>
      </c>
      <c r="X51" s="27" t="b">
        <v>0</v>
      </c>
      <c r="Y51" s="27" t="b">
        <v>1</v>
      </c>
      <c r="Z51" s="27" t="b">
        <v>0</v>
      </c>
      <c r="AA51" s="27" t="b">
        <v>0</v>
      </c>
      <c r="AB51" s="27" t="b">
        <v>0</v>
      </c>
      <c r="AC51" s="27" t="b">
        <v>0</v>
      </c>
      <c r="AD51" s="29" t="b">
        <v>0</v>
      </c>
      <c r="AE51" t="b">
        <v>0</v>
      </c>
      <c r="AF51" t="b">
        <v>0</v>
      </c>
      <c r="AG51" t="b">
        <v>1</v>
      </c>
    </row>
    <row r="52" spans="1:33" x14ac:dyDescent="0.35">
      <c r="A52" s="16">
        <f t="shared" si="2"/>
        <v>45</v>
      </c>
      <c r="B52" s="16" t="s">
        <v>242</v>
      </c>
      <c r="C52" s="21" t="s">
        <v>226</v>
      </c>
      <c r="D52" t="s">
        <v>272</v>
      </c>
      <c r="E52" s="21" t="s">
        <v>127</v>
      </c>
      <c r="F52" s="21" t="s">
        <v>129</v>
      </c>
      <c r="G52" s="21" t="s">
        <v>337</v>
      </c>
      <c r="H52" s="63" t="s">
        <v>251</v>
      </c>
      <c r="I52" s="21" t="str">
        <f t="shared" si="5"/>
        <v>2019</v>
      </c>
      <c r="J52" s="21" t="s">
        <v>90</v>
      </c>
      <c r="K52" s="21">
        <v>0</v>
      </c>
      <c r="L52" s="21">
        <v>0</v>
      </c>
      <c r="M52" s="21">
        <v>-1</v>
      </c>
      <c r="N52" s="21" t="s">
        <v>276</v>
      </c>
      <c r="O52" s="21">
        <v>-1</v>
      </c>
      <c r="P52" s="21">
        <v>1</v>
      </c>
      <c r="Q52" s="21">
        <v>0</v>
      </c>
      <c r="R52" s="27" t="s">
        <v>233</v>
      </c>
      <c r="S52" s="27" t="s">
        <v>234</v>
      </c>
      <c r="T52" s="27" t="s">
        <v>273</v>
      </c>
      <c r="U52" s="28" t="b">
        <v>0</v>
      </c>
      <c r="V52" s="27" t="b">
        <v>1</v>
      </c>
      <c r="W52" s="27" t="b">
        <v>0</v>
      </c>
      <c r="X52" s="27" t="b">
        <v>0</v>
      </c>
      <c r="Y52" s="27" t="b">
        <v>1</v>
      </c>
      <c r="Z52" s="27" t="b">
        <v>0</v>
      </c>
      <c r="AA52" s="27" t="b">
        <v>0</v>
      </c>
      <c r="AB52" s="27" t="b">
        <v>0</v>
      </c>
      <c r="AC52" s="27" t="b">
        <v>0</v>
      </c>
      <c r="AD52" s="29" t="b">
        <v>0</v>
      </c>
      <c r="AE52" t="b">
        <v>0</v>
      </c>
      <c r="AF52" t="b">
        <v>0</v>
      </c>
      <c r="AG52" t="b">
        <v>1</v>
      </c>
    </row>
    <row r="53" spans="1:33" x14ac:dyDescent="0.35">
      <c r="A53" s="16">
        <f t="shared" si="2"/>
        <v>46</v>
      </c>
      <c r="B53" s="16" t="s">
        <v>242</v>
      </c>
      <c r="C53" s="21" t="s">
        <v>226</v>
      </c>
      <c r="D53" t="s">
        <v>272</v>
      </c>
      <c r="E53" s="21" t="s">
        <v>127</v>
      </c>
      <c r="F53" s="21" t="s">
        <v>129</v>
      </c>
      <c r="G53" s="21" t="s">
        <v>337</v>
      </c>
      <c r="H53" s="63" t="s">
        <v>251</v>
      </c>
      <c r="I53" s="21" t="str">
        <f t="shared" si="5"/>
        <v>2019</v>
      </c>
      <c r="J53" s="21" t="s">
        <v>90</v>
      </c>
      <c r="K53" s="21">
        <v>0</v>
      </c>
      <c r="L53" s="21">
        <v>0</v>
      </c>
      <c r="M53" s="21">
        <v>-1</v>
      </c>
      <c r="N53" s="21" t="s">
        <v>276</v>
      </c>
      <c r="O53" s="115">
        <f>0.02</f>
        <v>0.02</v>
      </c>
      <c r="P53" s="21">
        <v>1</v>
      </c>
      <c r="Q53" s="21">
        <v>0</v>
      </c>
      <c r="R53" s="27" t="s">
        <v>233</v>
      </c>
      <c r="S53" s="27" t="s">
        <v>234</v>
      </c>
      <c r="T53" s="27" t="s">
        <v>273</v>
      </c>
      <c r="U53" s="28" t="b">
        <v>0</v>
      </c>
      <c r="V53" s="27" t="b">
        <v>1</v>
      </c>
      <c r="W53" s="27" t="b">
        <v>0</v>
      </c>
      <c r="X53" s="27" t="b">
        <v>0</v>
      </c>
      <c r="Y53" s="27" t="b">
        <v>1</v>
      </c>
      <c r="Z53" s="27" t="b">
        <v>0</v>
      </c>
      <c r="AA53" s="27" t="b">
        <v>0</v>
      </c>
      <c r="AB53" s="27" t="b">
        <v>0</v>
      </c>
      <c r="AC53" s="27" t="b">
        <v>0</v>
      </c>
      <c r="AD53" s="29" t="b">
        <v>0</v>
      </c>
      <c r="AE53" t="b">
        <v>0</v>
      </c>
      <c r="AF53" t="b">
        <v>0</v>
      </c>
      <c r="AG53" t="b">
        <v>1</v>
      </c>
    </row>
    <row r="54" spans="1:33" x14ac:dyDescent="0.35">
      <c r="A54" s="16">
        <f t="shared" si="2"/>
        <v>47</v>
      </c>
      <c r="B54" s="16" t="s">
        <v>242</v>
      </c>
      <c r="C54" s="21" t="s">
        <v>226</v>
      </c>
      <c r="D54" t="s">
        <v>272</v>
      </c>
      <c r="E54" s="21" t="s">
        <v>127</v>
      </c>
      <c r="F54" s="21" t="s">
        <v>129</v>
      </c>
      <c r="G54" s="21" t="s">
        <v>337</v>
      </c>
      <c r="H54" s="63" t="s">
        <v>251</v>
      </c>
      <c r="I54" s="21" t="str">
        <f t="shared" si="5"/>
        <v>2019</v>
      </c>
      <c r="J54" s="21" t="s">
        <v>90</v>
      </c>
      <c r="K54" s="21">
        <v>0</v>
      </c>
      <c r="L54" s="21">
        <v>0</v>
      </c>
      <c r="M54" s="21">
        <v>-1</v>
      </c>
      <c r="N54" s="21" t="s">
        <v>276</v>
      </c>
      <c r="O54" s="115">
        <f>0.04</f>
        <v>0.04</v>
      </c>
      <c r="P54" s="21">
        <v>1</v>
      </c>
      <c r="Q54" s="21">
        <v>0</v>
      </c>
      <c r="R54" s="27" t="s">
        <v>233</v>
      </c>
      <c r="S54" s="27" t="s">
        <v>234</v>
      </c>
      <c r="T54" s="27" t="s">
        <v>273</v>
      </c>
      <c r="U54" s="28" t="b">
        <v>0</v>
      </c>
      <c r="V54" s="27" t="b">
        <v>1</v>
      </c>
      <c r="W54" s="27" t="b">
        <v>0</v>
      </c>
      <c r="X54" s="27" t="b">
        <v>0</v>
      </c>
      <c r="Y54" s="27" t="b">
        <v>1</v>
      </c>
      <c r="Z54" s="27" t="b">
        <v>0</v>
      </c>
      <c r="AA54" s="27" t="b">
        <v>0</v>
      </c>
      <c r="AB54" s="27" t="b">
        <v>0</v>
      </c>
      <c r="AC54" s="27" t="b">
        <v>0</v>
      </c>
      <c r="AD54" s="29" t="b">
        <v>0</v>
      </c>
      <c r="AE54" t="b">
        <v>0</v>
      </c>
      <c r="AF54" t="b">
        <v>0</v>
      </c>
      <c r="AG54" t="b">
        <v>1</v>
      </c>
    </row>
    <row r="55" spans="1:33" x14ac:dyDescent="0.35">
      <c r="A55" s="16">
        <f>ROW(A55)-ROW($A$7)</f>
        <v>48</v>
      </c>
      <c r="B55" s="16" t="s">
        <v>242</v>
      </c>
      <c r="C55" s="21" t="s">
        <v>226</v>
      </c>
      <c r="D55" t="s">
        <v>272</v>
      </c>
      <c r="E55" s="21" t="s">
        <v>127</v>
      </c>
      <c r="F55" s="21" t="s">
        <v>129</v>
      </c>
      <c r="G55" s="21" t="s">
        <v>337</v>
      </c>
      <c r="H55" s="63" t="s">
        <v>251</v>
      </c>
      <c r="I55" s="21" t="str">
        <f t="shared" si="5"/>
        <v>2019</v>
      </c>
      <c r="J55" s="21" t="s">
        <v>90</v>
      </c>
      <c r="K55" s="21">
        <v>0</v>
      </c>
      <c r="L55" s="21">
        <v>0</v>
      </c>
      <c r="M55" s="21">
        <f>36.4/1000</f>
        <v>3.6400000000000002E-2</v>
      </c>
      <c r="N55" s="21" t="s">
        <v>129</v>
      </c>
      <c r="O55" s="21">
        <v>0</v>
      </c>
      <c r="P55" s="21">
        <v>1</v>
      </c>
      <c r="Q55" s="21">
        <v>0</v>
      </c>
      <c r="R55" s="27" t="s">
        <v>233</v>
      </c>
      <c r="S55" s="27" t="s">
        <v>234</v>
      </c>
      <c r="T55" s="27" t="s">
        <v>273</v>
      </c>
      <c r="U55" s="28" t="b">
        <v>0</v>
      </c>
      <c r="V55" s="27" t="b">
        <v>1</v>
      </c>
      <c r="W55" s="27" t="b">
        <v>0</v>
      </c>
      <c r="X55" s="27" t="b">
        <v>0</v>
      </c>
      <c r="Y55" s="27" t="b">
        <v>1</v>
      </c>
      <c r="Z55" s="27" t="b">
        <v>0</v>
      </c>
      <c r="AA55" s="27" t="b">
        <v>0</v>
      </c>
      <c r="AB55" s="27" t="b">
        <v>0</v>
      </c>
      <c r="AC55" s="27" t="b">
        <v>0</v>
      </c>
      <c r="AD55" s="29" t="b">
        <v>0</v>
      </c>
      <c r="AE55" t="b">
        <v>0</v>
      </c>
      <c r="AF55" t="b">
        <v>0</v>
      </c>
      <c r="AG55" t="b">
        <v>1</v>
      </c>
    </row>
    <row r="56" spans="1:33" x14ac:dyDescent="0.35">
      <c r="A56" s="16">
        <f t="shared" si="2"/>
        <v>49</v>
      </c>
      <c r="B56" s="16" t="s">
        <v>242</v>
      </c>
      <c r="C56" s="21" t="s">
        <v>226</v>
      </c>
      <c r="D56" t="s">
        <v>252</v>
      </c>
      <c r="E56" s="21" t="s">
        <v>127</v>
      </c>
      <c r="F56" s="21" t="s">
        <v>129</v>
      </c>
      <c r="G56" s="21" t="s">
        <v>337</v>
      </c>
      <c r="H56" s="63" t="s">
        <v>251</v>
      </c>
      <c r="I56" s="21" t="str">
        <f t="shared" si="5"/>
        <v>2019</v>
      </c>
      <c r="J56" s="21" t="s">
        <v>90</v>
      </c>
      <c r="K56" s="21">
        <v>0</v>
      </c>
      <c r="L56" s="21">
        <v>0</v>
      </c>
      <c r="M56" s="21">
        <v>-1</v>
      </c>
      <c r="N56" s="21" t="s">
        <v>277</v>
      </c>
      <c r="O56" s="111">
        <v>-1</v>
      </c>
      <c r="P56" s="21">
        <v>1</v>
      </c>
      <c r="Q56" s="21">
        <v>0</v>
      </c>
      <c r="R56" s="27" t="s">
        <v>233</v>
      </c>
      <c r="S56" s="27" t="s">
        <v>234</v>
      </c>
      <c r="T56" s="27" t="s">
        <v>280</v>
      </c>
      <c r="U56" s="28" t="b">
        <v>0</v>
      </c>
      <c r="V56" s="27" t="b">
        <v>1</v>
      </c>
      <c r="W56" s="27" t="b">
        <v>0</v>
      </c>
      <c r="X56" s="27" t="b">
        <v>0</v>
      </c>
      <c r="Y56" s="27" t="b">
        <v>1</v>
      </c>
      <c r="Z56" s="27" t="b">
        <v>0</v>
      </c>
      <c r="AA56" s="27" t="b">
        <v>0</v>
      </c>
      <c r="AB56" s="27" t="b">
        <v>0</v>
      </c>
      <c r="AC56" s="27" t="b">
        <v>0</v>
      </c>
      <c r="AD56" s="29" t="b">
        <v>0</v>
      </c>
      <c r="AE56" t="b">
        <v>0</v>
      </c>
      <c r="AF56" t="b">
        <v>0</v>
      </c>
      <c r="AG56" t="b">
        <v>1</v>
      </c>
    </row>
    <row r="57" spans="1:33" x14ac:dyDescent="0.35">
      <c r="A57" s="16">
        <f t="shared" si="2"/>
        <v>50</v>
      </c>
      <c r="B57" s="16" t="s">
        <v>242</v>
      </c>
      <c r="C57" s="21" t="s">
        <v>226</v>
      </c>
      <c r="D57" t="s">
        <v>252</v>
      </c>
      <c r="E57" s="21" t="s">
        <v>127</v>
      </c>
      <c r="F57" s="21" t="s">
        <v>129</v>
      </c>
      <c r="G57" s="21" t="s">
        <v>337</v>
      </c>
      <c r="H57" s="63" t="s">
        <v>251</v>
      </c>
      <c r="I57" s="21" t="str">
        <f t="shared" si="5"/>
        <v>2019</v>
      </c>
      <c r="J57" s="21" t="s">
        <v>90</v>
      </c>
      <c r="K57" s="21">
        <v>0</v>
      </c>
      <c r="L57" s="21">
        <v>0</v>
      </c>
      <c r="M57" s="21">
        <v>-1</v>
      </c>
      <c r="N57" s="21" t="s">
        <v>275</v>
      </c>
      <c r="O57" s="111">
        <v>-1</v>
      </c>
      <c r="P57" s="21">
        <v>1</v>
      </c>
      <c r="Q57" s="21">
        <v>0</v>
      </c>
      <c r="R57" s="27" t="s">
        <v>233</v>
      </c>
      <c r="S57" s="27" t="s">
        <v>234</v>
      </c>
      <c r="T57" s="27" t="s">
        <v>280</v>
      </c>
      <c r="U57" s="28" t="b">
        <v>0</v>
      </c>
      <c r="V57" s="27" t="b">
        <v>1</v>
      </c>
      <c r="W57" s="27" t="b">
        <v>0</v>
      </c>
      <c r="X57" s="27" t="b">
        <v>0</v>
      </c>
      <c r="Y57" s="27" t="b">
        <v>1</v>
      </c>
      <c r="Z57" s="27" t="b">
        <v>0</v>
      </c>
      <c r="AA57" s="27" t="b">
        <v>0</v>
      </c>
      <c r="AB57" s="27" t="b">
        <v>0</v>
      </c>
      <c r="AC57" s="27" t="b">
        <v>0</v>
      </c>
      <c r="AD57" s="29" t="b">
        <v>0</v>
      </c>
      <c r="AE57" t="b">
        <v>0</v>
      </c>
      <c r="AF57" t="b">
        <v>0</v>
      </c>
      <c r="AG57" t="b">
        <v>1</v>
      </c>
    </row>
    <row r="58" spans="1:33" x14ac:dyDescent="0.35">
      <c r="A58" s="16">
        <f t="shared" si="2"/>
        <v>51</v>
      </c>
      <c r="B58" s="16" t="s">
        <v>242</v>
      </c>
      <c r="C58" s="21" t="s">
        <v>226</v>
      </c>
      <c r="D58" t="s">
        <v>252</v>
      </c>
      <c r="E58" s="21" t="s">
        <v>127</v>
      </c>
      <c r="F58" s="21" t="s">
        <v>129</v>
      </c>
      <c r="G58" s="21" t="s">
        <v>337</v>
      </c>
      <c r="H58" s="63" t="s">
        <v>251</v>
      </c>
      <c r="I58" s="21" t="str">
        <f t="shared" si="5"/>
        <v>2019</v>
      </c>
      <c r="J58" s="21" t="s">
        <v>90</v>
      </c>
      <c r="K58" s="21">
        <v>0</v>
      </c>
      <c r="L58" s="21">
        <v>0</v>
      </c>
      <c r="M58" s="21">
        <v>-1</v>
      </c>
      <c r="N58" s="21" t="s">
        <v>278</v>
      </c>
      <c r="O58" s="111">
        <v>-1</v>
      </c>
      <c r="P58" s="21">
        <v>1</v>
      </c>
      <c r="Q58" s="21">
        <v>0</v>
      </c>
      <c r="R58" s="27" t="s">
        <v>233</v>
      </c>
      <c r="S58" s="27" t="s">
        <v>234</v>
      </c>
      <c r="T58" s="27" t="s">
        <v>280</v>
      </c>
      <c r="U58" s="28" t="b">
        <v>0</v>
      </c>
      <c r="V58" s="27" t="b">
        <v>1</v>
      </c>
      <c r="W58" s="27" t="b">
        <v>0</v>
      </c>
      <c r="X58" s="27" t="b">
        <v>0</v>
      </c>
      <c r="Y58" s="27" t="b">
        <v>1</v>
      </c>
      <c r="Z58" s="27" t="b">
        <v>0</v>
      </c>
      <c r="AA58" s="27" t="b">
        <v>0</v>
      </c>
      <c r="AB58" s="27" t="b">
        <v>0</v>
      </c>
      <c r="AC58" s="27" t="b">
        <v>0</v>
      </c>
      <c r="AD58" s="29" t="b">
        <v>0</v>
      </c>
      <c r="AE58" t="b">
        <v>0</v>
      </c>
      <c r="AF58" t="b">
        <v>0</v>
      </c>
      <c r="AG58" t="b">
        <v>1</v>
      </c>
    </row>
    <row r="59" spans="1:33" x14ac:dyDescent="0.35">
      <c r="A59" s="16">
        <f t="shared" si="2"/>
        <v>52</v>
      </c>
      <c r="B59" s="16" t="s">
        <v>242</v>
      </c>
      <c r="C59" s="21" t="s">
        <v>226</v>
      </c>
      <c r="D59" t="s">
        <v>252</v>
      </c>
      <c r="E59" s="21" t="s">
        <v>127</v>
      </c>
      <c r="F59" s="21" t="s">
        <v>129</v>
      </c>
      <c r="G59" s="21" t="s">
        <v>337</v>
      </c>
      <c r="H59" s="63" t="s">
        <v>251</v>
      </c>
      <c r="I59" s="21" t="str">
        <f t="shared" si="5"/>
        <v>2019</v>
      </c>
      <c r="J59" s="21" t="s">
        <v>90</v>
      </c>
      <c r="K59" s="21">
        <v>0</v>
      </c>
      <c r="L59" s="21">
        <v>0</v>
      </c>
      <c r="M59" s="21">
        <v>-1</v>
      </c>
      <c r="N59" s="21" t="s">
        <v>279</v>
      </c>
      <c r="O59" s="111">
        <v>-1</v>
      </c>
      <c r="P59" s="21">
        <v>1</v>
      </c>
      <c r="Q59" s="21">
        <v>0</v>
      </c>
      <c r="R59" s="27" t="s">
        <v>233</v>
      </c>
      <c r="S59" s="27" t="s">
        <v>234</v>
      </c>
      <c r="T59" s="27" t="s">
        <v>280</v>
      </c>
      <c r="U59" s="28" t="b">
        <v>0</v>
      </c>
      <c r="V59" s="27" t="b">
        <v>1</v>
      </c>
      <c r="W59" s="27" t="b">
        <v>0</v>
      </c>
      <c r="X59" s="27" t="b">
        <v>0</v>
      </c>
      <c r="Y59" s="27" t="b">
        <v>1</v>
      </c>
      <c r="Z59" s="27" t="b">
        <v>0</v>
      </c>
      <c r="AA59" s="27" t="b">
        <v>0</v>
      </c>
      <c r="AB59" s="27" t="b">
        <v>0</v>
      </c>
      <c r="AC59" s="27" t="b">
        <v>0</v>
      </c>
      <c r="AD59" s="29" t="b">
        <v>0</v>
      </c>
      <c r="AE59" t="b">
        <v>0</v>
      </c>
      <c r="AF59" t="b">
        <v>0</v>
      </c>
      <c r="AG59" t="b">
        <v>1</v>
      </c>
    </row>
    <row r="60" spans="1:33" x14ac:dyDescent="0.35">
      <c r="A60" s="16">
        <f t="shared" si="2"/>
        <v>53</v>
      </c>
      <c r="B60" s="16" t="s">
        <v>242</v>
      </c>
      <c r="C60" s="21" t="s">
        <v>226</v>
      </c>
      <c r="D60" t="s">
        <v>252</v>
      </c>
      <c r="E60" s="21" t="s">
        <v>127</v>
      </c>
      <c r="F60" s="21" t="s">
        <v>129</v>
      </c>
      <c r="G60" s="21" t="s">
        <v>337</v>
      </c>
      <c r="H60" s="63" t="s">
        <v>251</v>
      </c>
      <c r="I60" s="21" t="str">
        <f t="shared" si="5"/>
        <v>2019</v>
      </c>
      <c r="J60" s="21" t="s">
        <v>90</v>
      </c>
      <c r="K60" s="21">
        <v>0</v>
      </c>
      <c r="L60" s="21">
        <v>0</v>
      </c>
      <c r="M60" s="21">
        <v>-1</v>
      </c>
      <c r="N60" s="21" t="s">
        <v>277</v>
      </c>
      <c r="O60" s="111">
        <v>0.02</v>
      </c>
      <c r="P60" s="21">
        <v>1</v>
      </c>
      <c r="Q60" s="21">
        <v>0</v>
      </c>
      <c r="R60" s="27" t="s">
        <v>233</v>
      </c>
      <c r="S60" s="27" t="s">
        <v>234</v>
      </c>
      <c r="T60" s="27" t="s">
        <v>280</v>
      </c>
      <c r="U60" s="28" t="b">
        <v>0</v>
      </c>
      <c r="V60" s="27" t="b">
        <v>1</v>
      </c>
      <c r="W60" s="27" t="b">
        <v>0</v>
      </c>
      <c r="X60" s="27" t="b">
        <v>0</v>
      </c>
      <c r="Y60" s="27" t="b">
        <v>1</v>
      </c>
      <c r="Z60" s="27" t="b">
        <v>0</v>
      </c>
      <c r="AA60" s="27" t="b">
        <v>0</v>
      </c>
      <c r="AB60" s="27" t="b">
        <v>0</v>
      </c>
      <c r="AC60" s="27" t="b">
        <v>0</v>
      </c>
      <c r="AD60" s="29" t="b">
        <v>0</v>
      </c>
      <c r="AE60" t="b">
        <v>0</v>
      </c>
      <c r="AF60" t="b">
        <v>0</v>
      </c>
      <c r="AG60" t="b">
        <v>1</v>
      </c>
    </row>
    <row r="61" spans="1:33" x14ac:dyDescent="0.35">
      <c r="A61" s="16">
        <f t="shared" si="2"/>
        <v>54</v>
      </c>
      <c r="B61" s="16" t="s">
        <v>242</v>
      </c>
      <c r="C61" s="21" t="s">
        <v>226</v>
      </c>
      <c r="D61" t="s">
        <v>252</v>
      </c>
      <c r="E61" s="21" t="s">
        <v>127</v>
      </c>
      <c r="F61" s="21" t="s">
        <v>129</v>
      </c>
      <c r="G61" s="21" t="s">
        <v>337</v>
      </c>
      <c r="H61" s="63" t="s">
        <v>251</v>
      </c>
      <c r="I61" s="21" t="str">
        <f t="shared" si="5"/>
        <v>2019</v>
      </c>
      <c r="J61" s="21" t="s">
        <v>90</v>
      </c>
      <c r="K61" s="21">
        <v>0</v>
      </c>
      <c r="L61" s="21">
        <v>0</v>
      </c>
      <c r="M61" s="21">
        <v>-1</v>
      </c>
      <c r="N61" s="21" t="s">
        <v>275</v>
      </c>
      <c r="O61" s="111">
        <v>0.02</v>
      </c>
      <c r="P61" s="21">
        <v>1</v>
      </c>
      <c r="Q61" s="21">
        <v>0</v>
      </c>
      <c r="R61" s="27" t="s">
        <v>233</v>
      </c>
      <c r="S61" s="27" t="s">
        <v>234</v>
      </c>
      <c r="T61" s="27" t="s">
        <v>280</v>
      </c>
      <c r="U61" s="28" t="b">
        <v>0</v>
      </c>
      <c r="V61" s="27" t="b">
        <v>1</v>
      </c>
      <c r="W61" s="27" t="b">
        <v>0</v>
      </c>
      <c r="X61" s="27" t="b">
        <v>0</v>
      </c>
      <c r="Y61" s="27" t="b">
        <v>1</v>
      </c>
      <c r="Z61" s="27" t="b">
        <v>0</v>
      </c>
      <c r="AA61" s="27" t="b">
        <v>0</v>
      </c>
      <c r="AB61" s="27" t="b">
        <v>0</v>
      </c>
      <c r="AC61" s="27" t="b">
        <v>0</v>
      </c>
      <c r="AD61" s="29" t="b">
        <v>0</v>
      </c>
      <c r="AE61" t="b">
        <v>0</v>
      </c>
      <c r="AF61" t="b">
        <v>0</v>
      </c>
      <c r="AG61" t="b">
        <v>1</v>
      </c>
    </row>
    <row r="62" spans="1:33" x14ac:dyDescent="0.35">
      <c r="A62" s="16">
        <f t="shared" si="2"/>
        <v>55</v>
      </c>
      <c r="B62" s="16" t="s">
        <v>242</v>
      </c>
      <c r="C62" s="21" t="s">
        <v>226</v>
      </c>
      <c r="D62" t="s">
        <v>252</v>
      </c>
      <c r="E62" s="21" t="s">
        <v>127</v>
      </c>
      <c r="F62" s="21" t="s">
        <v>129</v>
      </c>
      <c r="G62" s="21" t="s">
        <v>337</v>
      </c>
      <c r="H62" s="63" t="s">
        <v>251</v>
      </c>
      <c r="I62" s="21" t="str">
        <f t="shared" si="5"/>
        <v>2019</v>
      </c>
      <c r="J62" s="21" t="s">
        <v>90</v>
      </c>
      <c r="K62" s="21">
        <v>0</v>
      </c>
      <c r="L62" s="21">
        <v>0</v>
      </c>
      <c r="M62" s="21">
        <v>-1</v>
      </c>
      <c r="N62" s="21" t="s">
        <v>278</v>
      </c>
      <c r="O62" s="111">
        <v>0.02</v>
      </c>
      <c r="P62" s="21">
        <v>1</v>
      </c>
      <c r="Q62" s="21">
        <v>0</v>
      </c>
      <c r="R62" s="27" t="s">
        <v>233</v>
      </c>
      <c r="S62" s="27" t="s">
        <v>234</v>
      </c>
      <c r="T62" s="27" t="s">
        <v>280</v>
      </c>
      <c r="U62" s="28" t="b">
        <v>0</v>
      </c>
      <c r="V62" s="27" t="b">
        <v>1</v>
      </c>
      <c r="W62" s="27" t="b">
        <v>0</v>
      </c>
      <c r="X62" s="27" t="b">
        <v>0</v>
      </c>
      <c r="Y62" s="27" t="b">
        <v>1</v>
      </c>
      <c r="Z62" s="27" t="b">
        <v>0</v>
      </c>
      <c r="AA62" s="27" t="b">
        <v>0</v>
      </c>
      <c r="AB62" s="27" t="b">
        <v>0</v>
      </c>
      <c r="AC62" s="27" t="b">
        <v>0</v>
      </c>
      <c r="AD62" s="29" t="b">
        <v>0</v>
      </c>
      <c r="AE62" t="b">
        <v>0</v>
      </c>
      <c r="AF62" t="b">
        <v>0</v>
      </c>
      <c r="AG62" t="b">
        <v>1</v>
      </c>
    </row>
    <row r="63" spans="1:33" x14ac:dyDescent="0.35">
      <c r="A63" s="16">
        <f t="shared" si="2"/>
        <v>56</v>
      </c>
      <c r="B63" s="16" t="s">
        <v>242</v>
      </c>
      <c r="C63" s="21" t="s">
        <v>226</v>
      </c>
      <c r="D63" t="s">
        <v>252</v>
      </c>
      <c r="E63" s="21" t="s">
        <v>127</v>
      </c>
      <c r="F63" s="21" t="s">
        <v>129</v>
      </c>
      <c r="G63" s="21" t="s">
        <v>337</v>
      </c>
      <c r="H63" s="63" t="s">
        <v>251</v>
      </c>
      <c r="I63" s="21" t="str">
        <f t="shared" si="5"/>
        <v>2019</v>
      </c>
      <c r="J63" s="21" t="s">
        <v>90</v>
      </c>
      <c r="K63" s="21">
        <v>0</v>
      </c>
      <c r="L63" s="21">
        <v>0</v>
      </c>
      <c r="M63" s="21">
        <v>-1</v>
      </c>
      <c r="N63" s="21" t="s">
        <v>279</v>
      </c>
      <c r="O63" s="111">
        <v>0.02</v>
      </c>
      <c r="P63" s="21">
        <v>1</v>
      </c>
      <c r="Q63" s="21">
        <v>0</v>
      </c>
      <c r="R63" s="27" t="s">
        <v>233</v>
      </c>
      <c r="S63" s="27" t="s">
        <v>234</v>
      </c>
      <c r="T63" s="27" t="s">
        <v>280</v>
      </c>
      <c r="U63" s="28" t="b">
        <v>0</v>
      </c>
      <c r="V63" s="27" t="b">
        <v>1</v>
      </c>
      <c r="W63" s="27" t="b">
        <v>0</v>
      </c>
      <c r="X63" s="27" t="b">
        <v>0</v>
      </c>
      <c r="Y63" s="27" t="b">
        <v>1</v>
      </c>
      <c r="Z63" s="27" t="b">
        <v>0</v>
      </c>
      <c r="AA63" s="27" t="b">
        <v>0</v>
      </c>
      <c r="AB63" s="27" t="b">
        <v>0</v>
      </c>
      <c r="AC63" s="27" t="b">
        <v>0</v>
      </c>
      <c r="AD63" s="29" t="b">
        <v>0</v>
      </c>
      <c r="AE63" t="b">
        <v>0</v>
      </c>
      <c r="AF63" t="b">
        <v>0</v>
      </c>
      <c r="AG63" t="b">
        <v>1</v>
      </c>
    </row>
    <row r="64" spans="1:33" x14ac:dyDescent="0.35">
      <c r="A64" s="16">
        <f t="shared" si="2"/>
        <v>57</v>
      </c>
      <c r="B64" s="16" t="s">
        <v>242</v>
      </c>
      <c r="C64" s="21" t="s">
        <v>226</v>
      </c>
      <c r="D64" t="s">
        <v>252</v>
      </c>
      <c r="E64" s="21" t="s">
        <v>127</v>
      </c>
      <c r="F64" s="21" t="s">
        <v>129</v>
      </c>
      <c r="G64" s="21" t="s">
        <v>337</v>
      </c>
      <c r="H64" s="63" t="s">
        <v>251</v>
      </c>
      <c r="I64" s="21" t="str">
        <f t="shared" si="5"/>
        <v>2019</v>
      </c>
      <c r="J64" s="21" t="s">
        <v>90</v>
      </c>
      <c r="K64" s="21">
        <v>0</v>
      </c>
      <c r="L64" s="21">
        <v>0</v>
      </c>
      <c r="M64" s="21">
        <v>-1</v>
      </c>
      <c r="N64" s="21" t="s">
        <v>277</v>
      </c>
      <c r="O64" s="111">
        <v>0.04</v>
      </c>
      <c r="P64" s="21">
        <v>1</v>
      </c>
      <c r="Q64" s="21">
        <v>0</v>
      </c>
      <c r="R64" s="27" t="s">
        <v>233</v>
      </c>
      <c r="S64" s="27" t="s">
        <v>234</v>
      </c>
      <c r="T64" s="27" t="s">
        <v>280</v>
      </c>
      <c r="U64" s="28" t="b">
        <v>0</v>
      </c>
      <c r="V64" s="27" t="b">
        <v>1</v>
      </c>
      <c r="W64" s="27" t="b">
        <v>0</v>
      </c>
      <c r="X64" s="27" t="b">
        <v>0</v>
      </c>
      <c r="Y64" s="27" t="b">
        <v>1</v>
      </c>
      <c r="Z64" s="27" t="b">
        <v>0</v>
      </c>
      <c r="AA64" s="27" t="b">
        <v>0</v>
      </c>
      <c r="AB64" s="27" t="b">
        <v>0</v>
      </c>
      <c r="AC64" s="27" t="b">
        <v>0</v>
      </c>
      <c r="AD64" s="29" t="b">
        <v>0</v>
      </c>
      <c r="AE64" t="b">
        <v>0</v>
      </c>
      <c r="AF64" t="b">
        <v>0</v>
      </c>
      <c r="AG64" t="b">
        <v>1</v>
      </c>
    </row>
    <row r="65" spans="1:33" x14ac:dyDescent="0.35">
      <c r="A65" s="16">
        <f t="shared" si="2"/>
        <v>58</v>
      </c>
      <c r="B65" s="16" t="s">
        <v>242</v>
      </c>
      <c r="C65" s="21" t="s">
        <v>226</v>
      </c>
      <c r="D65" t="s">
        <v>252</v>
      </c>
      <c r="E65" s="21" t="s">
        <v>127</v>
      </c>
      <c r="F65" s="21" t="s">
        <v>129</v>
      </c>
      <c r="G65" s="21" t="s">
        <v>337</v>
      </c>
      <c r="H65" s="63" t="s">
        <v>251</v>
      </c>
      <c r="I65" s="21" t="str">
        <f t="shared" si="5"/>
        <v>2019</v>
      </c>
      <c r="J65" s="21" t="s">
        <v>90</v>
      </c>
      <c r="K65" s="21">
        <v>0</v>
      </c>
      <c r="L65" s="21">
        <v>0</v>
      </c>
      <c r="M65" s="21">
        <v>-1</v>
      </c>
      <c r="N65" s="21" t="s">
        <v>275</v>
      </c>
      <c r="O65" s="111">
        <v>0.04</v>
      </c>
      <c r="P65" s="21">
        <v>1</v>
      </c>
      <c r="Q65" s="21">
        <v>0</v>
      </c>
      <c r="R65" s="27" t="s">
        <v>233</v>
      </c>
      <c r="S65" s="27" t="s">
        <v>234</v>
      </c>
      <c r="T65" s="27" t="s">
        <v>280</v>
      </c>
      <c r="U65" s="28" t="b">
        <v>0</v>
      </c>
      <c r="V65" s="27" t="b">
        <v>1</v>
      </c>
      <c r="W65" s="27" t="b">
        <v>0</v>
      </c>
      <c r="X65" s="27" t="b">
        <v>0</v>
      </c>
      <c r="Y65" s="27" t="b">
        <v>1</v>
      </c>
      <c r="Z65" s="27" t="b">
        <v>0</v>
      </c>
      <c r="AA65" s="27" t="b">
        <v>0</v>
      </c>
      <c r="AB65" s="27" t="b">
        <v>0</v>
      </c>
      <c r="AC65" s="27" t="b">
        <v>0</v>
      </c>
      <c r="AD65" s="29" t="b">
        <v>0</v>
      </c>
      <c r="AE65" t="b">
        <v>0</v>
      </c>
      <c r="AF65" t="b">
        <v>0</v>
      </c>
      <c r="AG65" t="b">
        <v>1</v>
      </c>
    </row>
    <row r="66" spans="1:33" x14ac:dyDescent="0.35">
      <c r="A66" s="16">
        <f t="shared" si="2"/>
        <v>59</v>
      </c>
      <c r="B66" s="16" t="s">
        <v>242</v>
      </c>
      <c r="C66" s="21" t="s">
        <v>226</v>
      </c>
      <c r="D66" t="s">
        <v>252</v>
      </c>
      <c r="E66" s="21" t="s">
        <v>127</v>
      </c>
      <c r="F66" s="21" t="s">
        <v>129</v>
      </c>
      <c r="G66" s="21" t="s">
        <v>337</v>
      </c>
      <c r="H66" s="63" t="s">
        <v>251</v>
      </c>
      <c r="I66" s="21" t="str">
        <f t="shared" si="5"/>
        <v>2019</v>
      </c>
      <c r="J66" s="21" t="s">
        <v>90</v>
      </c>
      <c r="K66" s="21">
        <v>0</v>
      </c>
      <c r="L66" s="21">
        <v>0</v>
      </c>
      <c r="M66" s="21">
        <v>-1</v>
      </c>
      <c r="N66" s="21" t="s">
        <v>278</v>
      </c>
      <c r="O66" s="111">
        <v>0.04</v>
      </c>
      <c r="P66" s="21">
        <v>1</v>
      </c>
      <c r="Q66" s="21">
        <v>0</v>
      </c>
      <c r="R66" s="27" t="s">
        <v>233</v>
      </c>
      <c r="S66" s="27" t="s">
        <v>234</v>
      </c>
      <c r="T66" s="27" t="s">
        <v>280</v>
      </c>
      <c r="U66" s="28" t="b">
        <v>0</v>
      </c>
      <c r="V66" s="27" t="b">
        <v>1</v>
      </c>
      <c r="W66" s="27" t="b">
        <v>0</v>
      </c>
      <c r="X66" s="27" t="b">
        <v>0</v>
      </c>
      <c r="Y66" s="27" t="b">
        <v>1</v>
      </c>
      <c r="Z66" s="27" t="b">
        <v>0</v>
      </c>
      <c r="AA66" s="27" t="b">
        <v>0</v>
      </c>
      <c r="AB66" s="27" t="b">
        <v>0</v>
      </c>
      <c r="AC66" s="27" t="b">
        <v>0</v>
      </c>
      <c r="AD66" s="29" t="b">
        <v>0</v>
      </c>
      <c r="AE66" t="b">
        <v>0</v>
      </c>
      <c r="AF66" t="b">
        <v>0</v>
      </c>
      <c r="AG66" t="b">
        <v>1</v>
      </c>
    </row>
    <row r="67" spans="1:33" x14ac:dyDescent="0.35">
      <c r="A67" s="16">
        <f t="shared" si="2"/>
        <v>60</v>
      </c>
      <c r="B67" s="16" t="s">
        <v>242</v>
      </c>
      <c r="C67" s="21" t="s">
        <v>226</v>
      </c>
      <c r="D67" t="s">
        <v>252</v>
      </c>
      <c r="E67" s="21" t="s">
        <v>127</v>
      </c>
      <c r="F67" s="21" t="s">
        <v>129</v>
      </c>
      <c r="G67" s="21" t="s">
        <v>337</v>
      </c>
      <c r="H67" s="63" t="s">
        <v>251</v>
      </c>
      <c r="I67" s="21" t="str">
        <f t="shared" si="5"/>
        <v>2019</v>
      </c>
      <c r="J67" s="21" t="s">
        <v>90</v>
      </c>
      <c r="K67" s="21">
        <v>0</v>
      </c>
      <c r="L67" s="21">
        <v>0</v>
      </c>
      <c r="M67" s="21">
        <v>-1</v>
      </c>
      <c r="N67" s="21" t="s">
        <v>279</v>
      </c>
      <c r="O67" s="111">
        <v>0.04</v>
      </c>
      <c r="P67" s="21">
        <v>1</v>
      </c>
      <c r="Q67" s="21">
        <v>0</v>
      </c>
      <c r="R67" s="27" t="s">
        <v>233</v>
      </c>
      <c r="S67" s="27" t="s">
        <v>234</v>
      </c>
      <c r="T67" s="27" t="s">
        <v>280</v>
      </c>
      <c r="U67" s="28" t="b">
        <v>0</v>
      </c>
      <c r="V67" s="27" t="b">
        <v>1</v>
      </c>
      <c r="W67" s="27" t="b">
        <v>0</v>
      </c>
      <c r="X67" s="27" t="b">
        <v>0</v>
      </c>
      <c r="Y67" s="27" t="b">
        <v>1</v>
      </c>
      <c r="Z67" s="27" t="b">
        <v>0</v>
      </c>
      <c r="AA67" s="27" t="b">
        <v>0</v>
      </c>
      <c r="AB67" s="27" t="b">
        <v>0</v>
      </c>
      <c r="AC67" s="27" t="b">
        <v>0</v>
      </c>
      <c r="AD67" s="29" t="b">
        <v>0</v>
      </c>
      <c r="AE67" t="b">
        <v>0</v>
      </c>
      <c r="AF67" t="b">
        <v>0</v>
      </c>
      <c r="AG67" t="b">
        <v>1</v>
      </c>
    </row>
    <row r="68" spans="1:33" x14ac:dyDescent="0.35">
      <c r="A68" s="16">
        <f t="shared" si="2"/>
        <v>61</v>
      </c>
      <c r="B68" s="16" t="s">
        <v>242</v>
      </c>
      <c r="C68" s="21" t="s">
        <v>226</v>
      </c>
      <c r="D68" t="s">
        <v>271</v>
      </c>
      <c r="E68" s="21" t="s">
        <v>127</v>
      </c>
      <c r="F68" s="21" t="s">
        <v>129</v>
      </c>
      <c r="G68" s="21" t="s">
        <v>337</v>
      </c>
      <c r="H68" s="63" t="s">
        <v>251</v>
      </c>
      <c r="I68" s="21" t="str">
        <f t="shared" si="5"/>
        <v>2019</v>
      </c>
      <c r="J68" s="21" t="s">
        <v>90</v>
      </c>
      <c r="K68" s="21">
        <v>0</v>
      </c>
      <c r="L68" s="21">
        <v>0</v>
      </c>
      <c r="M68" s="21">
        <v>-1</v>
      </c>
      <c r="N68" s="21" t="s">
        <v>277</v>
      </c>
      <c r="O68" s="111">
        <v>-1</v>
      </c>
      <c r="P68" s="21">
        <v>1</v>
      </c>
      <c r="Q68" s="21">
        <v>0</v>
      </c>
      <c r="R68" s="27" t="s">
        <v>233</v>
      </c>
      <c r="S68" s="27" t="s">
        <v>234</v>
      </c>
      <c r="T68" s="27" t="s">
        <v>280</v>
      </c>
      <c r="U68" s="28" t="b">
        <v>0</v>
      </c>
      <c r="V68" s="27" t="b">
        <v>1</v>
      </c>
      <c r="W68" s="27" t="b">
        <v>0</v>
      </c>
      <c r="X68" s="27" t="b">
        <v>0</v>
      </c>
      <c r="Y68" s="27" t="b">
        <v>1</v>
      </c>
      <c r="Z68" s="27" t="b">
        <v>0</v>
      </c>
      <c r="AA68" s="27" t="b">
        <v>0</v>
      </c>
      <c r="AB68" s="27" t="b">
        <v>0</v>
      </c>
      <c r="AC68" s="27" t="b">
        <v>0</v>
      </c>
      <c r="AD68" s="29" t="b">
        <v>0</v>
      </c>
      <c r="AE68" t="b">
        <v>0</v>
      </c>
      <c r="AF68" t="b">
        <v>0</v>
      </c>
      <c r="AG68" t="b">
        <v>1</v>
      </c>
    </row>
    <row r="69" spans="1:33" x14ac:dyDescent="0.35">
      <c r="A69" s="16">
        <f t="shared" si="2"/>
        <v>62</v>
      </c>
      <c r="B69" s="16" t="s">
        <v>242</v>
      </c>
      <c r="C69" s="21" t="s">
        <v>226</v>
      </c>
      <c r="D69" t="s">
        <v>271</v>
      </c>
      <c r="E69" s="21" t="s">
        <v>127</v>
      </c>
      <c r="F69" s="21" t="s">
        <v>129</v>
      </c>
      <c r="G69" s="21" t="s">
        <v>337</v>
      </c>
      <c r="H69" s="63" t="s">
        <v>251</v>
      </c>
      <c r="I69" s="21" t="str">
        <f t="shared" si="5"/>
        <v>2019</v>
      </c>
      <c r="J69" s="21" t="s">
        <v>90</v>
      </c>
      <c r="K69" s="21">
        <v>0</v>
      </c>
      <c r="L69" s="21">
        <v>0</v>
      </c>
      <c r="M69" s="21">
        <v>-1</v>
      </c>
      <c r="N69" s="21" t="s">
        <v>275</v>
      </c>
      <c r="O69" s="111">
        <v>-1</v>
      </c>
      <c r="P69" s="21">
        <v>1</v>
      </c>
      <c r="Q69" s="21">
        <v>0</v>
      </c>
      <c r="R69" s="27" t="s">
        <v>233</v>
      </c>
      <c r="S69" s="27" t="s">
        <v>234</v>
      </c>
      <c r="T69" s="27" t="s">
        <v>280</v>
      </c>
      <c r="U69" s="28" t="b">
        <v>0</v>
      </c>
      <c r="V69" s="27" t="b">
        <v>1</v>
      </c>
      <c r="W69" s="27" t="b">
        <v>0</v>
      </c>
      <c r="X69" s="27" t="b">
        <v>0</v>
      </c>
      <c r="Y69" s="27" t="b">
        <v>1</v>
      </c>
      <c r="Z69" s="27" t="b">
        <v>0</v>
      </c>
      <c r="AA69" s="27" t="b">
        <v>0</v>
      </c>
      <c r="AB69" s="27" t="b">
        <v>0</v>
      </c>
      <c r="AC69" s="27" t="b">
        <v>0</v>
      </c>
      <c r="AD69" s="29" t="b">
        <v>0</v>
      </c>
      <c r="AE69" t="b">
        <v>0</v>
      </c>
      <c r="AF69" t="b">
        <v>0</v>
      </c>
      <c r="AG69" t="b">
        <v>1</v>
      </c>
    </row>
    <row r="70" spans="1:33" x14ac:dyDescent="0.35">
      <c r="A70" s="16">
        <f t="shared" si="2"/>
        <v>63</v>
      </c>
      <c r="B70" s="16" t="s">
        <v>242</v>
      </c>
      <c r="C70" s="21" t="s">
        <v>226</v>
      </c>
      <c r="D70" t="s">
        <v>271</v>
      </c>
      <c r="E70" s="21" t="s">
        <v>127</v>
      </c>
      <c r="F70" s="21" t="s">
        <v>129</v>
      </c>
      <c r="G70" s="21" t="s">
        <v>337</v>
      </c>
      <c r="H70" s="63" t="s">
        <v>251</v>
      </c>
      <c r="I70" s="21" t="str">
        <f t="shared" si="5"/>
        <v>2019</v>
      </c>
      <c r="J70" s="21" t="s">
        <v>90</v>
      </c>
      <c r="K70" s="21">
        <v>0</v>
      </c>
      <c r="L70" s="21">
        <v>0</v>
      </c>
      <c r="M70" s="21">
        <v>-1</v>
      </c>
      <c r="N70" s="21" t="s">
        <v>278</v>
      </c>
      <c r="O70" s="111">
        <v>-1</v>
      </c>
      <c r="P70" s="21">
        <v>1</v>
      </c>
      <c r="Q70" s="21">
        <v>0</v>
      </c>
      <c r="R70" s="27" t="s">
        <v>233</v>
      </c>
      <c r="S70" s="27" t="s">
        <v>234</v>
      </c>
      <c r="T70" s="27" t="s">
        <v>280</v>
      </c>
      <c r="U70" s="28" t="b">
        <v>0</v>
      </c>
      <c r="V70" s="27" t="b">
        <v>1</v>
      </c>
      <c r="W70" s="27" t="b">
        <v>0</v>
      </c>
      <c r="X70" s="27" t="b">
        <v>0</v>
      </c>
      <c r="Y70" s="27" t="b">
        <v>1</v>
      </c>
      <c r="Z70" s="27" t="b">
        <v>0</v>
      </c>
      <c r="AA70" s="27" t="b">
        <v>0</v>
      </c>
      <c r="AB70" s="27" t="b">
        <v>0</v>
      </c>
      <c r="AC70" s="27" t="b">
        <v>0</v>
      </c>
      <c r="AD70" s="29" t="b">
        <v>0</v>
      </c>
      <c r="AE70" t="b">
        <v>0</v>
      </c>
      <c r="AF70" t="b">
        <v>0</v>
      </c>
      <c r="AG70" t="b">
        <v>1</v>
      </c>
    </row>
    <row r="71" spans="1:33" x14ac:dyDescent="0.35">
      <c r="A71" s="16">
        <f t="shared" si="2"/>
        <v>64</v>
      </c>
      <c r="B71" s="16" t="s">
        <v>242</v>
      </c>
      <c r="C71" s="21" t="s">
        <v>226</v>
      </c>
      <c r="D71" t="s">
        <v>271</v>
      </c>
      <c r="E71" s="21" t="s">
        <v>127</v>
      </c>
      <c r="F71" s="21" t="s">
        <v>129</v>
      </c>
      <c r="G71" s="21" t="s">
        <v>337</v>
      </c>
      <c r="H71" s="63" t="s">
        <v>251</v>
      </c>
      <c r="I71" s="21" t="str">
        <f t="shared" si="5"/>
        <v>2019</v>
      </c>
      <c r="J71" s="21" t="s">
        <v>90</v>
      </c>
      <c r="K71" s="21">
        <v>0</v>
      </c>
      <c r="L71" s="21">
        <v>0</v>
      </c>
      <c r="M71" s="21">
        <v>-1</v>
      </c>
      <c r="N71" s="21" t="s">
        <v>279</v>
      </c>
      <c r="O71" s="111">
        <v>-1</v>
      </c>
      <c r="P71" s="21">
        <v>1</v>
      </c>
      <c r="Q71" s="21">
        <v>0</v>
      </c>
      <c r="R71" s="27" t="s">
        <v>233</v>
      </c>
      <c r="S71" s="27" t="s">
        <v>234</v>
      </c>
      <c r="T71" s="27" t="s">
        <v>280</v>
      </c>
      <c r="U71" s="28" t="b">
        <v>0</v>
      </c>
      <c r="V71" s="27" t="b">
        <v>1</v>
      </c>
      <c r="W71" s="27" t="b">
        <v>0</v>
      </c>
      <c r="X71" s="27" t="b">
        <v>0</v>
      </c>
      <c r="Y71" s="27" t="b">
        <v>1</v>
      </c>
      <c r="Z71" s="27" t="b">
        <v>0</v>
      </c>
      <c r="AA71" s="27" t="b">
        <v>0</v>
      </c>
      <c r="AB71" s="27" t="b">
        <v>0</v>
      </c>
      <c r="AC71" s="27" t="b">
        <v>0</v>
      </c>
      <c r="AD71" s="29" t="b">
        <v>0</v>
      </c>
      <c r="AE71" t="b">
        <v>0</v>
      </c>
      <c r="AF71" t="b">
        <v>0</v>
      </c>
      <c r="AG71" t="b">
        <v>1</v>
      </c>
    </row>
    <row r="72" spans="1:33" x14ac:dyDescent="0.35">
      <c r="A72" s="16">
        <f t="shared" si="2"/>
        <v>65</v>
      </c>
      <c r="B72" s="16" t="s">
        <v>242</v>
      </c>
      <c r="C72" s="21" t="s">
        <v>226</v>
      </c>
      <c r="D72" t="s">
        <v>271</v>
      </c>
      <c r="E72" s="21" t="s">
        <v>127</v>
      </c>
      <c r="F72" s="21" t="s">
        <v>129</v>
      </c>
      <c r="G72" s="21" t="s">
        <v>337</v>
      </c>
      <c r="H72" s="63" t="s">
        <v>251</v>
      </c>
      <c r="I72" s="21" t="str">
        <f t="shared" si="5"/>
        <v>2019</v>
      </c>
      <c r="J72" s="21" t="s">
        <v>90</v>
      </c>
      <c r="K72" s="21">
        <v>0</v>
      </c>
      <c r="L72" s="21">
        <v>0</v>
      </c>
      <c r="M72" s="21">
        <v>-1</v>
      </c>
      <c r="N72" s="21" t="s">
        <v>277</v>
      </c>
      <c r="O72" s="111">
        <v>0.02</v>
      </c>
      <c r="P72" s="21">
        <v>1</v>
      </c>
      <c r="Q72" s="21">
        <v>0</v>
      </c>
      <c r="R72" s="27" t="s">
        <v>233</v>
      </c>
      <c r="S72" s="27" t="s">
        <v>234</v>
      </c>
      <c r="T72" s="27" t="s">
        <v>280</v>
      </c>
      <c r="U72" s="28" t="b">
        <v>0</v>
      </c>
      <c r="V72" s="27" t="b">
        <v>1</v>
      </c>
      <c r="W72" s="27" t="b">
        <v>0</v>
      </c>
      <c r="X72" s="27" t="b">
        <v>0</v>
      </c>
      <c r="Y72" s="27" t="b">
        <v>1</v>
      </c>
      <c r="Z72" s="27" t="b">
        <v>0</v>
      </c>
      <c r="AA72" s="27" t="b">
        <v>0</v>
      </c>
      <c r="AB72" s="27" t="b">
        <v>0</v>
      </c>
      <c r="AC72" s="27" t="b">
        <v>0</v>
      </c>
      <c r="AD72" s="29" t="b">
        <v>0</v>
      </c>
      <c r="AE72" t="b">
        <v>0</v>
      </c>
      <c r="AF72" t="b">
        <v>0</v>
      </c>
      <c r="AG72" t="b">
        <v>1</v>
      </c>
    </row>
    <row r="73" spans="1:33" x14ac:dyDescent="0.35">
      <c r="A73" s="16">
        <f t="shared" si="2"/>
        <v>66</v>
      </c>
      <c r="B73" s="16" t="s">
        <v>242</v>
      </c>
      <c r="C73" s="21" t="s">
        <v>226</v>
      </c>
      <c r="D73" t="s">
        <v>271</v>
      </c>
      <c r="E73" s="21" t="s">
        <v>127</v>
      </c>
      <c r="F73" s="21" t="s">
        <v>129</v>
      </c>
      <c r="G73" s="21" t="s">
        <v>337</v>
      </c>
      <c r="H73" s="63" t="s">
        <v>251</v>
      </c>
      <c r="I73" s="21" t="str">
        <f t="shared" si="5"/>
        <v>2019</v>
      </c>
      <c r="J73" s="21" t="s">
        <v>90</v>
      </c>
      <c r="K73" s="21">
        <v>0</v>
      </c>
      <c r="L73" s="21">
        <v>0</v>
      </c>
      <c r="M73" s="21">
        <v>-1</v>
      </c>
      <c r="N73" s="21" t="s">
        <v>275</v>
      </c>
      <c r="O73" s="111">
        <v>0.02</v>
      </c>
      <c r="P73" s="21">
        <v>1</v>
      </c>
      <c r="Q73" s="21">
        <v>0</v>
      </c>
      <c r="R73" s="27" t="s">
        <v>233</v>
      </c>
      <c r="S73" s="27" t="s">
        <v>234</v>
      </c>
      <c r="T73" s="27" t="s">
        <v>280</v>
      </c>
      <c r="U73" s="28" t="b">
        <v>0</v>
      </c>
      <c r="V73" s="27" t="b">
        <v>1</v>
      </c>
      <c r="W73" s="27" t="b">
        <v>0</v>
      </c>
      <c r="X73" s="27" t="b">
        <v>0</v>
      </c>
      <c r="Y73" s="27" t="b">
        <v>1</v>
      </c>
      <c r="Z73" s="27" t="b">
        <v>0</v>
      </c>
      <c r="AA73" s="27" t="b">
        <v>0</v>
      </c>
      <c r="AB73" s="27" t="b">
        <v>0</v>
      </c>
      <c r="AC73" s="27" t="b">
        <v>0</v>
      </c>
      <c r="AD73" s="29" t="b">
        <v>0</v>
      </c>
      <c r="AE73" t="b">
        <v>0</v>
      </c>
      <c r="AF73" t="b">
        <v>0</v>
      </c>
      <c r="AG73" t="b">
        <v>1</v>
      </c>
    </row>
    <row r="74" spans="1:33" x14ac:dyDescent="0.35">
      <c r="A74" s="16">
        <f t="shared" si="2"/>
        <v>67</v>
      </c>
      <c r="B74" s="16" t="s">
        <v>242</v>
      </c>
      <c r="C74" s="21" t="s">
        <v>226</v>
      </c>
      <c r="D74" t="s">
        <v>271</v>
      </c>
      <c r="E74" s="21" t="s">
        <v>127</v>
      </c>
      <c r="F74" s="21" t="s">
        <v>129</v>
      </c>
      <c r="G74" s="21" t="s">
        <v>337</v>
      </c>
      <c r="H74" s="63" t="s">
        <v>251</v>
      </c>
      <c r="I74" s="21" t="str">
        <f t="shared" si="5"/>
        <v>2019</v>
      </c>
      <c r="J74" s="21" t="s">
        <v>90</v>
      </c>
      <c r="K74" s="21">
        <v>0</v>
      </c>
      <c r="L74" s="21">
        <v>0</v>
      </c>
      <c r="M74" s="21">
        <v>-1</v>
      </c>
      <c r="N74" s="21" t="s">
        <v>278</v>
      </c>
      <c r="O74" s="111">
        <v>0.02</v>
      </c>
      <c r="P74" s="21">
        <v>1</v>
      </c>
      <c r="Q74" s="21">
        <v>0</v>
      </c>
      <c r="R74" s="27" t="s">
        <v>233</v>
      </c>
      <c r="S74" s="27" t="s">
        <v>234</v>
      </c>
      <c r="T74" s="27" t="s">
        <v>280</v>
      </c>
      <c r="U74" s="28" t="b">
        <v>0</v>
      </c>
      <c r="V74" s="27" t="b">
        <v>1</v>
      </c>
      <c r="W74" s="27" t="b">
        <v>0</v>
      </c>
      <c r="X74" s="27" t="b">
        <v>0</v>
      </c>
      <c r="Y74" s="27" t="b">
        <v>1</v>
      </c>
      <c r="Z74" s="27" t="b">
        <v>0</v>
      </c>
      <c r="AA74" s="27" t="b">
        <v>0</v>
      </c>
      <c r="AB74" s="27" t="b">
        <v>0</v>
      </c>
      <c r="AC74" s="27" t="b">
        <v>0</v>
      </c>
      <c r="AD74" s="29" t="b">
        <v>0</v>
      </c>
      <c r="AE74" t="b">
        <v>0</v>
      </c>
      <c r="AF74" t="b">
        <v>0</v>
      </c>
      <c r="AG74" t="b">
        <v>1</v>
      </c>
    </row>
    <row r="75" spans="1:33" x14ac:dyDescent="0.35">
      <c r="A75" s="16">
        <f t="shared" si="2"/>
        <v>68</v>
      </c>
      <c r="B75" s="16" t="s">
        <v>242</v>
      </c>
      <c r="C75" s="21" t="s">
        <v>226</v>
      </c>
      <c r="D75" t="s">
        <v>271</v>
      </c>
      <c r="E75" s="21" t="s">
        <v>127</v>
      </c>
      <c r="F75" s="21" t="s">
        <v>129</v>
      </c>
      <c r="G75" s="21" t="s">
        <v>337</v>
      </c>
      <c r="H75" s="63" t="s">
        <v>251</v>
      </c>
      <c r="I75" s="21" t="str">
        <f t="shared" si="5"/>
        <v>2019</v>
      </c>
      <c r="J75" s="21" t="s">
        <v>90</v>
      </c>
      <c r="K75" s="21">
        <v>0</v>
      </c>
      <c r="L75" s="21">
        <v>0</v>
      </c>
      <c r="M75" s="21">
        <v>-1</v>
      </c>
      <c r="N75" s="21" t="s">
        <v>279</v>
      </c>
      <c r="O75" s="111">
        <v>0.02</v>
      </c>
      <c r="P75" s="21">
        <v>1</v>
      </c>
      <c r="Q75" s="21">
        <v>0</v>
      </c>
      <c r="R75" s="27" t="s">
        <v>233</v>
      </c>
      <c r="S75" s="27" t="s">
        <v>234</v>
      </c>
      <c r="T75" s="27" t="s">
        <v>280</v>
      </c>
      <c r="U75" s="28" t="b">
        <v>0</v>
      </c>
      <c r="V75" s="27" t="b">
        <v>1</v>
      </c>
      <c r="W75" s="27" t="b">
        <v>0</v>
      </c>
      <c r="X75" s="27" t="b">
        <v>0</v>
      </c>
      <c r="Y75" s="27" t="b">
        <v>1</v>
      </c>
      <c r="Z75" s="27" t="b">
        <v>0</v>
      </c>
      <c r="AA75" s="27" t="b">
        <v>0</v>
      </c>
      <c r="AB75" s="27" t="b">
        <v>0</v>
      </c>
      <c r="AC75" s="27" t="b">
        <v>0</v>
      </c>
      <c r="AD75" s="29" t="b">
        <v>0</v>
      </c>
      <c r="AE75" t="b">
        <v>0</v>
      </c>
      <c r="AF75" t="b">
        <v>0</v>
      </c>
      <c r="AG75" t="b">
        <v>1</v>
      </c>
    </row>
    <row r="76" spans="1:33" x14ac:dyDescent="0.35">
      <c r="A76" s="16">
        <f t="shared" si="2"/>
        <v>69</v>
      </c>
      <c r="B76" s="16" t="s">
        <v>242</v>
      </c>
      <c r="C76" s="21" t="s">
        <v>226</v>
      </c>
      <c r="D76" t="s">
        <v>271</v>
      </c>
      <c r="E76" s="21" t="s">
        <v>127</v>
      </c>
      <c r="F76" s="21" t="s">
        <v>129</v>
      </c>
      <c r="G76" s="21" t="s">
        <v>337</v>
      </c>
      <c r="H76" s="63" t="s">
        <v>251</v>
      </c>
      <c r="I76" s="21" t="str">
        <f t="shared" si="5"/>
        <v>2019</v>
      </c>
      <c r="J76" s="21" t="s">
        <v>90</v>
      </c>
      <c r="K76" s="21">
        <v>0</v>
      </c>
      <c r="L76" s="21">
        <v>0</v>
      </c>
      <c r="M76" s="21">
        <v>-1</v>
      </c>
      <c r="N76" s="21" t="s">
        <v>277</v>
      </c>
      <c r="O76" s="111">
        <v>0.04</v>
      </c>
      <c r="P76" s="21">
        <v>1</v>
      </c>
      <c r="Q76" s="21">
        <v>0</v>
      </c>
      <c r="R76" s="27" t="s">
        <v>233</v>
      </c>
      <c r="S76" s="27" t="s">
        <v>234</v>
      </c>
      <c r="T76" s="27" t="s">
        <v>280</v>
      </c>
      <c r="U76" s="28" t="b">
        <v>0</v>
      </c>
      <c r="V76" s="27" t="b">
        <v>1</v>
      </c>
      <c r="W76" s="27" t="b">
        <v>0</v>
      </c>
      <c r="X76" s="27" t="b">
        <v>0</v>
      </c>
      <c r="Y76" s="27" t="b">
        <v>1</v>
      </c>
      <c r="Z76" s="27" t="b">
        <v>0</v>
      </c>
      <c r="AA76" s="27" t="b">
        <v>0</v>
      </c>
      <c r="AB76" s="27" t="b">
        <v>0</v>
      </c>
      <c r="AC76" s="27" t="b">
        <v>0</v>
      </c>
      <c r="AD76" s="29" t="b">
        <v>0</v>
      </c>
      <c r="AE76" t="b">
        <v>0</v>
      </c>
      <c r="AF76" t="b">
        <v>0</v>
      </c>
      <c r="AG76" t="b">
        <v>1</v>
      </c>
    </row>
    <row r="77" spans="1:33" x14ac:dyDescent="0.35">
      <c r="A77" s="16">
        <f t="shared" si="2"/>
        <v>70</v>
      </c>
      <c r="B77" s="16" t="s">
        <v>242</v>
      </c>
      <c r="C77" s="21" t="s">
        <v>226</v>
      </c>
      <c r="D77" t="s">
        <v>271</v>
      </c>
      <c r="E77" s="21" t="s">
        <v>127</v>
      </c>
      <c r="F77" s="21" t="s">
        <v>129</v>
      </c>
      <c r="G77" s="21" t="s">
        <v>337</v>
      </c>
      <c r="H77" s="63" t="s">
        <v>251</v>
      </c>
      <c r="I77" s="21" t="str">
        <f t="shared" si="5"/>
        <v>2019</v>
      </c>
      <c r="J77" s="21" t="s">
        <v>90</v>
      </c>
      <c r="K77" s="21">
        <v>0</v>
      </c>
      <c r="L77" s="21">
        <v>0</v>
      </c>
      <c r="M77" s="21">
        <v>-1</v>
      </c>
      <c r="N77" s="21" t="s">
        <v>275</v>
      </c>
      <c r="O77" s="111">
        <v>0.04</v>
      </c>
      <c r="P77" s="21">
        <v>1</v>
      </c>
      <c r="Q77" s="21">
        <v>0</v>
      </c>
      <c r="R77" s="27" t="s">
        <v>233</v>
      </c>
      <c r="S77" s="27" t="s">
        <v>234</v>
      </c>
      <c r="T77" s="27" t="s">
        <v>280</v>
      </c>
      <c r="U77" s="28" t="b">
        <v>0</v>
      </c>
      <c r="V77" s="27" t="b">
        <v>1</v>
      </c>
      <c r="W77" s="27" t="b">
        <v>0</v>
      </c>
      <c r="X77" s="27" t="b">
        <v>0</v>
      </c>
      <c r="Y77" s="27" t="b">
        <v>1</v>
      </c>
      <c r="Z77" s="27" t="b">
        <v>0</v>
      </c>
      <c r="AA77" s="27" t="b">
        <v>0</v>
      </c>
      <c r="AB77" s="27" t="b">
        <v>0</v>
      </c>
      <c r="AC77" s="27" t="b">
        <v>0</v>
      </c>
      <c r="AD77" s="29" t="b">
        <v>0</v>
      </c>
      <c r="AE77" t="b">
        <v>0</v>
      </c>
      <c r="AF77" t="b">
        <v>0</v>
      </c>
      <c r="AG77" t="b">
        <v>1</v>
      </c>
    </row>
    <row r="78" spans="1:33" x14ac:dyDescent="0.35">
      <c r="A78" s="16">
        <f t="shared" si="2"/>
        <v>71</v>
      </c>
      <c r="B78" s="16" t="s">
        <v>242</v>
      </c>
      <c r="C78" s="21" t="s">
        <v>226</v>
      </c>
      <c r="D78" t="s">
        <v>271</v>
      </c>
      <c r="E78" s="21" t="s">
        <v>127</v>
      </c>
      <c r="F78" s="21" t="s">
        <v>129</v>
      </c>
      <c r="G78" s="21" t="s">
        <v>337</v>
      </c>
      <c r="H78" s="63" t="s">
        <v>251</v>
      </c>
      <c r="I78" s="21" t="str">
        <f t="shared" si="5"/>
        <v>2019</v>
      </c>
      <c r="J78" s="21" t="s">
        <v>90</v>
      </c>
      <c r="K78" s="21">
        <v>0</v>
      </c>
      <c r="L78" s="21">
        <v>0</v>
      </c>
      <c r="M78" s="21">
        <v>-1</v>
      </c>
      <c r="N78" s="21" t="s">
        <v>278</v>
      </c>
      <c r="O78" s="111">
        <v>0.04</v>
      </c>
      <c r="P78" s="21">
        <v>1</v>
      </c>
      <c r="Q78" s="21">
        <v>0</v>
      </c>
      <c r="R78" s="27" t="s">
        <v>233</v>
      </c>
      <c r="S78" s="27" t="s">
        <v>234</v>
      </c>
      <c r="T78" s="27" t="s">
        <v>280</v>
      </c>
      <c r="U78" s="28" t="b">
        <v>0</v>
      </c>
      <c r="V78" s="27" t="b">
        <v>1</v>
      </c>
      <c r="W78" s="27" t="b">
        <v>0</v>
      </c>
      <c r="X78" s="27" t="b">
        <v>0</v>
      </c>
      <c r="Y78" s="27" t="b">
        <v>1</v>
      </c>
      <c r="Z78" s="27" t="b">
        <v>0</v>
      </c>
      <c r="AA78" s="27" t="b">
        <v>0</v>
      </c>
      <c r="AB78" s="27" t="b">
        <v>0</v>
      </c>
      <c r="AC78" s="27" t="b">
        <v>0</v>
      </c>
      <c r="AD78" s="29" t="b">
        <v>0</v>
      </c>
      <c r="AE78" t="b">
        <v>0</v>
      </c>
      <c r="AF78" t="b">
        <v>0</v>
      </c>
      <c r="AG78" t="b">
        <v>1</v>
      </c>
    </row>
    <row r="79" spans="1:33" x14ac:dyDescent="0.35">
      <c r="A79" s="16">
        <f t="shared" si="2"/>
        <v>72</v>
      </c>
      <c r="B79" s="16" t="s">
        <v>242</v>
      </c>
      <c r="C79" s="21" t="s">
        <v>226</v>
      </c>
      <c r="D79" t="s">
        <v>271</v>
      </c>
      <c r="E79" s="21" t="s">
        <v>127</v>
      </c>
      <c r="F79" s="21" t="s">
        <v>129</v>
      </c>
      <c r="G79" s="21" t="s">
        <v>337</v>
      </c>
      <c r="H79" s="63" t="s">
        <v>251</v>
      </c>
      <c r="I79" s="21" t="str">
        <f t="shared" si="5"/>
        <v>2019</v>
      </c>
      <c r="J79" s="21" t="s">
        <v>90</v>
      </c>
      <c r="K79" s="21">
        <v>0</v>
      </c>
      <c r="L79" s="21">
        <v>0</v>
      </c>
      <c r="M79" s="21">
        <v>-1</v>
      </c>
      <c r="N79" s="21" t="s">
        <v>279</v>
      </c>
      <c r="O79" s="111">
        <v>0.04</v>
      </c>
      <c r="P79" s="21">
        <v>1</v>
      </c>
      <c r="Q79" s="21">
        <v>0</v>
      </c>
      <c r="R79" s="27" t="s">
        <v>233</v>
      </c>
      <c r="S79" s="27" t="s">
        <v>234</v>
      </c>
      <c r="T79" s="27" t="s">
        <v>280</v>
      </c>
      <c r="U79" s="28" t="b">
        <v>0</v>
      </c>
      <c r="V79" s="27" t="b">
        <v>1</v>
      </c>
      <c r="W79" s="27" t="b">
        <v>0</v>
      </c>
      <c r="X79" s="27" t="b">
        <v>0</v>
      </c>
      <c r="Y79" s="27" t="b">
        <v>1</v>
      </c>
      <c r="Z79" s="27" t="b">
        <v>0</v>
      </c>
      <c r="AA79" s="27" t="b">
        <v>0</v>
      </c>
      <c r="AB79" s="27" t="b">
        <v>0</v>
      </c>
      <c r="AC79" s="27" t="b">
        <v>0</v>
      </c>
      <c r="AD79" s="29" t="b">
        <v>0</v>
      </c>
      <c r="AE79" t="b">
        <v>0</v>
      </c>
      <c r="AF79" t="b">
        <v>0</v>
      </c>
      <c r="AG79" t="b">
        <v>1</v>
      </c>
    </row>
    <row r="80" spans="1:33" x14ac:dyDescent="0.35">
      <c r="A80" s="16">
        <f t="shared" si="2"/>
        <v>73</v>
      </c>
      <c r="B80" s="16" t="s">
        <v>242</v>
      </c>
      <c r="C80" s="21" t="s">
        <v>226</v>
      </c>
      <c r="D80" t="s">
        <v>272</v>
      </c>
      <c r="E80" s="21" t="s">
        <v>127</v>
      </c>
      <c r="F80" s="21" t="s">
        <v>129</v>
      </c>
      <c r="G80" s="21" t="s">
        <v>337</v>
      </c>
      <c r="H80" s="63" t="s">
        <v>251</v>
      </c>
      <c r="I80" s="21" t="str">
        <f t="shared" si="5"/>
        <v>2019</v>
      </c>
      <c r="J80" s="21" t="s">
        <v>90</v>
      </c>
      <c r="K80" s="21">
        <v>0</v>
      </c>
      <c r="L80" s="21">
        <v>0</v>
      </c>
      <c r="M80" s="21">
        <v>-1</v>
      </c>
      <c r="N80" s="21" t="s">
        <v>277</v>
      </c>
      <c r="O80" s="111">
        <v>-1</v>
      </c>
      <c r="P80" s="21">
        <v>1</v>
      </c>
      <c r="Q80" s="21">
        <v>0</v>
      </c>
      <c r="R80" s="27" t="s">
        <v>233</v>
      </c>
      <c r="S80" s="27" t="s">
        <v>234</v>
      </c>
      <c r="T80" s="27" t="s">
        <v>280</v>
      </c>
      <c r="U80" s="28" t="b">
        <v>0</v>
      </c>
      <c r="V80" s="27" t="b">
        <v>1</v>
      </c>
      <c r="W80" s="27" t="b">
        <v>0</v>
      </c>
      <c r="X80" s="27" t="b">
        <v>0</v>
      </c>
      <c r="Y80" s="27" t="b">
        <v>1</v>
      </c>
      <c r="Z80" s="27" t="b">
        <v>0</v>
      </c>
      <c r="AA80" s="27" t="b">
        <v>0</v>
      </c>
      <c r="AB80" s="27" t="b">
        <v>0</v>
      </c>
      <c r="AC80" s="27" t="b">
        <v>0</v>
      </c>
      <c r="AD80" s="29" t="b">
        <v>0</v>
      </c>
      <c r="AE80" t="b">
        <v>0</v>
      </c>
      <c r="AF80" t="b">
        <v>0</v>
      </c>
      <c r="AG80" t="b">
        <v>1</v>
      </c>
    </row>
    <row r="81" spans="1:33" x14ac:dyDescent="0.35">
      <c r="A81" s="16">
        <f t="shared" si="2"/>
        <v>74</v>
      </c>
      <c r="B81" s="16" t="s">
        <v>242</v>
      </c>
      <c r="C81" s="21" t="s">
        <v>226</v>
      </c>
      <c r="D81" t="s">
        <v>272</v>
      </c>
      <c r="E81" s="21" t="s">
        <v>127</v>
      </c>
      <c r="F81" s="21" t="s">
        <v>129</v>
      </c>
      <c r="G81" s="21" t="s">
        <v>337</v>
      </c>
      <c r="H81" s="63" t="s">
        <v>251</v>
      </c>
      <c r="I81" s="21" t="str">
        <f t="shared" si="5"/>
        <v>2019</v>
      </c>
      <c r="J81" s="21" t="s">
        <v>90</v>
      </c>
      <c r="K81" s="21">
        <v>0</v>
      </c>
      <c r="L81" s="21">
        <v>0</v>
      </c>
      <c r="M81" s="21">
        <v>-1</v>
      </c>
      <c r="N81" s="21" t="s">
        <v>275</v>
      </c>
      <c r="O81" s="111">
        <v>-1</v>
      </c>
      <c r="P81" s="21">
        <v>1</v>
      </c>
      <c r="Q81" s="21">
        <v>0</v>
      </c>
      <c r="R81" s="27" t="s">
        <v>233</v>
      </c>
      <c r="S81" s="27" t="s">
        <v>234</v>
      </c>
      <c r="T81" s="27" t="s">
        <v>280</v>
      </c>
      <c r="U81" s="28" t="b">
        <v>0</v>
      </c>
      <c r="V81" s="27" t="b">
        <v>1</v>
      </c>
      <c r="W81" s="27" t="b">
        <v>0</v>
      </c>
      <c r="X81" s="27" t="b">
        <v>0</v>
      </c>
      <c r="Y81" s="27" t="b">
        <v>1</v>
      </c>
      <c r="Z81" s="27" t="b">
        <v>0</v>
      </c>
      <c r="AA81" s="27" t="b">
        <v>0</v>
      </c>
      <c r="AB81" s="27" t="b">
        <v>0</v>
      </c>
      <c r="AC81" s="27" t="b">
        <v>0</v>
      </c>
      <c r="AD81" s="29" t="b">
        <v>0</v>
      </c>
      <c r="AE81" t="b">
        <v>0</v>
      </c>
      <c r="AF81" t="b">
        <v>0</v>
      </c>
      <c r="AG81" t="b">
        <v>1</v>
      </c>
    </row>
    <row r="82" spans="1:33" x14ac:dyDescent="0.35">
      <c r="A82" s="16">
        <f t="shared" si="2"/>
        <v>75</v>
      </c>
      <c r="B82" s="16" t="s">
        <v>242</v>
      </c>
      <c r="C82" s="21" t="s">
        <v>226</v>
      </c>
      <c r="D82" t="s">
        <v>272</v>
      </c>
      <c r="E82" s="21" t="s">
        <v>127</v>
      </c>
      <c r="F82" s="21" t="s">
        <v>129</v>
      </c>
      <c r="G82" s="21" t="s">
        <v>337</v>
      </c>
      <c r="H82" s="63" t="s">
        <v>251</v>
      </c>
      <c r="I82" s="21" t="str">
        <f t="shared" si="5"/>
        <v>2019</v>
      </c>
      <c r="J82" s="21" t="s">
        <v>90</v>
      </c>
      <c r="K82" s="21">
        <v>0</v>
      </c>
      <c r="L82" s="21">
        <v>0</v>
      </c>
      <c r="M82" s="21">
        <v>-1</v>
      </c>
      <c r="N82" s="21" t="s">
        <v>278</v>
      </c>
      <c r="O82" s="111">
        <v>-1</v>
      </c>
      <c r="P82" s="21">
        <v>1</v>
      </c>
      <c r="Q82" s="21">
        <v>0</v>
      </c>
      <c r="R82" s="27" t="s">
        <v>233</v>
      </c>
      <c r="S82" s="27" t="s">
        <v>234</v>
      </c>
      <c r="T82" s="27" t="s">
        <v>280</v>
      </c>
      <c r="U82" s="28" t="b">
        <v>0</v>
      </c>
      <c r="V82" s="27" t="b">
        <v>1</v>
      </c>
      <c r="W82" s="27" t="b">
        <v>0</v>
      </c>
      <c r="X82" s="27" t="b">
        <v>0</v>
      </c>
      <c r="Y82" s="27" t="b">
        <v>1</v>
      </c>
      <c r="Z82" s="27" t="b">
        <v>0</v>
      </c>
      <c r="AA82" s="27" t="b">
        <v>0</v>
      </c>
      <c r="AB82" s="27" t="b">
        <v>0</v>
      </c>
      <c r="AC82" s="27" t="b">
        <v>0</v>
      </c>
      <c r="AD82" s="29" t="b">
        <v>0</v>
      </c>
      <c r="AE82" t="b">
        <v>0</v>
      </c>
      <c r="AF82" t="b">
        <v>0</v>
      </c>
      <c r="AG82" t="b">
        <v>1</v>
      </c>
    </row>
    <row r="83" spans="1:33" x14ac:dyDescent="0.35">
      <c r="A83" s="16">
        <f t="shared" si="2"/>
        <v>76</v>
      </c>
      <c r="B83" s="16" t="s">
        <v>242</v>
      </c>
      <c r="C83" s="21" t="s">
        <v>226</v>
      </c>
      <c r="D83" t="s">
        <v>272</v>
      </c>
      <c r="E83" s="21" t="s">
        <v>127</v>
      </c>
      <c r="F83" s="21" t="s">
        <v>129</v>
      </c>
      <c r="G83" s="21" t="s">
        <v>337</v>
      </c>
      <c r="H83" s="63" t="s">
        <v>251</v>
      </c>
      <c r="I83" s="21" t="str">
        <f t="shared" si="5"/>
        <v>2019</v>
      </c>
      <c r="J83" s="21" t="s">
        <v>90</v>
      </c>
      <c r="K83" s="21">
        <v>0</v>
      </c>
      <c r="L83" s="21">
        <v>0</v>
      </c>
      <c r="M83" s="21">
        <v>-1</v>
      </c>
      <c r="N83" s="21" t="s">
        <v>279</v>
      </c>
      <c r="O83" s="111">
        <v>-1</v>
      </c>
      <c r="P83" s="21">
        <v>1</v>
      </c>
      <c r="Q83" s="21">
        <v>0</v>
      </c>
      <c r="R83" s="27" t="s">
        <v>233</v>
      </c>
      <c r="S83" s="27" t="s">
        <v>234</v>
      </c>
      <c r="T83" s="27" t="s">
        <v>280</v>
      </c>
      <c r="U83" s="28" t="b">
        <v>0</v>
      </c>
      <c r="V83" s="27" t="b">
        <v>1</v>
      </c>
      <c r="W83" s="27" t="b">
        <v>0</v>
      </c>
      <c r="X83" s="27" t="b">
        <v>0</v>
      </c>
      <c r="Y83" s="27" t="b">
        <v>1</v>
      </c>
      <c r="Z83" s="27" t="b">
        <v>0</v>
      </c>
      <c r="AA83" s="27" t="b">
        <v>0</v>
      </c>
      <c r="AB83" s="27" t="b">
        <v>0</v>
      </c>
      <c r="AC83" s="27" t="b">
        <v>0</v>
      </c>
      <c r="AD83" s="29" t="b">
        <v>0</v>
      </c>
      <c r="AE83" t="b">
        <v>0</v>
      </c>
      <c r="AF83" t="b">
        <v>0</v>
      </c>
      <c r="AG83" t="b">
        <v>1</v>
      </c>
    </row>
    <row r="84" spans="1:33" x14ac:dyDescent="0.35">
      <c r="A84" s="16">
        <f t="shared" si="2"/>
        <v>77</v>
      </c>
      <c r="B84" s="16" t="s">
        <v>242</v>
      </c>
      <c r="C84" s="21" t="s">
        <v>226</v>
      </c>
      <c r="D84" t="s">
        <v>272</v>
      </c>
      <c r="E84" s="21" t="s">
        <v>127</v>
      </c>
      <c r="F84" s="21" t="s">
        <v>129</v>
      </c>
      <c r="G84" s="21" t="s">
        <v>337</v>
      </c>
      <c r="H84" s="63" t="s">
        <v>251</v>
      </c>
      <c r="I84" s="21" t="str">
        <f t="shared" si="5"/>
        <v>2019</v>
      </c>
      <c r="J84" s="21" t="s">
        <v>90</v>
      </c>
      <c r="K84" s="21">
        <v>0</v>
      </c>
      <c r="L84" s="21">
        <v>0</v>
      </c>
      <c r="M84" s="21">
        <v>-1</v>
      </c>
      <c r="N84" s="21" t="s">
        <v>277</v>
      </c>
      <c r="O84" s="111">
        <v>0.02</v>
      </c>
      <c r="P84" s="21">
        <v>1</v>
      </c>
      <c r="Q84" s="21">
        <v>0</v>
      </c>
      <c r="R84" s="27" t="s">
        <v>233</v>
      </c>
      <c r="S84" s="27" t="s">
        <v>234</v>
      </c>
      <c r="T84" s="27" t="s">
        <v>280</v>
      </c>
      <c r="U84" s="28" t="b">
        <v>0</v>
      </c>
      <c r="V84" s="27" t="b">
        <v>1</v>
      </c>
      <c r="W84" s="27" t="b">
        <v>0</v>
      </c>
      <c r="X84" s="27" t="b">
        <v>0</v>
      </c>
      <c r="Y84" s="27" t="b">
        <v>1</v>
      </c>
      <c r="Z84" s="27" t="b">
        <v>0</v>
      </c>
      <c r="AA84" s="27" t="b">
        <v>0</v>
      </c>
      <c r="AB84" s="27" t="b">
        <v>0</v>
      </c>
      <c r="AC84" s="27" t="b">
        <v>0</v>
      </c>
      <c r="AD84" s="29" t="b">
        <v>0</v>
      </c>
      <c r="AE84" t="b">
        <v>0</v>
      </c>
      <c r="AF84" t="b">
        <v>0</v>
      </c>
      <c r="AG84" t="b">
        <v>1</v>
      </c>
    </row>
    <row r="85" spans="1:33" x14ac:dyDescent="0.35">
      <c r="A85" s="16">
        <f t="shared" si="2"/>
        <v>78</v>
      </c>
      <c r="B85" s="16" t="s">
        <v>242</v>
      </c>
      <c r="C85" s="21" t="s">
        <v>226</v>
      </c>
      <c r="D85" t="s">
        <v>272</v>
      </c>
      <c r="E85" s="21" t="s">
        <v>127</v>
      </c>
      <c r="F85" s="21" t="s">
        <v>129</v>
      </c>
      <c r="G85" s="21" t="s">
        <v>337</v>
      </c>
      <c r="H85" s="63" t="s">
        <v>251</v>
      </c>
      <c r="I85" s="21" t="str">
        <f t="shared" si="5"/>
        <v>2019</v>
      </c>
      <c r="J85" s="21" t="s">
        <v>90</v>
      </c>
      <c r="K85" s="21">
        <v>0</v>
      </c>
      <c r="L85" s="21">
        <v>0</v>
      </c>
      <c r="M85" s="21">
        <v>-1</v>
      </c>
      <c r="N85" s="21" t="s">
        <v>275</v>
      </c>
      <c r="O85" s="111">
        <v>0.02</v>
      </c>
      <c r="P85" s="21">
        <v>1</v>
      </c>
      <c r="Q85" s="21">
        <v>0</v>
      </c>
      <c r="R85" s="27" t="s">
        <v>233</v>
      </c>
      <c r="S85" s="27" t="s">
        <v>234</v>
      </c>
      <c r="T85" s="27" t="s">
        <v>280</v>
      </c>
      <c r="U85" s="28" t="b">
        <v>0</v>
      </c>
      <c r="V85" s="27" t="b">
        <v>1</v>
      </c>
      <c r="W85" s="27" t="b">
        <v>0</v>
      </c>
      <c r="X85" s="27" t="b">
        <v>0</v>
      </c>
      <c r="Y85" s="27" t="b">
        <v>1</v>
      </c>
      <c r="Z85" s="27" t="b">
        <v>0</v>
      </c>
      <c r="AA85" s="27" t="b">
        <v>0</v>
      </c>
      <c r="AB85" s="27" t="b">
        <v>0</v>
      </c>
      <c r="AC85" s="27" t="b">
        <v>0</v>
      </c>
      <c r="AD85" s="29" t="b">
        <v>0</v>
      </c>
      <c r="AE85" t="b">
        <v>0</v>
      </c>
      <c r="AF85" t="b">
        <v>0</v>
      </c>
      <c r="AG85" t="b">
        <v>1</v>
      </c>
    </row>
    <row r="86" spans="1:33" x14ac:dyDescent="0.35">
      <c r="A86" s="16">
        <f t="shared" si="2"/>
        <v>79</v>
      </c>
      <c r="B86" s="16" t="s">
        <v>242</v>
      </c>
      <c r="C86" s="21" t="s">
        <v>226</v>
      </c>
      <c r="D86" t="s">
        <v>272</v>
      </c>
      <c r="E86" s="21" t="s">
        <v>127</v>
      </c>
      <c r="F86" s="21" t="s">
        <v>129</v>
      </c>
      <c r="G86" s="21" t="s">
        <v>337</v>
      </c>
      <c r="H86" s="63" t="s">
        <v>251</v>
      </c>
      <c r="I86" s="21" t="str">
        <f t="shared" si="5"/>
        <v>2019</v>
      </c>
      <c r="J86" s="21" t="s">
        <v>90</v>
      </c>
      <c r="K86" s="21">
        <v>0</v>
      </c>
      <c r="L86" s="21">
        <v>0</v>
      </c>
      <c r="M86" s="21">
        <v>-1</v>
      </c>
      <c r="N86" s="21" t="s">
        <v>278</v>
      </c>
      <c r="O86" s="111">
        <v>0.02</v>
      </c>
      <c r="P86" s="21">
        <v>1</v>
      </c>
      <c r="Q86" s="21">
        <v>0</v>
      </c>
      <c r="R86" s="27" t="s">
        <v>233</v>
      </c>
      <c r="S86" s="27" t="s">
        <v>234</v>
      </c>
      <c r="T86" s="27" t="s">
        <v>280</v>
      </c>
      <c r="U86" s="28" t="b">
        <v>0</v>
      </c>
      <c r="V86" s="27" t="b">
        <v>1</v>
      </c>
      <c r="W86" s="27" t="b">
        <v>0</v>
      </c>
      <c r="X86" s="27" t="b">
        <v>0</v>
      </c>
      <c r="Y86" s="27" t="b">
        <v>1</v>
      </c>
      <c r="Z86" s="27" t="b">
        <v>0</v>
      </c>
      <c r="AA86" s="27" t="b">
        <v>0</v>
      </c>
      <c r="AB86" s="27" t="b">
        <v>0</v>
      </c>
      <c r="AC86" s="27" t="b">
        <v>0</v>
      </c>
      <c r="AD86" s="29" t="b">
        <v>0</v>
      </c>
      <c r="AE86" t="b">
        <v>0</v>
      </c>
      <c r="AF86" t="b">
        <v>0</v>
      </c>
      <c r="AG86" t="b">
        <v>1</v>
      </c>
    </row>
    <row r="87" spans="1:33" x14ac:dyDescent="0.35">
      <c r="A87" s="16">
        <f t="shared" si="2"/>
        <v>80</v>
      </c>
      <c r="B87" s="16" t="s">
        <v>242</v>
      </c>
      <c r="C87" s="21" t="s">
        <v>226</v>
      </c>
      <c r="D87" t="s">
        <v>272</v>
      </c>
      <c r="E87" s="21" t="s">
        <v>127</v>
      </c>
      <c r="F87" s="21" t="s">
        <v>129</v>
      </c>
      <c r="G87" s="21" t="s">
        <v>337</v>
      </c>
      <c r="H87" s="63" t="s">
        <v>251</v>
      </c>
      <c r="I87" s="21" t="str">
        <f t="shared" si="5"/>
        <v>2019</v>
      </c>
      <c r="J87" s="21" t="s">
        <v>90</v>
      </c>
      <c r="K87" s="21">
        <v>0</v>
      </c>
      <c r="L87" s="21">
        <v>0</v>
      </c>
      <c r="M87" s="21">
        <v>-1</v>
      </c>
      <c r="N87" s="21" t="s">
        <v>279</v>
      </c>
      <c r="O87" s="111">
        <v>0.02</v>
      </c>
      <c r="P87" s="21">
        <v>1</v>
      </c>
      <c r="Q87" s="21">
        <v>0</v>
      </c>
      <c r="R87" s="27" t="s">
        <v>233</v>
      </c>
      <c r="S87" s="27" t="s">
        <v>234</v>
      </c>
      <c r="T87" s="27" t="s">
        <v>280</v>
      </c>
      <c r="U87" s="28" t="b">
        <v>0</v>
      </c>
      <c r="V87" s="27" t="b">
        <v>1</v>
      </c>
      <c r="W87" s="27" t="b">
        <v>0</v>
      </c>
      <c r="X87" s="27" t="b">
        <v>0</v>
      </c>
      <c r="Y87" s="27" t="b">
        <v>1</v>
      </c>
      <c r="Z87" s="27" t="b">
        <v>0</v>
      </c>
      <c r="AA87" s="27" t="b">
        <v>0</v>
      </c>
      <c r="AB87" s="27" t="b">
        <v>0</v>
      </c>
      <c r="AC87" s="27" t="b">
        <v>0</v>
      </c>
      <c r="AD87" s="29" t="b">
        <v>0</v>
      </c>
      <c r="AE87" t="b">
        <v>0</v>
      </c>
      <c r="AF87" t="b">
        <v>0</v>
      </c>
      <c r="AG87" t="b">
        <v>1</v>
      </c>
    </row>
    <row r="88" spans="1:33" x14ac:dyDescent="0.35">
      <c r="A88" s="16">
        <f t="shared" si="2"/>
        <v>81</v>
      </c>
      <c r="B88" s="16" t="s">
        <v>242</v>
      </c>
      <c r="C88" s="21" t="s">
        <v>226</v>
      </c>
      <c r="D88" t="s">
        <v>272</v>
      </c>
      <c r="E88" s="21" t="s">
        <v>127</v>
      </c>
      <c r="F88" s="21" t="s">
        <v>129</v>
      </c>
      <c r="G88" s="21" t="s">
        <v>337</v>
      </c>
      <c r="H88" s="63" t="s">
        <v>251</v>
      </c>
      <c r="I88" s="21" t="str">
        <f t="shared" si="5"/>
        <v>2019</v>
      </c>
      <c r="J88" s="21" t="s">
        <v>90</v>
      </c>
      <c r="K88" s="21">
        <v>0</v>
      </c>
      <c r="L88" s="21">
        <v>0</v>
      </c>
      <c r="M88" s="21">
        <v>-1</v>
      </c>
      <c r="N88" s="21" t="s">
        <v>277</v>
      </c>
      <c r="O88" s="111">
        <v>0.04</v>
      </c>
      <c r="P88" s="21">
        <v>1</v>
      </c>
      <c r="Q88" s="21">
        <v>0</v>
      </c>
      <c r="R88" s="27" t="s">
        <v>233</v>
      </c>
      <c r="S88" s="27" t="s">
        <v>234</v>
      </c>
      <c r="T88" s="27" t="s">
        <v>280</v>
      </c>
      <c r="U88" s="28" t="b">
        <v>0</v>
      </c>
      <c r="V88" s="27" t="b">
        <v>1</v>
      </c>
      <c r="W88" s="27" t="b">
        <v>0</v>
      </c>
      <c r="X88" s="27" t="b">
        <v>0</v>
      </c>
      <c r="Y88" s="27" t="b">
        <v>1</v>
      </c>
      <c r="Z88" s="27" t="b">
        <v>0</v>
      </c>
      <c r="AA88" s="27" t="b">
        <v>0</v>
      </c>
      <c r="AB88" s="27" t="b">
        <v>0</v>
      </c>
      <c r="AC88" s="27" t="b">
        <v>0</v>
      </c>
      <c r="AD88" s="29" t="b">
        <v>0</v>
      </c>
      <c r="AE88" t="b">
        <v>0</v>
      </c>
      <c r="AF88" t="b">
        <v>0</v>
      </c>
      <c r="AG88" t="b">
        <v>1</v>
      </c>
    </row>
    <row r="89" spans="1:33" x14ac:dyDescent="0.35">
      <c r="A89" s="16">
        <f t="shared" si="2"/>
        <v>82</v>
      </c>
      <c r="B89" s="16" t="s">
        <v>242</v>
      </c>
      <c r="C89" s="21" t="s">
        <v>226</v>
      </c>
      <c r="D89" t="s">
        <v>272</v>
      </c>
      <c r="E89" s="21" t="s">
        <v>127</v>
      </c>
      <c r="F89" s="21" t="s">
        <v>129</v>
      </c>
      <c r="G89" s="21" t="s">
        <v>337</v>
      </c>
      <c r="H89" s="63" t="s">
        <v>251</v>
      </c>
      <c r="I89" s="21" t="str">
        <f t="shared" si="5"/>
        <v>2019</v>
      </c>
      <c r="J89" s="21" t="s">
        <v>90</v>
      </c>
      <c r="K89" s="21">
        <v>0</v>
      </c>
      <c r="L89" s="21">
        <v>0</v>
      </c>
      <c r="M89" s="21">
        <v>-1</v>
      </c>
      <c r="N89" s="21" t="s">
        <v>275</v>
      </c>
      <c r="O89" s="111">
        <v>0.04</v>
      </c>
      <c r="P89" s="21">
        <v>1</v>
      </c>
      <c r="Q89" s="21">
        <v>0</v>
      </c>
      <c r="R89" s="27" t="s">
        <v>233</v>
      </c>
      <c r="S89" s="27" t="s">
        <v>234</v>
      </c>
      <c r="T89" s="27" t="s">
        <v>280</v>
      </c>
      <c r="U89" s="28" t="b">
        <v>0</v>
      </c>
      <c r="V89" s="27" t="b">
        <v>1</v>
      </c>
      <c r="W89" s="27" t="b">
        <v>0</v>
      </c>
      <c r="X89" s="27" t="b">
        <v>0</v>
      </c>
      <c r="Y89" s="27" t="b">
        <v>1</v>
      </c>
      <c r="Z89" s="27" t="b">
        <v>0</v>
      </c>
      <c r="AA89" s="27" t="b">
        <v>0</v>
      </c>
      <c r="AB89" s="27" t="b">
        <v>0</v>
      </c>
      <c r="AC89" s="27" t="b">
        <v>0</v>
      </c>
      <c r="AD89" s="29" t="b">
        <v>0</v>
      </c>
      <c r="AE89" t="b">
        <v>0</v>
      </c>
      <c r="AF89" t="b">
        <v>0</v>
      </c>
      <c r="AG89" t="b">
        <v>1</v>
      </c>
    </row>
    <row r="90" spans="1:33" x14ac:dyDescent="0.35">
      <c r="A90" s="16">
        <f t="shared" ref="A90:A127" si="6">ROW(A90)-ROW($A$7)</f>
        <v>83</v>
      </c>
      <c r="B90" s="16" t="s">
        <v>242</v>
      </c>
      <c r="C90" s="21" t="s">
        <v>226</v>
      </c>
      <c r="D90" t="s">
        <v>272</v>
      </c>
      <c r="E90" s="21" t="s">
        <v>127</v>
      </c>
      <c r="F90" s="21" t="s">
        <v>129</v>
      </c>
      <c r="G90" s="21" t="s">
        <v>337</v>
      </c>
      <c r="H90" s="63" t="s">
        <v>251</v>
      </c>
      <c r="I90" s="21" t="str">
        <f t="shared" si="5"/>
        <v>2019</v>
      </c>
      <c r="J90" s="21" t="s">
        <v>90</v>
      </c>
      <c r="K90" s="21">
        <v>0</v>
      </c>
      <c r="L90" s="21">
        <v>0</v>
      </c>
      <c r="M90" s="21">
        <v>-1</v>
      </c>
      <c r="N90" s="21" t="s">
        <v>278</v>
      </c>
      <c r="O90" s="111">
        <v>0.04</v>
      </c>
      <c r="P90" s="21">
        <v>1</v>
      </c>
      <c r="Q90" s="21">
        <v>0</v>
      </c>
      <c r="R90" s="27" t="s">
        <v>233</v>
      </c>
      <c r="S90" s="27" t="s">
        <v>234</v>
      </c>
      <c r="T90" s="27" t="s">
        <v>280</v>
      </c>
      <c r="U90" s="28" t="b">
        <v>0</v>
      </c>
      <c r="V90" s="27" t="b">
        <v>1</v>
      </c>
      <c r="W90" s="27" t="b">
        <v>0</v>
      </c>
      <c r="X90" s="27" t="b">
        <v>0</v>
      </c>
      <c r="Y90" s="27" t="b">
        <v>1</v>
      </c>
      <c r="Z90" s="27" t="b">
        <v>0</v>
      </c>
      <c r="AA90" s="27" t="b">
        <v>0</v>
      </c>
      <c r="AB90" s="27" t="b">
        <v>0</v>
      </c>
      <c r="AC90" s="27" t="b">
        <v>0</v>
      </c>
      <c r="AD90" s="29" t="b">
        <v>0</v>
      </c>
      <c r="AE90" t="b">
        <v>0</v>
      </c>
      <c r="AF90" t="b">
        <v>0</v>
      </c>
      <c r="AG90" t="b">
        <v>1</v>
      </c>
    </row>
    <row r="91" spans="1:33" x14ac:dyDescent="0.35">
      <c r="A91" s="16">
        <f t="shared" si="6"/>
        <v>84</v>
      </c>
      <c r="B91" s="16" t="s">
        <v>242</v>
      </c>
      <c r="C91" s="21" t="s">
        <v>226</v>
      </c>
      <c r="D91" t="s">
        <v>272</v>
      </c>
      <c r="E91" s="21" t="s">
        <v>127</v>
      </c>
      <c r="F91" s="21" t="s">
        <v>129</v>
      </c>
      <c r="G91" s="21" t="s">
        <v>337</v>
      </c>
      <c r="H91" s="63" t="s">
        <v>251</v>
      </c>
      <c r="I91" s="21" t="str">
        <f t="shared" si="5"/>
        <v>2019</v>
      </c>
      <c r="J91" s="21" t="s">
        <v>90</v>
      </c>
      <c r="K91" s="21">
        <v>0</v>
      </c>
      <c r="L91" s="21">
        <v>0</v>
      </c>
      <c r="M91" s="21">
        <v>-1</v>
      </c>
      <c r="N91" s="21" t="s">
        <v>279</v>
      </c>
      <c r="O91" s="111">
        <v>0.04</v>
      </c>
      <c r="P91" s="21">
        <v>1</v>
      </c>
      <c r="Q91" s="21">
        <v>0</v>
      </c>
      <c r="R91" s="27" t="s">
        <v>233</v>
      </c>
      <c r="S91" s="27" t="s">
        <v>234</v>
      </c>
      <c r="T91" s="27" t="s">
        <v>280</v>
      </c>
      <c r="U91" s="28" t="b">
        <v>0</v>
      </c>
      <c r="V91" s="27" t="b">
        <v>1</v>
      </c>
      <c r="W91" s="27" t="b">
        <v>0</v>
      </c>
      <c r="X91" s="27" t="b">
        <v>0</v>
      </c>
      <c r="Y91" s="27" t="b">
        <v>1</v>
      </c>
      <c r="Z91" s="27" t="b">
        <v>0</v>
      </c>
      <c r="AA91" s="27" t="b">
        <v>0</v>
      </c>
      <c r="AB91" s="27" t="b">
        <v>0</v>
      </c>
      <c r="AC91" s="27" t="b">
        <v>0</v>
      </c>
      <c r="AD91" s="29" t="b">
        <v>0</v>
      </c>
      <c r="AE91" t="b">
        <v>0</v>
      </c>
      <c r="AF91" t="b">
        <v>0</v>
      </c>
      <c r="AG91" t="b">
        <v>1</v>
      </c>
    </row>
    <row r="92" spans="1:33" x14ac:dyDescent="0.35">
      <c r="A92" s="16">
        <f t="shared" si="6"/>
        <v>85</v>
      </c>
      <c r="B92" s="16" t="s">
        <v>242</v>
      </c>
      <c r="C92" s="21" t="s">
        <v>226</v>
      </c>
      <c r="D92" t="s">
        <v>252</v>
      </c>
      <c r="E92" s="21" t="s">
        <v>127</v>
      </c>
      <c r="F92" s="21" t="s">
        <v>129</v>
      </c>
      <c r="G92" s="21" t="s">
        <v>337</v>
      </c>
      <c r="H92" s="63" t="s">
        <v>251</v>
      </c>
      <c r="I92" s="21" t="str">
        <f t="shared" si="5"/>
        <v>2019</v>
      </c>
      <c r="J92" s="21" t="s">
        <v>90</v>
      </c>
      <c r="K92" s="21">
        <v>0</v>
      </c>
      <c r="L92" s="21">
        <v>0</v>
      </c>
      <c r="M92" s="21">
        <v>0.01</v>
      </c>
      <c r="N92" s="21" t="s">
        <v>129</v>
      </c>
      <c r="O92" s="111">
        <v>0</v>
      </c>
      <c r="P92" s="21">
        <v>1</v>
      </c>
      <c r="Q92" s="21">
        <v>0</v>
      </c>
      <c r="R92" s="27" t="s">
        <v>233</v>
      </c>
      <c r="S92" s="27" t="s">
        <v>234</v>
      </c>
      <c r="T92" s="27" t="s">
        <v>281</v>
      </c>
      <c r="U92" s="28" t="b">
        <v>0</v>
      </c>
      <c r="V92" s="27" t="b">
        <v>1</v>
      </c>
      <c r="W92" s="27" t="b">
        <v>0</v>
      </c>
      <c r="X92" s="27" t="b">
        <v>0</v>
      </c>
      <c r="Y92" s="27" t="b">
        <v>1</v>
      </c>
      <c r="Z92" s="27" t="b">
        <v>0</v>
      </c>
      <c r="AA92" s="27" t="b">
        <v>0</v>
      </c>
      <c r="AB92" s="27" t="b">
        <v>0</v>
      </c>
      <c r="AC92" s="27" t="b">
        <v>0</v>
      </c>
      <c r="AD92" s="29" t="b">
        <v>0</v>
      </c>
      <c r="AE92" t="b">
        <v>0</v>
      </c>
      <c r="AF92" t="b">
        <v>0</v>
      </c>
      <c r="AG92" t="b">
        <v>1</v>
      </c>
    </row>
    <row r="93" spans="1:33" x14ac:dyDescent="0.35">
      <c r="A93" s="16">
        <f t="shared" si="6"/>
        <v>86</v>
      </c>
      <c r="B93" s="16" t="s">
        <v>242</v>
      </c>
      <c r="C93" s="21" t="s">
        <v>226</v>
      </c>
      <c r="D93" t="s">
        <v>252</v>
      </c>
      <c r="E93" s="21" t="s">
        <v>127</v>
      </c>
      <c r="F93" s="21" t="s">
        <v>129</v>
      </c>
      <c r="G93" s="21" t="s">
        <v>337</v>
      </c>
      <c r="H93" s="63" t="s">
        <v>251</v>
      </c>
      <c r="I93" s="21" t="str">
        <f t="shared" si="5"/>
        <v>2019</v>
      </c>
      <c r="J93" s="21" t="s">
        <v>90</v>
      </c>
      <c r="K93" s="21">
        <v>0</v>
      </c>
      <c r="L93" s="21">
        <v>0</v>
      </c>
      <c r="M93" s="21">
        <v>1.4999999999999999E-2</v>
      </c>
      <c r="N93" s="21" t="s">
        <v>129</v>
      </c>
      <c r="O93" s="111">
        <v>0</v>
      </c>
      <c r="P93" s="21">
        <v>1</v>
      </c>
      <c r="Q93" s="21">
        <v>0</v>
      </c>
      <c r="R93" s="27" t="s">
        <v>233</v>
      </c>
      <c r="S93" s="27" t="s">
        <v>234</v>
      </c>
      <c r="T93" s="27" t="s">
        <v>281</v>
      </c>
      <c r="U93" s="28" t="b">
        <v>0</v>
      </c>
      <c r="V93" s="27" t="b">
        <v>1</v>
      </c>
      <c r="W93" s="27" t="b">
        <v>0</v>
      </c>
      <c r="X93" s="27" t="b">
        <v>0</v>
      </c>
      <c r="Y93" s="27" t="b">
        <v>1</v>
      </c>
      <c r="Z93" s="27" t="b">
        <v>0</v>
      </c>
      <c r="AA93" s="27" t="b">
        <v>0</v>
      </c>
      <c r="AB93" s="27" t="b">
        <v>0</v>
      </c>
      <c r="AC93" s="27" t="b">
        <v>0</v>
      </c>
      <c r="AD93" s="29" t="b">
        <v>0</v>
      </c>
      <c r="AE93" t="b">
        <v>0</v>
      </c>
      <c r="AF93" t="b">
        <v>0</v>
      </c>
      <c r="AG93" t="b">
        <v>1</v>
      </c>
    </row>
    <row r="94" spans="1:33" x14ac:dyDescent="0.35">
      <c r="A94" s="16">
        <f t="shared" si="6"/>
        <v>87</v>
      </c>
      <c r="B94" s="16" t="s">
        <v>242</v>
      </c>
      <c r="C94" s="21" t="s">
        <v>226</v>
      </c>
      <c r="D94" t="s">
        <v>252</v>
      </c>
      <c r="E94" s="21" t="s">
        <v>127</v>
      </c>
      <c r="F94" s="21" t="s">
        <v>129</v>
      </c>
      <c r="G94" s="21" t="s">
        <v>337</v>
      </c>
      <c r="H94" s="63" t="s">
        <v>251</v>
      </c>
      <c r="I94" s="21" t="str">
        <f t="shared" si="5"/>
        <v>2019</v>
      </c>
      <c r="J94" s="21" t="s">
        <v>90</v>
      </c>
      <c r="K94" s="21">
        <v>0</v>
      </c>
      <c r="L94" s="21">
        <v>0</v>
      </c>
      <c r="M94" s="21">
        <v>0.02</v>
      </c>
      <c r="N94" s="21" t="s">
        <v>129</v>
      </c>
      <c r="O94" s="111">
        <v>0</v>
      </c>
      <c r="P94" s="21">
        <v>1</v>
      </c>
      <c r="Q94" s="21">
        <v>0</v>
      </c>
      <c r="R94" s="27" t="s">
        <v>233</v>
      </c>
      <c r="S94" s="27" t="s">
        <v>234</v>
      </c>
      <c r="T94" s="27" t="s">
        <v>281</v>
      </c>
      <c r="U94" s="28" t="b">
        <v>0</v>
      </c>
      <c r="V94" s="27" t="b">
        <v>1</v>
      </c>
      <c r="W94" s="27" t="b">
        <v>0</v>
      </c>
      <c r="X94" s="27" t="b">
        <v>0</v>
      </c>
      <c r="Y94" s="27" t="b">
        <v>1</v>
      </c>
      <c r="Z94" s="27" t="b">
        <v>0</v>
      </c>
      <c r="AA94" s="27" t="b">
        <v>0</v>
      </c>
      <c r="AB94" s="27" t="b">
        <v>0</v>
      </c>
      <c r="AC94" s="27" t="b">
        <v>0</v>
      </c>
      <c r="AD94" s="29" t="b">
        <v>0</v>
      </c>
      <c r="AE94" t="b">
        <v>0</v>
      </c>
      <c r="AF94" t="b">
        <v>0</v>
      </c>
      <c r="AG94" t="b">
        <v>1</v>
      </c>
    </row>
    <row r="95" spans="1:33" x14ac:dyDescent="0.35">
      <c r="A95" s="16">
        <f t="shared" si="6"/>
        <v>88</v>
      </c>
      <c r="B95" s="16" t="s">
        <v>242</v>
      </c>
      <c r="C95" s="21" t="s">
        <v>226</v>
      </c>
      <c r="D95" t="s">
        <v>252</v>
      </c>
      <c r="E95" s="21" t="s">
        <v>127</v>
      </c>
      <c r="F95" s="21" t="s">
        <v>129</v>
      </c>
      <c r="G95" s="21" t="s">
        <v>337</v>
      </c>
      <c r="H95" s="63" t="s">
        <v>251</v>
      </c>
      <c r="I95" s="21" t="str">
        <f t="shared" si="5"/>
        <v>2019</v>
      </c>
      <c r="J95" s="21" t="s">
        <v>90</v>
      </c>
      <c r="K95" s="21">
        <v>0</v>
      </c>
      <c r="L95" s="21">
        <v>0</v>
      </c>
      <c r="M95" s="21">
        <v>2.5000000000000001E-2</v>
      </c>
      <c r="N95" s="21" t="s">
        <v>129</v>
      </c>
      <c r="O95" s="111">
        <v>0</v>
      </c>
      <c r="P95" s="21">
        <v>1</v>
      </c>
      <c r="Q95" s="21">
        <v>0</v>
      </c>
      <c r="R95" s="27" t="s">
        <v>233</v>
      </c>
      <c r="S95" s="27" t="s">
        <v>234</v>
      </c>
      <c r="T95" s="27" t="s">
        <v>281</v>
      </c>
      <c r="U95" s="28" t="b">
        <v>0</v>
      </c>
      <c r="V95" s="27" t="b">
        <v>1</v>
      </c>
      <c r="W95" s="27" t="b">
        <v>0</v>
      </c>
      <c r="X95" s="27" t="b">
        <v>0</v>
      </c>
      <c r="Y95" s="27" t="b">
        <v>1</v>
      </c>
      <c r="Z95" s="27" t="b">
        <v>0</v>
      </c>
      <c r="AA95" s="27" t="b">
        <v>0</v>
      </c>
      <c r="AB95" s="27" t="b">
        <v>0</v>
      </c>
      <c r="AC95" s="27" t="b">
        <v>0</v>
      </c>
      <c r="AD95" s="29" t="b">
        <v>0</v>
      </c>
      <c r="AE95" t="b">
        <v>0</v>
      </c>
      <c r="AF95" t="b">
        <v>0</v>
      </c>
      <c r="AG95" t="b">
        <v>1</v>
      </c>
    </row>
    <row r="96" spans="1:33" x14ac:dyDescent="0.35">
      <c r="A96" s="16">
        <f t="shared" si="6"/>
        <v>89</v>
      </c>
      <c r="B96" s="16" t="s">
        <v>242</v>
      </c>
      <c r="C96" s="21" t="s">
        <v>226</v>
      </c>
      <c r="D96" t="s">
        <v>252</v>
      </c>
      <c r="E96" s="21" t="s">
        <v>127</v>
      </c>
      <c r="F96" s="21" t="s">
        <v>129</v>
      </c>
      <c r="G96" s="21" t="s">
        <v>337</v>
      </c>
      <c r="H96" s="63" t="s">
        <v>251</v>
      </c>
      <c r="I96" s="21" t="str">
        <f t="shared" si="5"/>
        <v>2019</v>
      </c>
      <c r="J96" s="21" t="s">
        <v>90</v>
      </c>
      <c r="K96" s="21">
        <v>0</v>
      </c>
      <c r="L96" s="21">
        <v>0</v>
      </c>
      <c r="M96" s="21">
        <v>0.03</v>
      </c>
      <c r="N96" s="21" t="s">
        <v>129</v>
      </c>
      <c r="O96" s="111">
        <v>0</v>
      </c>
      <c r="P96" s="21">
        <v>1</v>
      </c>
      <c r="Q96" s="21">
        <v>0</v>
      </c>
      <c r="R96" s="27" t="s">
        <v>233</v>
      </c>
      <c r="S96" s="27" t="s">
        <v>234</v>
      </c>
      <c r="T96" s="27" t="s">
        <v>281</v>
      </c>
      <c r="U96" s="28" t="b">
        <v>0</v>
      </c>
      <c r="V96" s="27" t="b">
        <v>1</v>
      </c>
      <c r="W96" s="27" t="b">
        <v>0</v>
      </c>
      <c r="X96" s="27" t="b">
        <v>0</v>
      </c>
      <c r="Y96" s="27" t="b">
        <v>1</v>
      </c>
      <c r="Z96" s="27" t="b">
        <v>0</v>
      </c>
      <c r="AA96" s="27" t="b">
        <v>0</v>
      </c>
      <c r="AB96" s="27" t="b">
        <v>0</v>
      </c>
      <c r="AC96" s="27" t="b">
        <v>0</v>
      </c>
      <c r="AD96" s="29" t="b">
        <v>0</v>
      </c>
      <c r="AE96" t="b">
        <v>0</v>
      </c>
      <c r="AF96" t="b">
        <v>0</v>
      </c>
      <c r="AG96" t="b">
        <v>1</v>
      </c>
    </row>
    <row r="97" spans="1:33" x14ac:dyDescent="0.35">
      <c r="A97" s="16">
        <f t="shared" si="6"/>
        <v>90</v>
      </c>
      <c r="B97" s="16" t="s">
        <v>242</v>
      </c>
      <c r="C97" s="21" t="s">
        <v>226</v>
      </c>
      <c r="D97" t="s">
        <v>252</v>
      </c>
      <c r="E97" s="21" t="s">
        <v>127</v>
      </c>
      <c r="F97" s="21" t="s">
        <v>129</v>
      </c>
      <c r="G97" s="21" t="s">
        <v>337</v>
      </c>
      <c r="H97" s="63" t="s">
        <v>251</v>
      </c>
      <c r="I97" s="21" t="str">
        <f t="shared" si="5"/>
        <v>2019</v>
      </c>
      <c r="J97" s="21" t="s">
        <v>90</v>
      </c>
      <c r="K97" s="21">
        <v>0</v>
      </c>
      <c r="L97" s="21">
        <v>0</v>
      </c>
      <c r="M97" s="21">
        <v>3.5000000000000003E-2</v>
      </c>
      <c r="N97" s="21" t="s">
        <v>129</v>
      </c>
      <c r="O97" s="111">
        <v>0</v>
      </c>
      <c r="P97" s="21">
        <v>1</v>
      </c>
      <c r="Q97" s="21">
        <v>0</v>
      </c>
      <c r="R97" s="27" t="s">
        <v>233</v>
      </c>
      <c r="S97" s="27" t="s">
        <v>234</v>
      </c>
      <c r="T97" s="27" t="s">
        <v>281</v>
      </c>
      <c r="U97" s="28" t="b">
        <v>0</v>
      </c>
      <c r="V97" s="27" t="b">
        <v>1</v>
      </c>
      <c r="W97" s="27" t="b">
        <v>0</v>
      </c>
      <c r="X97" s="27" t="b">
        <v>0</v>
      </c>
      <c r="Y97" s="27" t="b">
        <v>1</v>
      </c>
      <c r="Z97" s="27" t="b">
        <v>0</v>
      </c>
      <c r="AA97" s="27" t="b">
        <v>0</v>
      </c>
      <c r="AB97" s="27" t="b">
        <v>0</v>
      </c>
      <c r="AC97" s="27" t="b">
        <v>0</v>
      </c>
      <c r="AD97" s="29" t="b">
        <v>0</v>
      </c>
      <c r="AE97" t="b">
        <v>0</v>
      </c>
      <c r="AF97" t="b">
        <v>0</v>
      </c>
      <c r="AG97" t="b">
        <v>1</v>
      </c>
    </row>
    <row r="98" spans="1:33" x14ac:dyDescent="0.35">
      <c r="A98" s="16">
        <f t="shared" si="6"/>
        <v>91</v>
      </c>
      <c r="B98" s="16" t="s">
        <v>242</v>
      </c>
      <c r="C98" s="21" t="s">
        <v>226</v>
      </c>
      <c r="D98" t="s">
        <v>252</v>
      </c>
      <c r="E98" s="21" t="s">
        <v>127</v>
      </c>
      <c r="F98" s="21" t="s">
        <v>129</v>
      </c>
      <c r="G98" s="21" t="s">
        <v>337</v>
      </c>
      <c r="H98" s="63" t="s">
        <v>251</v>
      </c>
      <c r="I98" s="21" t="str">
        <f t="shared" si="5"/>
        <v>2019</v>
      </c>
      <c r="J98" s="21" t="s">
        <v>90</v>
      </c>
      <c r="K98" s="21">
        <v>0</v>
      </c>
      <c r="L98" s="21">
        <v>0</v>
      </c>
      <c r="M98" s="21">
        <v>0.04</v>
      </c>
      <c r="N98" s="21" t="s">
        <v>129</v>
      </c>
      <c r="O98" s="111">
        <v>0</v>
      </c>
      <c r="P98" s="21">
        <v>1</v>
      </c>
      <c r="Q98" s="21">
        <v>0</v>
      </c>
      <c r="R98" s="27" t="s">
        <v>233</v>
      </c>
      <c r="S98" s="27" t="s">
        <v>234</v>
      </c>
      <c r="T98" s="27" t="s">
        <v>281</v>
      </c>
      <c r="U98" s="28" t="b">
        <v>0</v>
      </c>
      <c r="V98" s="27" t="b">
        <v>1</v>
      </c>
      <c r="W98" s="27" t="b">
        <v>0</v>
      </c>
      <c r="X98" s="27" t="b">
        <v>0</v>
      </c>
      <c r="Y98" s="27" t="b">
        <v>1</v>
      </c>
      <c r="Z98" s="27" t="b">
        <v>0</v>
      </c>
      <c r="AA98" s="27" t="b">
        <v>0</v>
      </c>
      <c r="AB98" s="27" t="b">
        <v>0</v>
      </c>
      <c r="AC98" s="27" t="b">
        <v>0</v>
      </c>
      <c r="AD98" s="29" t="b">
        <v>0</v>
      </c>
      <c r="AE98" t="b">
        <v>0</v>
      </c>
      <c r="AF98" t="b">
        <v>0</v>
      </c>
      <c r="AG98" t="b">
        <v>1</v>
      </c>
    </row>
    <row r="99" spans="1:33" x14ac:dyDescent="0.35">
      <c r="A99" s="16">
        <f t="shared" si="6"/>
        <v>92</v>
      </c>
      <c r="B99" s="16" t="s">
        <v>242</v>
      </c>
      <c r="C99" s="21" t="s">
        <v>226</v>
      </c>
      <c r="D99" t="s">
        <v>252</v>
      </c>
      <c r="E99" s="21" t="s">
        <v>127</v>
      </c>
      <c r="F99" s="21" t="s">
        <v>129</v>
      </c>
      <c r="G99" s="21" t="s">
        <v>337</v>
      </c>
      <c r="H99" s="63" t="s">
        <v>251</v>
      </c>
      <c r="I99" s="21" t="str">
        <f t="shared" si="5"/>
        <v>2019</v>
      </c>
      <c r="J99" s="21" t="s">
        <v>90</v>
      </c>
      <c r="K99" s="21">
        <v>0</v>
      </c>
      <c r="L99" s="21">
        <v>0</v>
      </c>
      <c r="M99" s="21">
        <v>4.4999999999999998E-2</v>
      </c>
      <c r="N99" s="21" t="s">
        <v>129</v>
      </c>
      <c r="O99" s="111">
        <v>0</v>
      </c>
      <c r="P99" s="21">
        <v>1</v>
      </c>
      <c r="Q99" s="21">
        <v>0</v>
      </c>
      <c r="R99" s="27" t="s">
        <v>233</v>
      </c>
      <c r="S99" s="27" t="s">
        <v>234</v>
      </c>
      <c r="T99" s="27" t="s">
        <v>281</v>
      </c>
      <c r="U99" s="28" t="b">
        <v>0</v>
      </c>
      <c r="V99" s="27" t="b">
        <v>1</v>
      </c>
      <c r="W99" s="27" t="b">
        <v>0</v>
      </c>
      <c r="X99" s="27" t="b">
        <v>0</v>
      </c>
      <c r="Y99" s="27" t="b">
        <v>1</v>
      </c>
      <c r="Z99" s="27" t="b">
        <v>0</v>
      </c>
      <c r="AA99" s="27" t="b">
        <v>0</v>
      </c>
      <c r="AB99" s="27" t="b">
        <v>0</v>
      </c>
      <c r="AC99" s="27" t="b">
        <v>0</v>
      </c>
      <c r="AD99" s="29" t="b">
        <v>0</v>
      </c>
      <c r="AE99" t="b">
        <v>0</v>
      </c>
      <c r="AF99" t="b">
        <v>0</v>
      </c>
      <c r="AG99" t="b">
        <v>1</v>
      </c>
    </row>
    <row r="100" spans="1:33" x14ac:dyDescent="0.35">
      <c r="A100" s="16">
        <f t="shared" si="6"/>
        <v>93</v>
      </c>
      <c r="B100" s="16" t="s">
        <v>242</v>
      </c>
      <c r="C100" s="21" t="s">
        <v>226</v>
      </c>
      <c r="D100" t="s">
        <v>252</v>
      </c>
      <c r="E100" s="21" t="s">
        <v>127</v>
      </c>
      <c r="F100" s="21" t="s">
        <v>129</v>
      </c>
      <c r="G100" s="21" t="s">
        <v>337</v>
      </c>
      <c r="H100" s="63" t="s">
        <v>251</v>
      </c>
      <c r="I100" s="21" t="str">
        <f t="shared" si="5"/>
        <v>2019</v>
      </c>
      <c r="J100" s="21" t="s">
        <v>90</v>
      </c>
      <c r="K100" s="21">
        <v>0</v>
      </c>
      <c r="L100" s="21">
        <v>0</v>
      </c>
      <c r="M100" s="21">
        <v>0.05</v>
      </c>
      <c r="N100" s="21" t="s">
        <v>129</v>
      </c>
      <c r="O100" s="111">
        <v>0</v>
      </c>
      <c r="P100" s="21">
        <v>1</v>
      </c>
      <c r="Q100" s="21">
        <v>0</v>
      </c>
      <c r="R100" s="27" t="s">
        <v>233</v>
      </c>
      <c r="S100" s="27" t="s">
        <v>234</v>
      </c>
      <c r="T100" s="27" t="s">
        <v>281</v>
      </c>
      <c r="U100" s="28" t="b">
        <v>0</v>
      </c>
      <c r="V100" s="27" t="b">
        <v>1</v>
      </c>
      <c r="W100" s="27" t="b">
        <v>0</v>
      </c>
      <c r="X100" s="27" t="b">
        <v>0</v>
      </c>
      <c r="Y100" s="27" t="b">
        <v>1</v>
      </c>
      <c r="Z100" s="27" t="b">
        <v>0</v>
      </c>
      <c r="AA100" s="27" t="b">
        <v>0</v>
      </c>
      <c r="AB100" s="27" t="b">
        <v>0</v>
      </c>
      <c r="AC100" s="27" t="b">
        <v>0</v>
      </c>
      <c r="AD100" s="29" t="b">
        <v>0</v>
      </c>
      <c r="AE100" t="b">
        <v>0</v>
      </c>
      <c r="AF100" t="b">
        <v>0</v>
      </c>
      <c r="AG100" t="b">
        <v>1</v>
      </c>
    </row>
    <row r="101" spans="1:33" x14ac:dyDescent="0.35">
      <c r="A101" s="16">
        <f t="shared" si="6"/>
        <v>94</v>
      </c>
      <c r="B101" s="16" t="s">
        <v>242</v>
      </c>
      <c r="C101" s="21" t="s">
        <v>226</v>
      </c>
      <c r="D101" t="s">
        <v>252</v>
      </c>
      <c r="E101" s="21" t="s">
        <v>127</v>
      </c>
      <c r="F101" s="21" t="s">
        <v>129</v>
      </c>
      <c r="G101" s="21" t="s">
        <v>337</v>
      </c>
      <c r="H101" s="63" t="s">
        <v>251</v>
      </c>
      <c r="I101" s="21" t="str">
        <f t="shared" si="5"/>
        <v>2019</v>
      </c>
      <c r="J101" s="21" t="s">
        <v>90</v>
      </c>
      <c r="K101" s="21">
        <v>0</v>
      </c>
      <c r="L101" s="21">
        <v>0</v>
      </c>
      <c r="M101" s="21">
        <v>5.5E-2</v>
      </c>
      <c r="N101" s="21" t="s">
        <v>129</v>
      </c>
      <c r="O101" s="111">
        <v>0</v>
      </c>
      <c r="P101" s="21">
        <v>1</v>
      </c>
      <c r="Q101" s="21">
        <v>0</v>
      </c>
      <c r="R101" s="27" t="s">
        <v>233</v>
      </c>
      <c r="S101" s="27" t="s">
        <v>234</v>
      </c>
      <c r="T101" s="27" t="s">
        <v>281</v>
      </c>
      <c r="U101" s="28" t="b">
        <v>0</v>
      </c>
      <c r="V101" s="27" t="b">
        <v>1</v>
      </c>
      <c r="W101" s="27" t="b">
        <v>0</v>
      </c>
      <c r="X101" s="27" t="b">
        <v>0</v>
      </c>
      <c r="Y101" s="27" t="b">
        <v>1</v>
      </c>
      <c r="Z101" s="27" t="b">
        <v>0</v>
      </c>
      <c r="AA101" s="27" t="b">
        <v>0</v>
      </c>
      <c r="AB101" s="27" t="b">
        <v>0</v>
      </c>
      <c r="AC101" s="27" t="b">
        <v>0</v>
      </c>
      <c r="AD101" s="29" t="b">
        <v>0</v>
      </c>
      <c r="AE101" t="b">
        <v>0</v>
      </c>
      <c r="AF101" t="b">
        <v>0</v>
      </c>
      <c r="AG101" t="b">
        <v>1</v>
      </c>
    </row>
    <row r="102" spans="1:33" x14ac:dyDescent="0.35">
      <c r="A102" s="16">
        <f t="shared" si="6"/>
        <v>95</v>
      </c>
      <c r="B102" s="16" t="s">
        <v>242</v>
      </c>
      <c r="C102" s="21" t="s">
        <v>226</v>
      </c>
      <c r="D102" t="s">
        <v>252</v>
      </c>
      <c r="E102" s="21" t="s">
        <v>127</v>
      </c>
      <c r="F102" s="21" t="s">
        <v>129</v>
      </c>
      <c r="G102" s="21" t="s">
        <v>337</v>
      </c>
      <c r="H102" s="63" t="s">
        <v>251</v>
      </c>
      <c r="I102" s="21" t="str">
        <f t="shared" si="5"/>
        <v>2019</v>
      </c>
      <c r="J102" s="21" t="s">
        <v>90</v>
      </c>
      <c r="K102" s="21">
        <v>0</v>
      </c>
      <c r="L102" s="21">
        <v>0</v>
      </c>
      <c r="M102" s="21">
        <v>0.06</v>
      </c>
      <c r="N102" s="21" t="s">
        <v>129</v>
      </c>
      <c r="O102" s="111">
        <v>0</v>
      </c>
      <c r="P102" s="21">
        <v>1</v>
      </c>
      <c r="Q102" s="21">
        <v>0</v>
      </c>
      <c r="R102" s="27" t="s">
        <v>233</v>
      </c>
      <c r="S102" s="27" t="s">
        <v>234</v>
      </c>
      <c r="T102" s="27" t="s">
        <v>281</v>
      </c>
      <c r="U102" s="28" t="b">
        <v>0</v>
      </c>
      <c r="V102" s="27" t="b">
        <v>1</v>
      </c>
      <c r="W102" s="27" t="b">
        <v>0</v>
      </c>
      <c r="X102" s="27" t="b">
        <v>0</v>
      </c>
      <c r="Y102" s="27" t="b">
        <v>1</v>
      </c>
      <c r="Z102" s="27" t="b">
        <v>0</v>
      </c>
      <c r="AA102" s="27" t="b">
        <v>0</v>
      </c>
      <c r="AB102" s="27" t="b">
        <v>0</v>
      </c>
      <c r="AC102" s="27" t="b">
        <v>0</v>
      </c>
      <c r="AD102" s="29" t="b">
        <v>0</v>
      </c>
      <c r="AE102" t="b">
        <v>0</v>
      </c>
      <c r="AF102" t="b">
        <v>0</v>
      </c>
      <c r="AG102" t="b">
        <v>1</v>
      </c>
    </row>
    <row r="103" spans="1:33" x14ac:dyDescent="0.35">
      <c r="A103" s="16">
        <f t="shared" si="6"/>
        <v>96</v>
      </c>
      <c r="B103" s="16" t="s">
        <v>242</v>
      </c>
      <c r="C103" s="21" t="s">
        <v>226</v>
      </c>
      <c r="D103" t="s">
        <v>252</v>
      </c>
      <c r="E103" s="21" t="s">
        <v>127</v>
      </c>
      <c r="F103" s="21" t="s">
        <v>129</v>
      </c>
      <c r="G103" s="21" t="s">
        <v>337</v>
      </c>
      <c r="H103" s="63" t="s">
        <v>251</v>
      </c>
      <c r="I103" s="21" t="str">
        <f t="shared" si="5"/>
        <v>2019</v>
      </c>
      <c r="J103" s="21" t="s">
        <v>90</v>
      </c>
      <c r="K103" s="21">
        <v>0</v>
      </c>
      <c r="L103" s="21">
        <v>0</v>
      </c>
      <c r="M103" s="21">
        <v>6.5000000000000002E-2</v>
      </c>
      <c r="N103" s="21" t="s">
        <v>129</v>
      </c>
      <c r="O103" s="111">
        <v>0</v>
      </c>
      <c r="P103" s="21">
        <v>1</v>
      </c>
      <c r="Q103" s="21">
        <v>0</v>
      </c>
      <c r="R103" s="27" t="s">
        <v>233</v>
      </c>
      <c r="S103" s="27" t="s">
        <v>234</v>
      </c>
      <c r="T103" s="27" t="s">
        <v>281</v>
      </c>
      <c r="U103" s="28" t="b">
        <v>0</v>
      </c>
      <c r="V103" s="27" t="b">
        <v>1</v>
      </c>
      <c r="W103" s="27" t="b">
        <v>0</v>
      </c>
      <c r="X103" s="27" t="b">
        <v>0</v>
      </c>
      <c r="Y103" s="27" t="b">
        <v>1</v>
      </c>
      <c r="Z103" s="27" t="b">
        <v>0</v>
      </c>
      <c r="AA103" s="27" t="b">
        <v>0</v>
      </c>
      <c r="AB103" s="27" t="b">
        <v>0</v>
      </c>
      <c r="AC103" s="27" t="b">
        <v>0</v>
      </c>
      <c r="AD103" s="29" t="b">
        <v>0</v>
      </c>
      <c r="AE103" t="b">
        <v>0</v>
      </c>
      <c r="AF103" t="b">
        <v>0</v>
      </c>
      <c r="AG103" t="b">
        <v>1</v>
      </c>
    </row>
    <row r="104" spans="1:33" x14ac:dyDescent="0.35">
      <c r="A104" s="16">
        <f t="shared" si="6"/>
        <v>97</v>
      </c>
      <c r="B104" s="16" t="s">
        <v>242</v>
      </c>
      <c r="C104" s="21" t="s">
        <v>226</v>
      </c>
      <c r="D104" t="s">
        <v>272</v>
      </c>
      <c r="E104" s="21" t="s">
        <v>127</v>
      </c>
      <c r="F104" s="21" t="s">
        <v>129</v>
      </c>
      <c r="G104" s="21" t="s">
        <v>337</v>
      </c>
      <c r="H104" s="63" t="s">
        <v>251</v>
      </c>
      <c r="I104" s="21" t="str">
        <f t="shared" si="5"/>
        <v>2019</v>
      </c>
      <c r="J104" s="21" t="s">
        <v>90</v>
      </c>
      <c r="K104" s="21">
        <v>0</v>
      </c>
      <c r="L104" s="21">
        <v>0</v>
      </c>
      <c r="M104" s="21">
        <v>0.01</v>
      </c>
      <c r="N104" s="21" t="s">
        <v>129</v>
      </c>
      <c r="O104" s="111">
        <v>0</v>
      </c>
      <c r="P104" s="21">
        <v>1</v>
      </c>
      <c r="Q104" s="21">
        <v>0</v>
      </c>
      <c r="R104" s="27" t="s">
        <v>233</v>
      </c>
      <c r="S104" s="27" t="s">
        <v>234</v>
      </c>
      <c r="T104" s="27" t="s">
        <v>281</v>
      </c>
      <c r="U104" s="28" t="b">
        <v>0</v>
      </c>
      <c r="V104" s="27" t="b">
        <v>1</v>
      </c>
      <c r="W104" s="27" t="b">
        <v>0</v>
      </c>
      <c r="X104" s="27" t="b">
        <v>0</v>
      </c>
      <c r="Y104" s="27" t="b">
        <v>1</v>
      </c>
      <c r="Z104" s="27" t="b">
        <v>0</v>
      </c>
      <c r="AA104" s="27" t="b">
        <v>0</v>
      </c>
      <c r="AB104" s="27" t="b">
        <v>0</v>
      </c>
      <c r="AC104" s="27" t="b">
        <v>0</v>
      </c>
      <c r="AD104" s="29" t="b">
        <v>0</v>
      </c>
      <c r="AE104" t="b">
        <v>0</v>
      </c>
      <c r="AF104" t="b">
        <v>0</v>
      </c>
      <c r="AG104" t="b">
        <v>1</v>
      </c>
    </row>
    <row r="105" spans="1:33" x14ac:dyDescent="0.35">
      <c r="A105" s="16">
        <f t="shared" si="6"/>
        <v>98</v>
      </c>
      <c r="B105" s="16" t="s">
        <v>242</v>
      </c>
      <c r="C105" s="21" t="s">
        <v>226</v>
      </c>
      <c r="D105" t="s">
        <v>272</v>
      </c>
      <c r="E105" s="21" t="s">
        <v>127</v>
      </c>
      <c r="F105" s="21" t="s">
        <v>129</v>
      </c>
      <c r="G105" s="21" t="s">
        <v>337</v>
      </c>
      <c r="H105" s="63" t="s">
        <v>251</v>
      </c>
      <c r="I105" s="21" t="str">
        <f t="shared" si="5"/>
        <v>2019</v>
      </c>
      <c r="J105" s="21" t="s">
        <v>90</v>
      </c>
      <c r="K105" s="21">
        <v>0</v>
      </c>
      <c r="L105" s="21">
        <v>0</v>
      </c>
      <c r="M105" s="21">
        <v>1.4999999999999999E-2</v>
      </c>
      <c r="N105" s="21" t="s">
        <v>129</v>
      </c>
      <c r="O105" s="111">
        <v>0</v>
      </c>
      <c r="P105" s="21">
        <v>1</v>
      </c>
      <c r="Q105" s="21">
        <v>0</v>
      </c>
      <c r="R105" s="27" t="s">
        <v>233</v>
      </c>
      <c r="S105" s="27" t="s">
        <v>234</v>
      </c>
      <c r="T105" s="27" t="s">
        <v>281</v>
      </c>
      <c r="U105" s="28" t="b">
        <v>0</v>
      </c>
      <c r="V105" s="27" t="b">
        <v>1</v>
      </c>
      <c r="W105" s="27" t="b">
        <v>0</v>
      </c>
      <c r="X105" s="27" t="b">
        <v>0</v>
      </c>
      <c r="Y105" s="27" t="b">
        <v>1</v>
      </c>
      <c r="Z105" s="27" t="b">
        <v>0</v>
      </c>
      <c r="AA105" s="27" t="b">
        <v>0</v>
      </c>
      <c r="AB105" s="27" t="b">
        <v>0</v>
      </c>
      <c r="AC105" s="27" t="b">
        <v>0</v>
      </c>
      <c r="AD105" s="29" t="b">
        <v>0</v>
      </c>
      <c r="AE105" t="b">
        <v>0</v>
      </c>
      <c r="AF105" t="b">
        <v>0</v>
      </c>
      <c r="AG105" t="b">
        <v>1</v>
      </c>
    </row>
    <row r="106" spans="1:33" x14ac:dyDescent="0.35">
      <c r="A106" s="16">
        <f t="shared" si="6"/>
        <v>99</v>
      </c>
      <c r="B106" s="16" t="s">
        <v>242</v>
      </c>
      <c r="C106" s="21" t="s">
        <v>226</v>
      </c>
      <c r="D106" t="s">
        <v>272</v>
      </c>
      <c r="E106" s="21" t="s">
        <v>127</v>
      </c>
      <c r="F106" s="21" t="s">
        <v>129</v>
      </c>
      <c r="G106" s="21" t="s">
        <v>337</v>
      </c>
      <c r="H106" s="63" t="s">
        <v>251</v>
      </c>
      <c r="I106" s="21" t="str">
        <f t="shared" si="5"/>
        <v>2019</v>
      </c>
      <c r="J106" s="21" t="s">
        <v>90</v>
      </c>
      <c r="K106" s="21">
        <v>0</v>
      </c>
      <c r="L106" s="21">
        <v>0</v>
      </c>
      <c r="M106" s="21">
        <v>0.02</v>
      </c>
      <c r="N106" s="21" t="s">
        <v>129</v>
      </c>
      <c r="O106" s="111">
        <v>0</v>
      </c>
      <c r="P106" s="21">
        <v>1</v>
      </c>
      <c r="Q106" s="21">
        <v>0</v>
      </c>
      <c r="R106" s="27" t="s">
        <v>233</v>
      </c>
      <c r="S106" s="27" t="s">
        <v>234</v>
      </c>
      <c r="T106" s="27" t="s">
        <v>281</v>
      </c>
      <c r="U106" s="28" t="b">
        <v>0</v>
      </c>
      <c r="V106" s="27" t="b">
        <v>1</v>
      </c>
      <c r="W106" s="27" t="b">
        <v>0</v>
      </c>
      <c r="X106" s="27" t="b">
        <v>0</v>
      </c>
      <c r="Y106" s="27" t="b">
        <v>1</v>
      </c>
      <c r="Z106" s="27" t="b">
        <v>0</v>
      </c>
      <c r="AA106" s="27" t="b">
        <v>0</v>
      </c>
      <c r="AB106" s="27" t="b">
        <v>0</v>
      </c>
      <c r="AC106" s="27" t="b">
        <v>0</v>
      </c>
      <c r="AD106" s="29" t="b">
        <v>0</v>
      </c>
      <c r="AE106" t="b">
        <v>0</v>
      </c>
      <c r="AF106" t="b">
        <v>0</v>
      </c>
      <c r="AG106" t="b">
        <v>1</v>
      </c>
    </row>
    <row r="107" spans="1:33" x14ac:dyDescent="0.35">
      <c r="A107" s="16">
        <f t="shared" si="6"/>
        <v>100</v>
      </c>
      <c r="B107" s="16" t="s">
        <v>242</v>
      </c>
      <c r="C107" s="21" t="s">
        <v>226</v>
      </c>
      <c r="D107" t="s">
        <v>272</v>
      </c>
      <c r="E107" s="21" t="s">
        <v>127</v>
      </c>
      <c r="F107" s="21" t="s">
        <v>129</v>
      </c>
      <c r="G107" s="21" t="s">
        <v>337</v>
      </c>
      <c r="H107" s="63" t="s">
        <v>251</v>
      </c>
      <c r="I107" s="21" t="str">
        <f t="shared" si="5"/>
        <v>2019</v>
      </c>
      <c r="J107" s="21" t="s">
        <v>90</v>
      </c>
      <c r="K107" s="21">
        <v>0</v>
      </c>
      <c r="L107" s="21">
        <v>0</v>
      </c>
      <c r="M107" s="21">
        <v>2.5000000000000001E-2</v>
      </c>
      <c r="N107" s="21" t="s">
        <v>129</v>
      </c>
      <c r="O107" s="111">
        <v>0</v>
      </c>
      <c r="P107" s="21">
        <v>1</v>
      </c>
      <c r="Q107" s="21">
        <v>0</v>
      </c>
      <c r="R107" s="27" t="s">
        <v>233</v>
      </c>
      <c r="S107" s="27" t="s">
        <v>234</v>
      </c>
      <c r="T107" s="27" t="s">
        <v>281</v>
      </c>
      <c r="U107" s="28" t="b">
        <v>0</v>
      </c>
      <c r="V107" s="27" t="b">
        <v>1</v>
      </c>
      <c r="W107" s="27" t="b">
        <v>0</v>
      </c>
      <c r="X107" s="27" t="b">
        <v>0</v>
      </c>
      <c r="Y107" s="27" t="b">
        <v>1</v>
      </c>
      <c r="Z107" s="27" t="b">
        <v>0</v>
      </c>
      <c r="AA107" s="27" t="b">
        <v>0</v>
      </c>
      <c r="AB107" s="27" t="b">
        <v>0</v>
      </c>
      <c r="AC107" s="27" t="b">
        <v>0</v>
      </c>
      <c r="AD107" s="29" t="b">
        <v>0</v>
      </c>
      <c r="AE107" t="b">
        <v>0</v>
      </c>
      <c r="AF107" t="b">
        <v>0</v>
      </c>
      <c r="AG107" t="b">
        <v>1</v>
      </c>
    </row>
    <row r="108" spans="1:33" x14ac:dyDescent="0.35">
      <c r="A108" s="16">
        <f t="shared" si="6"/>
        <v>101</v>
      </c>
      <c r="B108" s="16" t="s">
        <v>242</v>
      </c>
      <c r="C108" s="21" t="s">
        <v>226</v>
      </c>
      <c r="D108" t="s">
        <v>272</v>
      </c>
      <c r="E108" s="21" t="s">
        <v>127</v>
      </c>
      <c r="F108" s="21" t="s">
        <v>129</v>
      </c>
      <c r="G108" s="21" t="s">
        <v>337</v>
      </c>
      <c r="H108" s="63" t="s">
        <v>251</v>
      </c>
      <c r="I108" s="21" t="str">
        <f t="shared" si="5"/>
        <v>2019</v>
      </c>
      <c r="J108" s="21" t="s">
        <v>90</v>
      </c>
      <c r="K108" s="21">
        <v>0</v>
      </c>
      <c r="L108" s="21">
        <v>0</v>
      </c>
      <c r="M108" s="21">
        <v>0.03</v>
      </c>
      <c r="N108" s="21" t="s">
        <v>129</v>
      </c>
      <c r="O108" s="111">
        <v>0</v>
      </c>
      <c r="P108" s="21">
        <v>1</v>
      </c>
      <c r="Q108" s="21">
        <v>0</v>
      </c>
      <c r="R108" s="27" t="s">
        <v>233</v>
      </c>
      <c r="S108" s="27" t="s">
        <v>234</v>
      </c>
      <c r="T108" s="27" t="s">
        <v>281</v>
      </c>
      <c r="U108" s="28" t="b">
        <v>0</v>
      </c>
      <c r="V108" s="27" t="b">
        <v>1</v>
      </c>
      <c r="W108" s="27" t="b">
        <v>0</v>
      </c>
      <c r="X108" s="27" t="b">
        <v>0</v>
      </c>
      <c r="Y108" s="27" t="b">
        <v>1</v>
      </c>
      <c r="Z108" s="27" t="b">
        <v>0</v>
      </c>
      <c r="AA108" s="27" t="b">
        <v>0</v>
      </c>
      <c r="AB108" s="27" t="b">
        <v>0</v>
      </c>
      <c r="AC108" s="27" t="b">
        <v>0</v>
      </c>
      <c r="AD108" s="29" t="b">
        <v>0</v>
      </c>
      <c r="AE108" t="b">
        <v>0</v>
      </c>
      <c r="AF108" t="b">
        <v>0</v>
      </c>
      <c r="AG108" t="b">
        <v>1</v>
      </c>
    </row>
    <row r="109" spans="1:33" x14ac:dyDescent="0.35">
      <c r="A109" s="16">
        <f t="shared" si="6"/>
        <v>102</v>
      </c>
      <c r="B109" s="16" t="s">
        <v>242</v>
      </c>
      <c r="C109" s="21" t="s">
        <v>226</v>
      </c>
      <c r="D109" t="s">
        <v>272</v>
      </c>
      <c r="E109" s="21" t="s">
        <v>127</v>
      </c>
      <c r="F109" s="21" t="s">
        <v>129</v>
      </c>
      <c r="G109" s="21" t="s">
        <v>337</v>
      </c>
      <c r="H109" s="63" t="s">
        <v>251</v>
      </c>
      <c r="I109" s="21" t="str">
        <f t="shared" si="5"/>
        <v>2019</v>
      </c>
      <c r="J109" s="21" t="s">
        <v>90</v>
      </c>
      <c r="K109" s="21">
        <v>0</v>
      </c>
      <c r="L109" s="21">
        <v>0</v>
      </c>
      <c r="M109" s="21">
        <v>3.5000000000000003E-2</v>
      </c>
      <c r="N109" s="21" t="s">
        <v>129</v>
      </c>
      <c r="O109" s="111">
        <v>0</v>
      </c>
      <c r="P109" s="21">
        <v>1</v>
      </c>
      <c r="Q109" s="21">
        <v>0</v>
      </c>
      <c r="R109" s="27" t="s">
        <v>233</v>
      </c>
      <c r="S109" s="27" t="s">
        <v>234</v>
      </c>
      <c r="T109" s="27" t="s">
        <v>281</v>
      </c>
      <c r="U109" s="28" t="b">
        <v>0</v>
      </c>
      <c r="V109" s="27" t="b">
        <v>1</v>
      </c>
      <c r="W109" s="27" t="b">
        <v>0</v>
      </c>
      <c r="X109" s="27" t="b">
        <v>0</v>
      </c>
      <c r="Y109" s="27" t="b">
        <v>1</v>
      </c>
      <c r="Z109" s="27" t="b">
        <v>0</v>
      </c>
      <c r="AA109" s="27" t="b">
        <v>0</v>
      </c>
      <c r="AB109" s="27" t="b">
        <v>0</v>
      </c>
      <c r="AC109" s="27" t="b">
        <v>0</v>
      </c>
      <c r="AD109" s="29" t="b">
        <v>0</v>
      </c>
      <c r="AE109" t="b">
        <v>0</v>
      </c>
      <c r="AF109" t="b">
        <v>0</v>
      </c>
      <c r="AG109" t="b">
        <v>1</v>
      </c>
    </row>
    <row r="110" spans="1:33" x14ac:dyDescent="0.35">
      <c r="A110" s="16">
        <f t="shared" si="6"/>
        <v>103</v>
      </c>
      <c r="B110" s="16" t="s">
        <v>242</v>
      </c>
      <c r="C110" s="21" t="s">
        <v>226</v>
      </c>
      <c r="D110" t="s">
        <v>272</v>
      </c>
      <c r="E110" s="21" t="s">
        <v>127</v>
      </c>
      <c r="F110" s="21" t="s">
        <v>129</v>
      </c>
      <c r="G110" s="21" t="s">
        <v>337</v>
      </c>
      <c r="H110" s="63" t="s">
        <v>251</v>
      </c>
      <c r="I110" s="21" t="str">
        <f t="shared" si="5"/>
        <v>2019</v>
      </c>
      <c r="J110" s="21" t="s">
        <v>90</v>
      </c>
      <c r="K110" s="21">
        <v>0</v>
      </c>
      <c r="L110" s="21">
        <v>0</v>
      </c>
      <c r="M110" s="21">
        <v>0.04</v>
      </c>
      <c r="N110" s="21" t="s">
        <v>129</v>
      </c>
      <c r="O110" s="111">
        <v>0</v>
      </c>
      <c r="P110" s="21">
        <v>1</v>
      </c>
      <c r="Q110" s="21">
        <v>0</v>
      </c>
      <c r="R110" s="27" t="s">
        <v>233</v>
      </c>
      <c r="S110" s="27" t="s">
        <v>234</v>
      </c>
      <c r="T110" s="27" t="s">
        <v>281</v>
      </c>
      <c r="U110" s="28" t="b">
        <v>0</v>
      </c>
      <c r="V110" s="27" t="b">
        <v>1</v>
      </c>
      <c r="W110" s="27" t="b">
        <v>0</v>
      </c>
      <c r="X110" s="27" t="b">
        <v>0</v>
      </c>
      <c r="Y110" s="27" t="b">
        <v>1</v>
      </c>
      <c r="Z110" s="27" t="b">
        <v>0</v>
      </c>
      <c r="AA110" s="27" t="b">
        <v>0</v>
      </c>
      <c r="AB110" s="27" t="b">
        <v>0</v>
      </c>
      <c r="AC110" s="27" t="b">
        <v>0</v>
      </c>
      <c r="AD110" s="29" t="b">
        <v>0</v>
      </c>
      <c r="AE110" t="b">
        <v>0</v>
      </c>
      <c r="AF110" t="b">
        <v>0</v>
      </c>
      <c r="AG110" t="b">
        <v>1</v>
      </c>
    </row>
    <row r="111" spans="1:33" x14ac:dyDescent="0.35">
      <c r="A111" s="16">
        <f t="shared" si="6"/>
        <v>104</v>
      </c>
      <c r="B111" s="16" t="s">
        <v>242</v>
      </c>
      <c r="C111" s="21" t="s">
        <v>226</v>
      </c>
      <c r="D111" t="s">
        <v>272</v>
      </c>
      <c r="E111" s="21" t="s">
        <v>127</v>
      </c>
      <c r="F111" s="21" t="s">
        <v>129</v>
      </c>
      <c r="G111" s="21" t="s">
        <v>337</v>
      </c>
      <c r="H111" s="63" t="s">
        <v>251</v>
      </c>
      <c r="I111" s="21" t="str">
        <f t="shared" si="5"/>
        <v>2019</v>
      </c>
      <c r="J111" s="21" t="s">
        <v>90</v>
      </c>
      <c r="K111" s="21">
        <v>0</v>
      </c>
      <c r="L111" s="21">
        <v>0</v>
      </c>
      <c r="M111" s="21">
        <v>4.4999999999999998E-2</v>
      </c>
      <c r="N111" s="21" t="s">
        <v>129</v>
      </c>
      <c r="O111" s="111">
        <v>0</v>
      </c>
      <c r="P111" s="21">
        <v>1</v>
      </c>
      <c r="Q111" s="21">
        <v>0</v>
      </c>
      <c r="R111" s="27" t="s">
        <v>233</v>
      </c>
      <c r="S111" s="27" t="s">
        <v>234</v>
      </c>
      <c r="T111" s="27" t="s">
        <v>281</v>
      </c>
      <c r="U111" s="28" t="b">
        <v>0</v>
      </c>
      <c r="V111" s="27" t="b">
        <v>1</v>
      </c>
      <c r="W111" s="27" t="b">
        <v>0</v>
      </c>
      <c r="X111" s="27" t="b">
        <v>0</v>
      </c>
      <c r="Y111" s="27" t="b">
        <v>1</v>
      </c>
      <c r="Z111" s="27" t="b">
        <v>0</v>
      </c>
      <c r="AA111" s="27" t="b">
        <v>0</v>
      </c>
      <c r="AB111" s="27" t="b">
        <v>0</v>
      </c>
      <c r="AC111" s="27" t="b">
        <v>0</v>
      </c>
      <c r="AD111" s="29" t="b">
        <v>0</v>
      </c>
      <c r="AE111" t="b">
        <v>0</v>
      </c>
      <c r="AF111" t="b">
        <v>0</v>
      </c>
      <c r="AG111" t="b">
        <v>1</v>
      </c>
    </row>
    <row r="112" spans="1:33" x14ac:dyDescent="0.35">
      <c r="A112" s="16">
        <f t="shared" si="6"/>
        <v>105</v>
      </c>
      <c r="B112" s="16" t="s">
        <v>242</v>
      </c>
      <c r="C112" s="21" t="s">
        <v>226</v>
      </c>
      <c r="D112" t="s">
        <v>272</v>
      </c>
      <c r="E112" s="21" t="s">
        <v>127</v>
      </c>
      <c r="F112" s="21" t="s">
        <v>129</v>
      </c>
      <c r="G112" s="21" t="s">
        <v>337</v>
      </c>
      <c r="H112" s="63" t="s">
        <v>251</v>
      </c>
      <c r="I112" s="21" t="str">
        <f t="shared" si="5"/>
        <v>2019</v>
      </c>
      <c r="J112" s="21" t="s">
        <v>90</v>
      </c>
      <c r="K112" s="21">
        <v>0</v>
      </c>
      <c r="L112" s="21">
        <v>0</v>
      </c>
      <c r="M112" s="21">
        <v>0.05</v>
      </c>
      <c r="N112" s="21" t="s">
        <v>129</v>
      </c>
      <c r="O112" s="111">
        <v>0</v>
      </c>
      <c r="P112" s="21">
        <v>1</v>
      </c>
      <c r="Q112" s="21">
        <v>0</v>
      </c>
      <c r="R112" s="27" t="s">
        <v>233</v>
      </c>
      <c r="S112" s="27" t="s">
        <v>234</v>
      </c>
      <c r="T112" s="27" t="s">
        <v>281</v>
      </c>
      <c r="U112" s="28" t="b">
        <v>0</v>
      </c>
      <c r="V112" s="27" t="b">
        <v>1</v>
      </c>
      <c r="W112" s="27" t="b">
        <v>0</v>
      </c>
      <c r="X112" s="27" t="b">
        <v>0</v>
      </c>
      <c r="Y112" s="27" t="b">
        <v>1</v>
      </c>
      <c r="Z112" s="27" t="b">
        <v>0</v>
      </c>
      <c r="AA112" s="27" t="b">
        <v>0</v>
      </c>
      <c r="AB112" s="27" t="b">
        <v>0</v>
      </c>
      <c r="AC112" s="27" t="b">
        <v>0</v>
      </c>
      <c r="AD112" s="29" t="b">
        <v>0</v>
      </c>
      <c r="AE112" t="b">
        <v>0</v>
      </c>
      <c r="AF112" t="b">
        <v>0</v>
      </c>
      <c r="AG112" t="b">
        <v>1</v>
      </c>
    </row>
    <row r="113" spans="1:33" x14ac:dyDescent="0.35">
      <c r="A113" s="16">
        <f t="shared" si="6"/>
        <v>106</v>
      </c>
      <c r="B113" s="16" t="s">
        <v>242</v>
      </c>
      <c r="C113" s="21" t="s">
        <v>226</v>
      </c>
      <c r="D113" t="s">
        <v>272</v>
      </c>
      <c r="E113" s="21" t="s">
        <v>127</v>
      </c>
      <c r="F113" s="21" t="s">
        <v>129</v>
      </c>
      <c r="G113" s="21" t="s">
        <v>337</v>
      </c>
      <c r="H113" s="63" t="s">
        <v>251</v>
      </c>
      <c r="I113" s="21" t="str">
        <f t="shared" si="5"/>
        <v>2019</v>
      </c>
      <c r="J113" s="21" t="s">
        <v>90</v>
      </c>
      <c r="K113" s="21">
        <v>0</v>
      </c>
      <c r="L113" s="21">
        <v>0</v>
      </c>
      <c r="M113" s="21">
        <v>5.5E-2</v>
      </c>
      <c r="N113" s="21" t="s">
        <v>129</v>
      </c>
      <c r="O113" s="111">
        <v>0</v>
      </c>
      <c r="P113" s="21">
        <v>1</v>
      </c>
      <c r="Q113" s="21">
        <v>0</v>
      </c>
      <c r="R113" s="27" t="s">
        <v>233</v>
      </c>
      <c r="S113" s="27" t="s">
        <v>234</v>
      </c>
      <c r="T113" s="27" t="s">
        <v>281</v>
      </c>
      <c r="U113" s="28" t="b">
        <v>0</v>
      </c>
      <c r="V113" s="27" t="b">
        <v>1</v>
      </c>
      <c r="W113" s="27" t="b">
        <v>0</v>
      </c>
      <c r="X113" s="27" t="b">
        <v>0</v>
      </c>
      <c r="Y113" s="27" t="b">
        <v>1</v>
      </c>
      <c r="Z113" s="27" t="b">
        <v>0</v>
      </c>
      <c r="AA113" s="27" t="b">
        <v>0</v>
      </c>
      <c r="AB113" s="27" t="b">
        <v>0</v>
      </c>
      <c r="AC113" s="27" t="b">
        <v>0</v>
      </c>
      <c r="AD113" s="29" t="b">
        <v>0</v>
      </c>
      <c r="AE113" t="b">
        <v>0</v>
      </c>
      <c r="AF113" t="b">
        <v>0</v>
      </c>
      <c r="AG113" t="b">
        <v>1</v>
      </c>
    </row>
    <row r="114" spans="1:33" x14ac:dyDescent="0.35">
      <c r="A114" s="16">
        <f t="shared" si="6"/>
        <v>107</v>
      </c>
      <c r="B114" s="16" t="s">
        <v>242</v>
      </c>
      <c r="C114" s="21" t="s">
        <v>226</v>
      </c>
      <c r="D114" t="s">
        <v>272</v>
      </c>
      <c r="E114" s="21" t="s">
        <v>127</v>
      </c>
      <c r="F114" s="21" t="s">
        <v>129</v>
      </c>
      <c r="G114" s="21" t="s">
        <v>337</v>
      </c>
      <c r="H114" s="63" t="s">
        <v>251</v>
      </c>
      <c r="I114" s="21" t="str">
        <f t="shared" si="5"/>
        <v>2019</v>
      </c>
      <c r="J114" s="21" t="s">
        <v>90</v>
      </c>
      <c r="K114" s="21">
        <v>0</v>
      </c>
      <c r="L114" s="21">
        <v>0</v>
      </c>
      <c r="M114" s="21">
        <v>0.06</v>
      </c>
      <c r="N114" s="21" t="s">
        <v>129</v>
      </c>
      <c r="O114" s="111">
        <v>0</v>
      </c>
      <c r="P114" s="21">
        <v>1</v>
      </c>
      <c r="Q114" s="21">
        <v>0</v>
      </c>
      <c r="R114" s="27" t="s">
        <v>233</v>
      </c>
      <c r="S114" s="27" t="s">
        <v>234</v>
      </c>
      <c r="T114" s="27" t="s">
        <v>281</v>
      </c>
      <c r="U114" s="28" t="b">
        <v>0</v>
      </c>
      <c r="V114" s="27" t="b">
        <v>1</v>
      </c>
      <c r="W114" s="27" t="b">
        <v>0</v>
      </c>
      <c r="X114" s="27" t="b">
        <v>0</v>
      </c>
      <c r="Y114" s="27" t="b">
        <v>1</v>
      </c>
      <c r="Z114" s="27" t="b">
        <v>0</v>
      </c>
      <c r="AA114" s="27" t="b">
        <v>0</v>
      </c>
      <c r="AB114" s="27" t="b">
        <v>0</v>
      </c>
      <c r="AC114" s="27" t="b">
        <v>0</v>
      </c>
      <c r="AD114" s="29" t="b">
        <v>0</v>
      </c>
      <c r="AE114" t="b">
        <v>0</v>
      </c>
      <c r="AF114" t="b">
        <v>0</v>
      </c>
      <c r="AG114" t="b">
        <v>1</v>
      </c>
    </row>
    <row r="115" spans="1:33" x14ac:dyDescent="0.35">
      <c r="A115" s="16">
        <f t="shared" si="6"/>
        <v>108</v>
      </c>
      <c r="B115" s="16" t="s">
        <v>242</v>
      </c>
      <c r="C115" s="21" t="s">
        <v>226</v>
      </c>
      <c r="D115" t="s">
        <v>272</v>
      </c>
      <c r="E115" s="21" t="s">
        <v>127</v>
      </c>
      <c r="F115" s="21" t="s">
        <v>129</v>
      </c>
      <c r="G115" s="21" t="s">
        <v>337</v>
      </c>
      <c r="H115" s="63" t="s">
        <v>251</v>
      </c>
      <c r="I115" s="21" t="str">
        <f t="shared" ref="I115" si="7">"2019"</f>
        <v>2019</v>
      </c>
      <c r="J115" s="21" t="s">
        <v>90</v>
      </c>
      <c r="K115" s="21">
        <v>0</v>
      </c>
      <c r="L115" s="21">
        <v>0</v>
      </c>
      <c r="M115" s="21">
        <v>6.5000000000000002E-2</v>
      </c>
      <c r="N115" s="21" t="s">
        <v>129</v>
      </c>
      <c r="O115" s="111">
        <v>0</v>
      </c>
      <c r="P115" s="21">
        <v>1</v>
      </c>
      <c r="Q115" s="21">
        <v>0</v>
      </c>
      <c r="R115" s="27" t="s">
        <v>233</v>
      </c>
      <c r="S115" s="27" t="s">
        <v>234</v>
      </c>
      <c r="T115" s="27" t="s">
        <v>281</v>
      </c>
      <c r="U115" s="28" t="b">
        <v>0</v>
      </c>
      <c r="V115" s="27" t="b">
        <v>1</v>
      </c>
      <c r="W115" s="27" t="b">
        <v>0</v>
      </c>
      <c r="X115" s="27" t="b">
        <v>0</v>
      </c>
      <c r="Y115" s="27" t="b">
        <v>1</v>
      </c>
      <c r="Z115" s="27" t="b">
        <v>0</v>
      </c>
      <c r="AA115" s="27" t="b">
        <v>0</v>
      </c>
      <c r="AB115" s="27" t="b">
        <v>0</v>
      </c>
      <c r="AC115" s="27" t="b">
        <v>0</v>
      </c>
      <c r="AD115" s="29" t="b">
        <v>0</v>
      </c>
      <c r="AE115" t="b">
        <v>0</v>
      </c>
      <c r="AF115" t="b">
        <v>0</v>
      </c>
      <c r="AG115" t="b">
        <v>1</v>
      </c>
    </row>
    <row r="116" spans="1:33" x14ac:dyDescent="0.35">
      <c r="A116" s="16">
        <f t="shared" si="6"/>
        <v>109</v>
      </c>
      <c r="B116" s="16" t="s">
        <v>242</v>
      </c>
      <c r="C116" s="21" t="s">
        <v>226</v>
      </c>
      <c r="D116" t="s">
        <v>271</v>
      </c>
      <c r="E116" s="21" t="s">
        <v>127</v>
      </c>
      <c r="F116" s="21" t="s">
        <v>129</v>
      </c>
      <c r="G116" s="21" t="s">
        <v>337</v>
      </c>
      <c r="H116" s="63" t="s">
        <v>251</v>
      </c>
      <c r="I116" s="21" t="str">
        <f t="shared" si="5"/>
        <v>2019</v>
      </c>
      <c r="J116" s="21" t="s">
        <v>90</v>
      </c>
      <c r="K116" s="21">
        <v>0</v>
      </c>
      <c r="L116" s="21">
        <v>0</v>
      </c>
      <c r="M116" s="21">
        <v>0.01</v>
      </c>
      <c r="N116" s="21" t="s">
        <v>129</v>
      </c>
      <c r="O116" s="111">
        <v>0</v>
      </c>
      <c r="P116" s="21">
        <v>1</v>
      </c>
      <c r="Q116" s="21">
        <v>0</v>
      </c>
      <c r="R116" s="27" t="s">
        <v>233</v>
      </c>
      <c r="S116" s="27" t="s">
        <v>234</v>
      </c>
      <c r="T116" s="27" t="s">
        <v>281</v>
      </c>
      <c r="U116" s="28" t="b">
        <v>0</v>
      </c>
      <c r="V116" s="27" t="b">
        <v>1</v>
      </c>
      <c r="W116" s="27" t="b">
        <v>0</v>
      </c>
      <c r="X116" s="27" t="b">
        <v>0</v>
      </c>
      <c r="Y116" s="27" t="b">
        <v>1</v>
      </c>
      <c r="Z116" s="27" t="b">
        <v>0</v>
      </c>
      <c r="AA116" s="27" t="b">
        <v>0</v>
      </c>
      <c r="AB116" s="27" t="b">
        <v>0</v>
      </c>
      <c r="AC116" s="27" t="b">
        <v>0</v>
      </c>
      <c r="AD116" s="29" t="b">
        <v>0</v>
      </c>
      <c r="AE116" t="b">
        <v>0</v>
      </c>
      <c r="AF116" t="b">
        <v>0</v>
      </c>
      <c r="AG116" t="b">
        <v>1</v>
      </c>
    </row>
    <row r="117" spans="1:33" x14ac:dyDescent="0.35">
      <c r="A117" s="16">
        <f t="shared" si="6"/>
        <v>110</v>
      </c>
      <c r="B117" s="16" t="s">
        <v>242</v>
      </c>
      <c r="C117" s="21" t="s">
        <v>226</v>
      </c>
      <c r="D117" t="s">
        <v>271</v>
      </c>
      <c r="E117" s="21" t="s">
        <v>127</v>
      </c>
      <c r="F117" s="21" t="s">
        <v>129</v>
      </c>
      <c r="G117" s="21" t="s">
        <v>337</v>
      </c>
      <c r="H117" s="63" t="s">
        <v>251</v>
      </c>
      <c r="I117" s="21" t="str">
        <f t="shared" ref="I117:I127" si="8">"2019"</f>
        <v>2019</v>
      </c>
      <c r="J117" s="21" t="s">
        <v>90</v>
      </c>
      <c r="K117" s="21">
        <v>0</v>
      </c>
      <c r="L117" s="21">
        <v>0</v>
      </c>
      <c r="M117" s="21">
        <v>1.4999999999999999E-2</v>
      </c>
      <c r="N117" s="21" t="s">
        <v>129</v>
      </c>
      <c r="O117" s="111">
        <v>0</v>
      </c>
      <c r="P117" s="21">
        <v>1</v>
      </c>
      <c r="Q117" s="21">
        <v>0</v>
      </c>
      <c r="R117" s="27" t="s">
        <v>233</v>
      </c>
      <c r="S117" s="27" t="s">
        <v>234</v>
      </c>
      <c r="T117" s="27" t="s">
        <v>281</v>
      </c>
      <c r="U117" s="28" t="b">
        <v>0</v>
      </c>
      <c r="V117" s="27" t="b">
        <v>1</v>
      </c>
      <c r="W117" s="27" t="b">
        <v>0</v>
      </c>
      <c r="X117" s="27" t="b">
        <v>0</v>
      </c>
      <c r="Y117" s="27" t="b">
        <v>1</v>
      </c>
      <c r="Z117" s="27" t="b">
        <v>0</v>
      </c>
      <c r="AA117" s="27" t="b">
        <v>0</v>
      </c>
      <c r="AB117" s="27" t="b">
        <v>0</v>
      </c>
      <c r="AC117" s="27" t="b">
        <v>0</v>
      </c>
      <c r="AD117" s="29" t="b">
        <v>0</v>
      </c>
      <c r="AE117" t="b">
        <v>0</v>
      </c>
      <c r="AF117" t="b">
        <v>0</v>
      </c>
      <c r="AG117" t="b">
        <v>1</v>
      </c>
    </row>
    <row r="118" spans="1:33" x14ac:dyDescent="0.35">
      <c r="A118" s="16">
        <f t="shared" si="6"/>
        <v>111</v>
      </c>
      <c r="B118" s="16" t="s">
        <v>242</v>
      </c>
      <c r="C118" s="21" t="s">
        <v>226</v>
      </c>
      <c r="D118" t="s">
        <v>271</v>
      </c>
      <c r="E118" s="21" t="s">
        <v>127</v>
      </c>
      <c r="F118" s="21" t="s">
        <v>129</v>
      </c>
      <c r="G118" s="21" t="s">
        <v>337</v>
      </c>
      <c r="H118" s="63" t="s">
        <v>251</v>
      </c>
      <c r="I118" s="21" t="str">
        <f t="shared" si="8"/>
        <v>2019</v>
      </c>
      <c r="J118" s="21" t="s">
        <v>90</v>
      </c>
      <c r="K118" s="21">
        <v>0</v>
      </c>
      <c r="L118" s="21">
        <v>0</v>
      </c>
      <c r="M118" s="21">
        <v>0.02</v>
      </c>
      <c r="N118" s="21" t="s">
        <v>129</v>
      </c>
      <c r="O118" s="111">
        <v>0</v>
      </c>
      <c r="P118" s="21">
        <v>1</v>
      </c>
      <c r="Q118" s="21">
        <v>0</v>
      </c>
      <c r="R118" s="27" t="s">
        <v>233</v>
      </c>
      <c r="S118" s="27" t="s">
        <v>234</v>
      </c>
      <c r="T118" s="27" t="s">
        <v>281</v>
      </c>
      <c r="U118" s="28" t="b">
        <v>0</v>
      </c>
      <c r="V118" s="27" t="b">
        <v>1</v>
      </c>
      <c r="W118" s="27" t="b">
        <v>0</v>
      </c>
      <c r="X118" s="27" t="b">
        <v>0</v>
      </c>
      <c r="Y118" s="27" t="b">
        <v>1</v>
      </c>
      <c r="Z118" s="27" t="b">
        <v>0</v>
      </c>
      <c r="AA118" s="27" t="b">
        <v>0</v>
      </c>
      <c r="AB118" s="27" t="b">
        <v>0</v>
      </c>
      <c r="AC118" s="27" t="b">
        <v>0</v>
      </c>
      <c r="AD118" s="29" t="b">
        <v>0</v>
      </c>
      <c r="AE118" t="b">
        <v>0</v>
      </c>
      <c r="AF118" t="b">
        <v>0</v>
      </c>
      <c r="AG118" t="b">
        <v>1</v>
      </c>
    </row>
    <row r="119" spans="1:33" x14ac:dyDescent="0.35">
      <c r="A119" s="16">
        <f t="shared" si="6"/>
        <v>112</v>
      </c>
      <c r="B119" s="16" t="s">
        <v>242</v>
      </c>
      <c r="C119" s="21" t="s">
        <v>226</v>
      </c>
      <c r="D119" t="s">
        <v>271</v>
      </c>
      <c r="E119" s="21" t="s">
        <v>127</v>
      </c>
      <c r="F119" s="21" t="s">
        <v>129</v>
      </c>
      <c r="G119" s="21" t="s">
        <v>337</v>
      </c>
      <c r="H119" s="63" t="s">
        <v>251</v>
      </c>
      <c r="I119" s="21" t="str">
        <f t="shared" si="8"/>
        <v>2019</v>
      </c>
      <c r="J119" s="21" t="s">
        <v>90</v>
      </c>
      <c r="K119" s="21">
        <v>0</v>
      </c>
      <c r="L119" s="21">
        <v>0</v>
      </c>
      <c r="M119" s="21">
        <v>2.5000000000000001E-2</v>
      </c>
      <c r="N119" s="21" t="s">
        <v>129</v>
      </c>
      <c r="O119" s="111">
        <v>0</v>
      </c>
      <c r="P119" s="21">
        <v>1</v>
      </c>
      <c r="Q119" s="21">
        <v>0</v>
      </c>
      <c r="R119" s="27" t="s">
        <v>233</v>
      </c>
      <c r="S119" s="27" t="s">
        <v>234</v>
      </c>
      <c r="T119" s="27" t="s">
        <v>281</v>
      </c>
      <c r="U119" s="28" t="b">
        <v>0</v>
      </c>
      <c r="V119" s="27" t="b">
        <v>1</v>
      </c>
      <c r="W119" s="27" t="b">
        <v>0</v>
      </c>
      <c r="X119" s="27" t="b">
        <v>0</v>
      </c>
      <c r="Y119" s="27" t="b">
        <v>1</v>
      </c>
      <c r="Z119" s="27" t="b">
        <v>0</v>
      </c>
      <c r="AA119" s="27" t="b">
        <v>0</v>
      </c>
      <c r="AB119" s="27" t="b">
        <v>0</v>
      </c>
      <c r="AC119" s="27" t="b">
        <v>0</v>
      </c>
      <c r="AD119" s="29" t="b">
        <v>0</v>
      </c>
      <c r="AE119" t="b">
        <v>0</v>
      </c>
      <c r="AF119" t="b">
        <v>0</v>
      </c>
      <c r="AG119" t="b">
        <v>1</v>
      </c>
    </row>
    <row r="120" spans="1:33" x14ac:dyDescent="0.35">
      <c r="A120" s="16">
        <f t="shared" si="6"/>
        <v>113</v>
      </c>
      <c r="B120" s="16" t="s">
        <v>242</v>
      </c>
      <c r="C120" s="21" t="s">
        <v>226</v>
      </c>
      <c r="D120" t="s">
        <v>271</v>
      </c>
      <c r="E120" s="21" t="s">
        <v>127</v>
      </c>
      <c r="F120" s="21" t="s">
        <v>129</v>
      </c>
      <c r="G120" s="21" t="s">
        <v>337</v>
      </c>
      <c r="H120" s="63" t="s">
        <v>251</v>
      </c>
      <c r="I120" s="21" t="str">
        <f t="shared" si="8"/>
        <v>2019</v>
      </c>
      <c r="J120" s="21" t="s">
        <v>90</v>
      </c>
      <c r="K120" s="21">
        <v>0</v>
      </c>
      <c r="L120" s="21">
        <v>0</v>
      </c>
      <c r="M120" s="21">
        <v>0.03</v>
      </c>
      <c r="N120" s="21" t="s">
        <v>129</v>
      </c>
      <c r="O120" s="111">
        <v>0</v>
      </c>
      <c r="P120" s="21">
        <v>1</v>
      </c>
      <c r="Q120" s="21">
        <v>0</v>
      </c>
      <c r="R120" s="27" t="s">
        <v>233</v>
      </c>
      <c r="S120" s="27" t="s">
        <v>234</v>
      </c>
      <c r="T120" s="27" t="s">
        <v>281</v>
      </c>
      <c r="U120" s="28" t="b">
        <v>0</v>
      </c>
      <c r="V120" s="27" t="b">
        <v>1</v>
      </c>
      <c r="W120" s="27" t="b">
        <v>0</v>
      </c>
      <c r="X120" s="27" t="b">
        <v>0</v>
      </c>
      <c r="Y120" s="27" t="b">
        <v>1</v>
      </c>
      <c r="Z120" s="27" t="b">
        <v>0</v>
      </c>
      <c r="AA120" s="27" t="b">
        <v>0</v>
      </c>
      <c r="AB120" s="27" t="b">
        <v>0</v>
      </c>
      <c r="AC120" s="27" t="b">
        <v>0</v>
      </c>
      <c r="AD120" s="29" t="b">
        <v>0</v>
      </c>
      <c r="AE120" t="b">
        <v>0</v>
      </c>
      <c r="AF120" t="b">
        <v>0</v>
      </c>
      <c r="AG120" t="b">
        <v>1</v>
      </c>
    </row>
    <row r="121" spans="1:33" x14ac:dyDescent="0.35">
      <c r="A121" s="16">
        <f t="shared" si="6"/>
        <v>114</v>
      </c>
      <c r="B121" s="16" t="s">
        <v>242</v>
      </c>
      <c r="C121" s="21" t="s">
        <v>226</v>
      </c>
      <c r="D121" t="s">
        <v>271</v>
      </c>
      <c r="E121" s="21" t="s">
        <v>127</v>
      </c>
      <c r="F121" s="21" t="s">
        <v>129</v>
      </c>
      <c r="G121" s="21" t="s">
        <v>337</v>
      </c>
      <c r="H121" s="63" t="s">
        <v>251</v>
      </c>
      <c r="I121" s="21" t="str">
        <f t="shared" si="8"/>
        <v>2019</v>
      </c>
      <c r="J121" s="21" t="s">
        <v>90</v>
      </c>
      <c r="K121" s="21">
        <v>0</v>
      </c>
      <c r="L121" s="21">
        <v>0</v>
      </c>
      <c r="M121" s="21">
        <v>3.5000000000000003E-2</v>
      </c>
      <c r="N121" s="21" t="s">
        <v>129</v>
      </c>
      <c r="O121" s="111">
        <v>0</v>
      </c>
      <c r="P121" s="21">
        <v>1</v>
      </c>
      <c r="Q121" s="21">
        <v>0</v>
      </c>
      <c r="R121" s="27" t="s">
        <v>233</v>
      </c>
      <c r="S121" s="27" t="s">
        <v>234</v>
      </c>
      <c r="T121" s="27" t="s">
        <v>281</v>
      </c>
      <c r="U121" s="28" t="b">
        <v>0</v>
      </c>
      <c r="V121" s="27" t="b">
        <v>1</v>
      </c>
      <c r="W121" s="27" t="b">
        <v>0</v>
      </c>
      <c r="X121" s="27" t="b">
        <v>0</v>
      </c>
      <c r="Y121" s="27" t="b">
        <v>1</v>
      </c>
      <c r="Z121" s="27" t="b">
        <v>0</v>
      </c>
      <c r="AA121" s="27" t="b">
        <v>0</v>
      </c>
      <c r="AB121" s="27" t="b">
        <v>0</v>
      </c>
      <c r="AC121" s="27" t="b">
        <v>0</v>
      </c>
      <c r="AD121" s="29" t="b">
        <v>0</v>
      </c>
      <c r="AE121" t="b">
        <v>0</v>
      </c>
      <c r="AF121" t="b">
        <v>0</v>
      </c>
      <c r="AG121" t="b">
        <v>1</v>
      </c>
    </row>
    <row r="122" spans="1:33" x14ac:dyDescent="0.35">
      <c r="A122" s="16">
        <f t="shared" si="6"/>
        <v>115</v>
      </c>
      <c r="B122" s="16" t="s">
        <v>242</v>
      </c>
      <c r="C122" s="21" t="s">
        <v>226</v>
      </c>
      <c r="D122" t="s">
        <v>271</v>
      </c>
      <c r="E122" s="21" t="s">
        <v>127</v>
      </c>
      <c r="F122" s="21" t="s">
        <v>129</v>
      </c>
      <c r="G122" s="21" t="s">
        <v>337</v>
      </c>
      <c r="H122" s="63" t="s">
        <v>251</v>
      </c>
      <c r="I122" s="21" t="str">
        <f t="shared" si="8"/>
        <v>2019</v>
      </c>
      <c r="J122" s="21" t="s">
        <v>90</v>
      </c>
      <c r="K122" s="21">
        <v>0</v>
      </c>
      <c r="L122" s="21">
        <v>0</v>
      </c>
      <c r="M122" s="21">
        <v>0.04</v>
      </c>
      <c r="N122" s="21" t="s">
        <v>129</v>
      </c>
      <c r="O122" s="111">
        <v>0</v>
      </c>
      <c r="P122" s="21">
        <v>1</v>
      </c>
      <c r="Q122" s="21">
        <v>0</v>
      </c>
      <c r="R122" s="27" t="s">
        <v>233</v>
      </c>
      <c r="S122" s="27" t="s">
        <v>234</v>
      </c>
      <c r="T122" s="27" t="s">
        <v>281</v>
      </c>
      <c r="U122" s="28" t="b">
        <v>0</v>
      </c>
      <c r="V122" s="27" t="b">
        <v>1</v>
      </c>
      <c r="W122" s="27" t="b">
        <v>0</v>
      </c>
      <c r="X122" s="27" t="b">
        <v>0</v>
      </c>
      <c r="Y122" s="27" t="b">
        <v>1</v>
      </c>
      <c r="Z122" s="27" t="b">
        <v>0</v>
      </c>
      <c r="AA122" s="27" t="b">
        <v>0</v>
      </c>
      <c r="AB122" s="27" t="b">
        <v>0</v>
      </c>
      <c r="AC122" s="27" t="b">
        <v>0</v>
      </c>
      <c r="AD122" s="29" t="b">
        <v>0</v>
      </c>
      <c r="AE122" t="b">
        <v>0</v>
      </c>
      <c r="AF122" t="b">
        <v>0</v>
      </c>
      <c r="AG122" t="b">
        <v>1</v>
      </c>
    </row>
    <row r="123" spans="1:33" x14ac:dyDescent="0.35">
      <c r="A123" s="16">
        <f t="shared" si="6"/>
        <v>116</v>
      </c>
      <c r="B123" s="16" t="s">
        <v>242</v>
      </c>
      <c r="C123" s="21" t="s">
        <v>226</v>
      </c>
      <c r="D123" t="s">
        <v>271</v>
      </c>
      <c r="E123" s="21" t="s">
        <v>127</v>
      </c>
      <c r="F123" s="21" t="s">
        <v>129</v>
      </c>
      <c r="G123" s="21" t="s">
        <v>337</v>
      </c>
      <c r="H123" s="63" t="s">
        <v>251</v>
      </c>
      <c r="I123" s="21" t="str">
        <f t="shared" si="8"/>
        <v>2019</v>
      </c>
      <c r="J123" s="21" t="s">
        <v>90</v>
      </c>
      <c r="K123" s="21">
        <v>0</v>
      </c>
      <c r="L123" s="21">
        <v>0</v>
      </c>
      <c r="M123" s="21">
        <v>4.4999999999999998E-2</v>
      </c>
      <c r="N123" s="21" t="s">
        <v>129</v>
      </c>
      <c r="O123" s="111">
        <v>0</v>
      </c>
      <c r="P123" s="21">
        <v>1</v>
      </c>
      <c r="Q123" s="21">
        <v>0</v>
      </c>
      <c r="R123" s="27" t="s">
        <v>233</v>
      </c>
      <c r="S123" s="27" t="s">
        <v>234</v>
      </c>
      <c r="T123" s="27" t="s">
        <v>281</v>
      </c>
      <c r="U123" s="28" t="b">
        <v>0</v>
      </c>
      <c r="V123" s="27" t="b">
        <v>1</v>
      </c>
      <c r="W123" s="27" t="b">
        <v>0</v>
      </c>
      <c r="X123" s="27" t="b">
        <v>0</v>
      </c>
      <c r="Y123" s="27" t="b">
        <v>1</v>
      </c>
      <c r="Z123" s="27" t="b">
        <v>0</v>
      </c>
      <c r="AA123" s="27" t="b">
        <v>0</v>
      </c>
      <c r="AB123" s="27" t="b">
        <v>0</v>
      </c>
      <c r="AC123" s="27" t="b">
        <v>0</v>
      </c>
      <c r="AD123" s="29" t="b">
        <v>0</v>
      </c>
      <c r="AE123" t="b">
        <v>0</v>
      </c>
      <c r="AF123" t="b">
        <v>0</v>
      </c>
      <c r="AG123" t="b">
        <v>1</v>
      </c>
    </row>
    <row r="124" spans="1:33" x14ac:dyDescent="0.35">
      <c r="A124" s="16">
        <f t="shared" si="6"/>
        <v>117</v>
      </c>
      <c r="B124" s="16" t="s">
        <v>242</v>
      </c>
      <c r="C124" s="21" t="s">
        <v>226</v>
      </c>
      <c r="D124" t="s">
        <v>271</v>
      </c>
      <c r="E124" s="21" t="s">
        <v>127</v>
      </c>
      <c r="F124" s="21" t="s">
        <v>129</v>
      </c>
      <c r="G124" s="21" t="s">
        <v>337</v>
      </c>
      <c r="H124" s="63" t="s">
        <v>251</v>
      </c>
      <c r="I124" s="21" t="str">
        <f t="shared" si="8"/>
        <v>2019</v>
      </c>
      <c r="J124" s="21" t="s">
        <v>90</v>
      </c>
      <c r="K124" s="21">
        <v>0</v>
      </c>
      <c r="L124" s="21">
        <v>0</v>
      </c>
      <c r="M124" s="21">
        <v>0.05</v>
      </c>
      <c r="N124" s="21" t="s">
        <v>129</v>
      </c>
      <c r="O124" s="111">
        <v>0</v>
      </c>
      <c r="P124" s="21">
        <v>1</v>
      </c>
      <c r="Q124" s="21">
        <v>0</v>
      </c>
      <c r="R124" s="27" t="s">
        <v>233</v>
      </c>
      <c r="S124" s="27" t="s">
        <v>234</v>
      </c>
      <c r="T124" s="27" t="s">
        <v>281</v>
      </c>
      <c r="U124" s="28" t="b">
        <v>0</v>
      </c>
      <c r="V124" s="27" t="b">
        <v>1</v>
      </c>
      <c r="W124" s="27" t="b">
        <v>0</v>
      </c>
      <c r="X124" s="27" t="b">
        <v>0</v>
      </c>
      <c r="Y124" s="27" t="b">
        <v>1</v>
      </c>
      <c r="Z124" s="27" t="b">
        <v>0</v>
      </c>
      <c r="AA124" s="27" t="b">
        <v>0</v>
      </c>
      <c r="AB124" s="27" t="b">
        <v>0</v>
      </c>
      <c r="AC124" s="27" t="b">
        <v>0</v>
      </c>
      <c r="AD124" s="29" t="b">
        <v>0</v>
      </c>
      <c r="AE124" t="b">
        <v>0</v>
      </c>
      <c r="AF124" t="b">
        <v>0</v>
      </c>
      <c r="AG124" t="b">
        <v>1</v>
      </c>
    </row>
    <row r="125" spans="1:33" x14ac:dyDescent="0.35">
      <c r="A125" s="16">
        <f t="shared" si="6"/>
        <v>118</v>
      </c>
      <c r="B125" s="16" t="s">
        <v>242</v>
      </c>
      <c r="C125" s="21" t="s">
        <v>226</v>
      </c>
      <c r="D125" t="s">
        <v>271</v>
      </c>
      <c r="E125" s="21" t="s">
        <v>127</v>
      </c>
      <c r="F125" s="21" t="s">
        <v>129</v>
      </c>
      <c r="G125" s="21" t="s">
        <v>337</v>
      </c>
      <c r="H125" s="63" t="s">
        <v>251</v>
      </c>
      <c r="I125" s="21" t="str">
        <f t="shared" si="8"/>
        <v>2019</v>
      </c>
      <c r="J125" s="21" t="s">
        <v>90</v>
      </c>
      <c r="K125" s="21">
        <v>0</v>
      </c>
      <c r="L125" s="21">
        <v>0</v>
      </c>
      <c r="M125" s="21">
        <v>5.5E-2</v>
      </c>
      <c r="N125" s="21" t="s">
        <v>129</v>
      </c>
      <c r="O125" s="111">
        <v>0</v>
      </c>
      <c r="P125" s="21">
        <v>1</v>
      </c>
      <c r="Q125" s="21">
        <v>0</v>
      </c>
      <c r="R125" s="27" t="s">
        <v>233</v>
      </c>
      <c r="S125" s="27" t="s">
        <v>234</v>
      </c>
      <c r="T125" s="27" t="s">
        <v>281</v>
      </c>
      <c r="U125" s="28" t="b">
        <v>0</v>
      </c>
      <c r="V125" s="27" t="b">
        <v>1</v>
      </c>
      <c r="W125" s="27" t="b">
        <v>0</v>
      </c>
      <c r="X125" s="27" t="b">
        <v>0</v>
      </c>
      <c r="Y125" s="27" t="b">
        <v>1</v>
      </c>
      <c r="Z125" s="27" t="b">
        <v>0</v>
      </c>
      <c r="AA125" s="27" t="b">
        <v>0</v>
      </c>
      <c r="AB125" s="27" t="b">
        <v>0</v>
      </c>
      <c r="AC125" s="27" t="b">
        <v>0</v>
      </c>
      <c r="AD125" s="29" t="b">
        <v>0</v>
      </c>
      <c r="AE125" t="b">
        <v>0</v>
      </c>
      <c r="AF125" t="b">
        <v>0</v>
      </c>
      <c r="AG125" t="b">
        <v>1</v>
      </c>
    </row>
    <row r="126" spans="1:33" x14ac:dyDescent="0.35">
      <c r="A126" s="16">
        <f t="shared" si="6"/>
        <v>119</v>
      </c>
      <c r="B126" s="16" t="s">
        <v>242</v>
      </c>
      <c r="C126" s="21" t="s">
        <v>226</v>
      </c>
      <c r="D126" t="s">
        <v>271</v>
      </c>
      <c r="E126" s="21" t="s">
        <v>127</v>
      </c>
      <c r="F126" s="21" t="s">
        <v>129</v>
      </c>
      <c r="G126" s="21" t="s">
        <v>337</v>
      </c>
      <c r="H126" s="63" t="s">
        <v>251</v>
      </c>
      <c r="I126" s="21" t="str">
        <f t="shared" si="8"/>
        <v>2019</v>
      </c>
      <c r="J126" s="21" t="s">
        <v>90</v>
      </c>
      <c r="K126" s="21">
        <v>0</v>
      </c>
      <c r="L126" s="21">
        <v>0</v>
      </c>
      <c r="M126" s="21">
        <v>0.06</v>
      </c>
      <c r="N126" s="21" t="s">
        <v>129</v>
      </c>
      <c r="O126" s="111">
        <v>0</v>
      </c>
      <c r="P126" s="21">
        <v>1</v>
      </c>
      <c r="Q126" s="21">
        <v>0</v>
      </c>
      <c r="R126" s="27" t="s">
        <v>233</v>
      </c>
      <c r="S126" s="27" t="s">
        <v>234</v>
      </c>
      <c r="T126" s="27" t="s">
        <v>281</v>
      </c>
      <c r="U126" s="28" t="b">
        <v>0</v>
      </c>
      <c r="V126" s="27" t="b">
        <v>1</v>
      </c>
      <c r="W126" s="27" t="b">
        <v>0</v>
      </c>
      <c r="X126" s="27" t="b">
        <v>0</v>
      </c>
      <c r="Y126" s="27" t="b">
        <v>1</v>
      </c>
      <c r="Z126" s="27" t="b">
        <v>0</v>
      </c>
      <c r="AA126" s="27" t="b">
        <v>0</v>
      </c>
      <c r="AB126" s="27" t="b">
        <v>0</v>
      </c>
      <c r="AC126" s="27" t="b">
        <v>0</v>
      </c>
      <c r="AD126" s="29" t="b">
        <v>0</v>
      </c>
      <c r="AE126" t="b">
        <v>0</v>
      </c>
      <c r="AF126" t="b">
        <v>0</v>
      </c>
      <c r="AG126" t="b">
        <v>1</v>
      </c>
    </row>
    <row r="127" spans="1:33" x14ac:dyDescent="0.35">
      <c r="A127" s="16">
        <f t="shared" si="6"/>
        <v>120</v>
      </c>
      <c r="B127" s="16" t="s">
        <v>242</v>
      </c>
      <c r="C127" s="21" t="s">
        <v>226</v>
      </c>
      <c r="D127" t="s">
        <v>271</v>
      </c>
      <c r="E127" s="21" t="s">
        <v>127</v>
      </c>
      <c r="F127" s="21" t="s">
        <v>129</v>
      </c>
      <c r="G127" s="21" t="s">
        <v>337</v>
      </c>
      <c r="H127" s="63" t="s">
        <v>251</v>
      </c>
      <c r="I127" s="21" t="str">
        <f t="shared" si="8"/>
        <v>2019</v>
      </c>
      <c r="J127" s="21" t="s">
        <v>90</v>
      </c>
      <c r="K127" s="21">
        <v>0</v>
      </c>
      <c r="L127" s="21">
        <v>0</v>
      </c>
      <c r="M127" s="21">
        <v>6.5000000000000002E-2</v>
      </c>
      <c r="N127" s="21" t="s">
        <v>129</v>
      </c>
      <c r="O127" s="111">
        <v>0</v>
      </c>
      <c r="P127" s="21">
        <v>1</v>
      </c>
      <c r="Q127" s="21">
        <v>0</v>
      </c>
      <c r="R127" s="27" t="s">
        <v>233</v>
      </c>
      <c r="S127" s="27" t="s">
        <v>234</v>
      </c>
      <c r="T127" s="27" t="s">
        <v>281</v>
      </c>
      <c r="U127" s="28" t="b">
        <v>0</v>
      </c>
      <c r="V127" s="27" t="b">
        <v>1</v>
      </c>
      <c r="W127" s="27" t="b">
        <v>0</v>
      </c>
      <c r="X127" s="27" t="b">
        <v>0</v>
      </c>
      <c r="Y127" s="27" t="b">
        <v>1</v>
      </c>
      <c r="Z127" s="27" t="b">
        <v>0</v>
      </c>
      <c r="AA127" s="27" t="b">
        <v>0</v>
      </c>
      <c r="AB127" s="27" t="b">
        <v>0</v>
      </c>
      <c r="AC127" s="27" t="b">
        <v>0</v>
      </c>
      <c r="AD127" s="29" t="b">
        <v>0</v>
      </c>
      <c r="AE127" t="b">
        <v>0</v>
      </c>
      <c r="AF127" t="b">
        <v>0</v>
      </c>
      <c r="AG127" t="b">
        <v>1</v>
      </c>
    </row>
  </sheetData>
  <mergeCells count="10">
    <mergeCell ref="O2:O5"/>
    <mergeCell ref="P2:P5"/>
    <mergeCell ref="Q2:Q5"/>
    <mergeCell ref="AE5:AG5"/>
    <mergeCell ref="B2:B5"/>
    <mergeCell ref="C2:C5"/>
    <mergeCell ref="H2:H3"/>
    <mergeCell ref="I2:I4"/>
    <mergeCell ref="M2:M5"/>
    <mergeCell ref="N2:N5"/>
  </mergeCells>
  <conditionalFormatting sqref="U32:W32 Y32:AD32">
    <cfRule type="cellIs" dxfId="769" priority="825" operator="equal">
      <formula>TRUE</formula>
    </cfRule>
    <cfRule type="cellIs" dxfId="768" priority="826" operator="equal">
      <formula>FALSE</formula>
    </cfRule>
  </conditionalFormatting>
  <conditionalFormatting sqref="X32">
    <cfRule type="cellIs" dxfId="767" priority="823" operator="equal">
      <formula>TRUE</formula>
    </cfRule>
    <cfRule type="cellIs" dxfId="766" priority="824" operator="equal">
      <formula>FALSE</formula>
    </cfRule>
  </conditionalFormatting>
  <conditionalFormatting sqref="AG32">
    <cfRule type="cellIs" dxfId="765" priority="821" operator="equal">
      <formula>TRUE</formula>
    </cfRule>
    <cfRule type="cellIs" dxfId="764" priority="822" operator="equal">
      <formula>FALSE</formula>
    </cfRule>
  </conditionalFormatting>
  <conditionalFormatting sqref="U36:W36 Y36:AD36">
    <cfRule type="cellIs" dxfId="763" priority="811" operator="equal">
      <formula>TRUE</formula>
    </cfRule>
    <cfRule type="cellIs" dxfId="762" priority="812" operator="equal">
      <formula>FALSE</formula>
    </cfRule>
  </conditionalFormatting>
  <conditionalFormatting sqref="X36">
    <cfRule type="cellIs" dxfId="761" priority="809" operator="equal">
      <formula>TRUE</formula>
    </cfRule>
    <cfRule type="cellIs" dxfId="760" priority="810" operator="equal">
      <formula>FALSE</formula>
    </cfRule>
  </conditionalFormatting>
  <conditionalFormatting sqref="AG36">
    <cfRule type="cellIs" dxfId="759" priority="807" operator="equal">
      <formula>TRUE</formula>
    </cfRule>
    <cfRule type="cellIs" dxfId="758" priority="808" operator="equal">
      <formula>FALSE</formula>
    </cfRule>
  </conditionalFormatting>
  <conditionalFormatting sqref="U37:W37 Y37:AD37">
    <cfRule type="cellIs" dxfId="757" priority="805" operator="equal">
      <formula>TRUE</formula>
    </cfRule>
    <cfRule type="cellIs" dxfId="756" priority="806" operator="equal">
      <formula>FALSE</formula>
    </cfRule>
  </conditionalFormatting>
  <conditionalFormatting sqref="X37">
    <cfRule type="cellIs" dxfId="755" priority="803" operator="equal">
      <formula>TRUE</formula>
    </cfRule>
    <cfRule type="cellIs" dxfId="754" priority="804" operator="equal">
      <formula>FALSE</formula>
    </cfRule>
  </conditionalFormatting>
  <conditionalFormatting sqref="AG37">
    <cfRule type="cellIs" dxfId="753" priority="801" operator="equal">
      <formula>TRUE</formula>
    </cfRule>
    <cfRule type="cellIs" dxfId="752" priority="802" operator="equal">
      <formula>FALSE</formula>
    </cfRule>
  </conditionalFormatting>
  <conditionalFormatting sqref="X34">
    <cfRule type="cellIs" dxfId="751" priority="793" operator="equal">
      <formula>TRUE</formula>
    </cfRule>
    <cfRule type="cellIs" dxfId="750" priority="794" operator="equal">
      <formula>FALSE</formula>
    </cfRule>
  </conditionalFormatting>
  <conditionalFormatting sqref="AG34">
    <cfRule type="cellIs" dxfId="749" priority="791" operator="equal">
      <formula>TRUE</formula>
    </cfRule>
    <cfRule type="cellIs" dxfId="748" priority="792" operator="equal">
      <formula>FALSE</formula>
    </cfRule>
  </conditionalFormatting>
  <conditionalFormatting sqref="U34:W34 Y34:AD34">
    <cfRule type="cellIs" dxfId="747" priority="795" operator="equal">
      <formula>TRUE</formula>
    </cfRule>
    <cfRule type="cellIs" dxfId="746" priority="796" operator="equal">
      <formula>FALSE</formula>
    </cfRule>
  </conditionalFormatting>
  <conditionalFormatting sqref="U33:W33 Y33:AD33">
    <cfRule type="cellIs" dxfId="745" priority="789" operator="equal">
      <formula>TRUE</formula>
    </cfRule>
    <cfRule type="cellIs" dxfId="744" priority="790" operator="equal">
      <formula>FALSE</formula>
    </cfRule>
  </conditionalFormatting>
  <conditionalFormatting sqref="X33">
    <cfRule type="cellIs" dxfId="743" priority="787" operator="equal">
      <formula>TRUE</formula>
    </cfRule>
    <cfRule type="cellIs" dxfId="742" priority="788" operator="equal">
      <formula>FALSE</formula>
    </cfRule>
  </conditionalFormatting>
  <conditionalFormatting sqref="AG33">
    <cfRule type="cellIs" dxfId="741" priority="785" operator="equal">
      <formula>TRUE</formula>
    </cfRule>
    <cfRule type="cellIs" dxfId="740" priority="786" operator="equal">
      <formula>FALSE</formula>
    </cfRule>
  </conditionalFormatting>
  <conditionalFormatting sqref="U35:W35 Y35:AD35">
    <cfRule type="cellIs" dxfId="739" priority="783" operator="equal">
      <formula>TRUE</formula>
    </cfRule>
    <cfRule type="cellIs" dxfId="738" priority="784" operator="equal">
      <formula>FALSE</formula>
    </cfRule>
  </conditionalFormatting>
  <conditionalFormatting sqref="X35">
    <cfRule type="cellIs" dxfId="737" priority="781" operator="equal">
      <formula>TRUE</formula>
    </cfRule>
    <cfRule type="cellIs" dxfId="736" priority="782" operator="equal">
      <formula>FALSE</formula>
    </cfRule>
  </conditionalFormatting>
  <conditionalFormatting sqref="AG35">
    <cfRule type="cellIs" dxfId="735" priority="779" operator="equal">
      <formula>TRUE</formula>
    </cfRule>
    <cfRule type="cellIs" dxfId="734" priority="780" operator="equal">
      <formula>FALSE</formula>
    </cfRule>
  </conditionalFormatting>
  <conditionalFormatting sqref="U38:W38 Y38:AD38">
    <cfRule type="cellIs" dxfId="733" priority="777" operator="equal">
      <formula>TRUE</formula>
    </cfRule>
    <cfRule type="cellIs" dxfId="732" priority="778" operator="equal">
      <formula>FALSE</formula>
    </cfRule>
  </conditionalFormatting>
  <conditionalFormatting sqref="X38">
    <cfRule type="cellIs" dxfId="731" priority="775" operator="equal">
      <formula>TRUE</formula>
    </cfRule>
    <cfRule type="cellIs" dxfId="730" priority="776" operator="equal">
      <formula>FALSE</formula>
    </cfRule>
  </conditionalFormatting>
  <conditionalFormatting sqref="AG38">
    <cfRule type="cellIs" dxfId="729" priority="773" operator="equal">
      <formula>TRUE</formula>
    </cfRule>
    <cfRule type="cellIs" dxfId="728" priority="774" operator="equal">
      <formula>FALSE</formula>
    </cfRule>
  </conditionalFormatting>
  <conditionalFormatting sqref="U40:W40 Y40:AD40">
    <cfRule type="cellIs" dxfId="727" priority="771" operator="equal">
      <formula>TRUE</formula>
    </cfRule>
    <cfRule type="cellIs" dxfId="726" priority="772" operator="equal">
      <formula>FALSE</formula>
    </cfRule>
  </conditionalFormatting>
  <conditionalFormatting sqref="X40">
    <cfRule type="cellIs" dxfId="725" priority="769" operator="equal">
      <formula>TRUE</formula>
    </cfRule>
    <cfRule type="cellIs" dxfId="724" priority="770" operator="equal">
      <formula>FALSE</formula>
    </cfRule>
  </conditionalFormatting>
  <conditionalFormatting sqref="AG40">
    <cfRule type="cellIs" dxfId="723" priority="767" operator="equal">
      <formula>TRUE</formula>
    </cfRule>
    <cfRule type="cellIs" dxfId="722" priority="768" operator="equal">
      <formula>FALSE</formula>
    </cfRule>
  </conditionalFormatting>
  <conditionalFormatting sqref="U44:W44 Y44:AD44">
    <cfRule type="cellIs" dxfId="721" priority="765" operator="equal">
      <formula>TRUE</formula>
    </cfRule>
    <cfRule type="cellIs" dxfId="720" priority="766" operator="equal">
      <formula>FALSE</formula>
    </cfRule>
  </conditionalFormatting>
  <conditionalFormatting sqref="X44">
    <cfRule type="cellIs" dxfId="719" priority="763" operator="equal">
      <formula>TRUE</formula>
    </cfRule>
    <cfRule type="cellIs" dxfId="718" priority="764" operator="equal">
      <formula>FALSE</formula>
    </cfRule>
  </conditionalFormatting>
  <conditionalFormatting sqref="AG44">
    <cfRule type="cellIs" dxfId="717" priority="761" operator="equal">
      <formula>TRUE</formula>
    </cfRule>
    <cfRule type="cellIs" dxfId="716" priority="762" operator="equal">
      <formula>FALSE</formula>
    </cfRule>
  </conditionalFormatting>
  <conditionalFormatting sqref="U45:W45 Y45:AD45">
    <cfRule type="cellIs" dxfId="715" priority="759" operator="equal">
      <formula>TRUE</formula>
    </cfRule>
    <cfRule type="cellIs" dxfId="714" priority="760" operator="equal">
      <formula>FALSE</formula>
    </cfRule>
  </conditionalFormatting>
  <conditionalFormatting sqref="X45">
    <cfRule type="cellIs" dxfId="713" priority="757" operator="equal">
      <formula>TRUE</formula>
    </cfRule>
    <cfRule type="cellIs" dxfId="712" priority="758" operator="equal">
      <formula>FALSE</formula>
    </cfRule>
  </conditionalFormatting>
  <conditionalFormatting sqref="AG45">
    <cfRule type="cellIs" dxfId="711" priority="755" operator="equal">
      <formula>TRUE</formula>
    </cfRule>
    <cfRule type="cellIs" dxfId="710" priority="756" operator="equal">
      <formula>FALSE</formula>
    </cfRule>
  </conditionalFormatting>
  <conditionalFormatting sqref="U42:W42 Y42:AD42">
    <cfRule type="cellIs" dxfId="709" priority="753" operator="equal">
      <formula>TRUE</formula>
    </cfRule>
    <cfRule type="cellIs" dxfId="708" priority="754" operator="equal">
      <formula>FALSE</formula>
    </cfRule>
  </conditionalFormatting>
  <conditionalFormatting sqref="X42">
    <cfRule type="cellIs" dxfId="707" priority="751" operator="equal">
      <formula>TRUE</formula>
    </cfRule>
    <cfRule type="cellIs" dxfId="706" priority="752" operator="equal">
      <formula>FALSE</formula>
    </cfRule>
  </conditionalFormatting>
  <conditionalFormatting sqref="AG42">
    <cfRule type="cellIs" dxfId="705" priority="749" operator="equal">
      <formula>TRUE</formula>
    </cfRule>
    <cfRule type="cellIs" dxfId="704" priority="750" operator="equal">
      <formula>FALSE</formula>
    </cfRule>
  </conditionalFormatting>
  <conditionalFormatting sqref="U41:W41 Y41:AD41">
    <cfRule type="cellIs" dxfId="703" priority="747" operator="equal">
      <formula>TRUE</formula>
    </cfRule>
    <cfRule type="cellIs" dxfId="702" priority="748" operator="equal">
      <formula>FALSE</formula>
    </cfRule>
  </conditionalFormatting>
  <conditionalFormatting sqref="X41">
    <cfRule type="cellIs" dxfId="701" priority="745" operator="equal">
      <formula>TRUE</formula>
    </cfRule>
    <cfRule type="cellIs" dxfId="700" priority="746" operator="equal">
      <formula>FALSE</formula>
    </cfRule>
  </conditionalFormatting>
  <conditionalFormatting sqref="AG41">
    <cfRule type="cellIs" dxfId="699" priority="743" operator="equal">
      <formula>TRUE</formula>
    </cfRule>
    <cfRule type="cellIs" dxfId="698" priority="744" operator="equal">
      <formula>FALSE</formula>
    </cfRule>
  </conditionalFormatting>
  <conditionalFormatting sqref="U43:W43 Y43:AD43">
    <cfRule type="cellIs" dxfId="697" priority="741" operator="equal">
      <formula>TRUE</formula>
    </cfRule>
    <cfRule type="cellIs" dxfId="696" priority="742" operator="equal">
      <formula>FALSE</formula>
    </cfRule>
  </conditionalFormatting>
  <conditionalFormatting sqref="X43">
    <cfRule type="cellIs" dxfId="695" priority="739" operator="equal">
      <formula>TRUE</formula>
    </cfRule>
    <cfRule type="cellIs" dxfId="694" priority="740" operator="equal">
      <formula>FALSE</formula>
    </cfRule>
  </conditionalFormatting>
  <conditionalFormatting sqref="AG43">
    <cfRule type="cellIs" dxfId="693" priority="737" operator="equal">
      <formula>TRUE</formula>
    </cfRule>
    <cfRule type="cellIs" dxfId="692" priority="738" operator="equal">
      <formula>FALSE</formula>
    </cfRule>
  </conditionalFormatting>
  <conditionalFormatting sqref="U46:W46 Y46:AD46">
    <cfRule type="cellIs" dxfId="691" priority="735" operator="equal">
      <formula>TRUE</formula>
    </cfRule>
    <cfRule type="cellIs" dxfId="690" priority="736" operator="equal">
      <formula>FALSE</formula>
    </cfRule>
  </conditionalFormatting>
  <conditionalFormatting sqref="X46">
    <cfRule type="cellIs" dxfId="689" priority="733" operator="equal">
      <formula>TRUE</formula>
    </cfRule>
    <cfRule type="cellIs" dxfId="688" priority="734" operator="equal">
      <formula>FALSE</formula>
    </cfRule>
  </conditionalFormatting>
  <conditionalFormatting sqref="AG46">
    <cfRule type="cellIs" dxfId="687" priority="731" operator="equal">
      <formula>TRUE</formula>
    </cfRule>
    <cfRule type="cellIs" dxfId="686" priority="732" operator="equal">
      <formula>FALSE</formula>
    </cfRule>
  </conditionalFormatting>
  <conditionalFormatting sqref="U48:W48 Y48:AD48">
    <cfRule type="cellIs" dxfId="685" priority="729" operator="equal">
      <formula>TRUE</formula>
    </cfRule>
    <cfRule type="cellIs" dxfId="684" priority="730" operator="equal">
      <formula>FALSE</formula>
    </cfRule>
  </conditionalFormatting>
  <conditionalFormatting sqref="X48">
    <cfRule type="cellIs" dxfId="683" priority="727" operator="equal">
      <formula>TRUE</formula>
    </cfRule>
    <cfRule type="cellIs" dxfId="682" priority="728" operator="equal">
      <formula>FALSE</formula>
    </cfRule>
  </conditionalFormatting>
  <conditionalFormatting sqref="AG48">
    <cfRule type="cellIs" dxfId="681" priority="725" operator="equal">
      <formula>TRUE</formula>
    </cfRule>
    <cfRule type="cellIs" dxfId="680" priority="726" operator="equal">
      <formula>FALSE</formula>
    </cfRule>
  </conditionalFormatting>
  <conditionalFormatting sqref="U52:W52 Y52:AD52">
    <cfRule type="cellIs" dxfId="679" priority="723" operator="equal">
      <formula>TRUE</formula>
    </cfRule>
    <cfRule type="cellIs" dxfId="678" priority="724" operator="equal">
      <formula>FALSE</formula>
    </cfRule>
  </conditionalFormatting>
  <conditionalFormatting sqref="X52">
    <cfRule type="cellIs" dxfId="677" priority="721" operator="equal">
      <formula>TRUE</formula>
    </cfRule>
    <cfRule type="cellIs" dxfId="676" priority="722" operator="equal">
      <formula>FALSE</formula>
    </cfRule>
  </conditionalFormatting>
  <conditionalFormatting sqref="AG52">
    <cfRule type="cellIs" dxfId="675" priority="719" operator="equal">
      <formula>TRUE</formula>
    </cfRule>
    <cfRule type="cellIs" dxfId="674" priority="720" operator="equal">
      <formula>FALSE</formula>
    </cfRule>
  </conditionalFormatting>
  <conditionalFormatting sqref="U53:W53 Y53:AD53">
    <cfRule type="cellIs" dxfId="673" priority="717" operator="equal">
      <formula>TRUE</formula>
    </cfRule>
    <cfRule type="cellIs" dxfId="672" priority="718" operator="equal">
      <formula>FALSE</formula>
    </cfRule>
  </conditionalFormatting>
  <conditionalFormatting sqref="X53">
    <cfRule type="cellIs" dxfId="671" priority="715" operator="equal">
      <formula>TRUE</formula>
    </cfRule>
    <cfRule type="cellIs" dxfId="670" priority="716" operator="equal">
      <formula>FALSE</formula>
    </cfRule>
  </conditionalFormatting>
  <conditionalFormatting sqref="AG53">
    <cfRule type="cellIs" dxfId="669" priority="713" operator="equal">
      <formula>TRUE</formula>
    </cfRule>
    <cfRule type="cellIs" dxfId="668" priority="714" operator="equal">
      <formula>FALSE</formula>
    </cfRule>
  </conditionalFormatting>
  <conditionalFormatting sqref="U50:W50 Y50:AD50">
    <cfRule type="cellIs" dxfId="667" priority="711" operator="equal">
      <formula>TRUE</formula>
    </cfRule>
    <cfRule type="cellIs" dxfId="666" priority="712" operator="equal">
      <formula>FALSE</formula>
    </cfRule>
  </conditionalFormatting>
  <conditionalFormatting sqref="X50">
    <cfRule type="cellIs" dxfId="665" priority="709" operator="equal">
      <formula>TRUE</formula>
    </cfRule>
    <cfRule type="cellIs" dxfId="664" priority="710" operator="equal">
      <formula>FALSE</formula>
    </cfRule>
  </conditionalFormatting>
  <conditionalFormatting sqref="AG50">
    <cfRule type="cellIs" dxfId="663" priority="707" operator="equal">
      <formula>TRUE</formula>
    </cfRule>
    <cfRule type="cellIs" dxfId="662" priority="708" operator="equal">
      <formula>FALSE</formula>
    </cfRule>
  </conditionalFormatting>
  <conditionalFormatting sqref="U49:W49 Y49:AD49">
    <cfRule type="cellIs" dxfId="661" priority="705" operator="equal">
      <formula>TRUE</formula>
    </cfRule>
    <cfRule type="cellIs" dxfId="660" priority="706" operator="equal">
      <formula>FALSE</formula>
    </cfRule>
  </conditionalFormatting>
  <conditionalFormatting sqref="X49">
    <cfRule type="cellIs" dxfId="659" priority="703" operator="equal">
      <formula>TRUE</formula>
    </cfRule>
    <cfRule type="cellIs" dxfId="658" priority="704" operator="equal">
      <formula>FALSE</formula>
    </cfRule>
  </conditionalFormatting>
  <conditionalFormatting sqref="AG49">
    <cfRule type="cellIs" dxfId="657" priority="701" operator="equal">
      <formula>TRUE</formula>
    </cfRule>
    <cfRule type="cellIs" dxfId="656" priority="702" operator="equal">
      <formula>FALSE</formula>
    </cfRule>
  </conditionalFormatting>
  <conditionalFormatting sqref="U51:W51 Y51:AD51">
    <cfRule type="cellIs" dxfId="655" priority="699" operator="equal">
      <formula>TRUE</formula>
    </cfRule>
    <cfRule type="cellIs" dxfId="654" priority="700" operator="equal">
      <formula>FALSE</formula>
    </cfRule>
  </conditionalFormatting>
  <conditionalFormatting sqref="X51">
    <cfRule type="cellIs" dxfId="653" priority="697" operator="equal">
      <formula>TRUE</formula>
    </cfRule>
    <cfRule type="cellIs" dxfId="652" priority="698" operator="equal">
      <formula>FALSE</formula>
    </cfRule>
  </conditionalFormatting>
  <conditionalFormatting sqref="AG51">
    <cfRule type="cellIs" dxfId="651" priority="695" operator="equal">
      <formula>TRUE</formula>
    </cfRule>
    <cfRule type="cellIs" dxfId="650" priority="696" operator="equal">
      <formula>FALSE</formula>
    </cfRule>
  </conditionalFormatting>
  <conditionalFormatting sqref="U54:W54 Y54:AD54">
    <cfRule type="cellIs" dxfId="649" priority="693" operator="equal">
      <formula>TRUE</formula>
    </cfRule>
    <cfRule type="cellIs" dxfId="648" priority="694" operator="equal">
      <formula>FALSE</formula>
    </cfRule>
  </conditionalFormatting>
  <conditionalFormatting sqref="X54">
    <cfRule type="cellIs" dxfId="647" priority="691" operator="equal">
      <formula>TRUE</formula>
    </cfRule>
    <cfRule type="cellIs" dxfId="646" priority="692" operator="equal">
      <formula>FALSE</formula>
    </cfRule>
  </conditionalFormatting>
  <conditionalFormatting sqref="AG54">
    <cfRule type="cellIs" dxfId="645" priority="689" operator="equal">
      <formula>TRUE</formula>
    </cfRule>
    <cfRule type="cellIs" dxfId="644" priority="690" operator="equal">
      <formula>FALSE</formula>
    </cfRule>
  </conditionalFormatting>
  <conditionalFormatting sqref="U26:W26 Y26:AD26">
    <cfRule type="cellIs" dxfId="643" priority="687" operator="equal">
      <formula>TRUE</formula>
    </cfRule>
    <cfRule type="cellIs" dxfId="642" priority="688" operator="equal">
      <formula>FALSE</formula>
    </cfRule>
  </conditionalFormatting>
  <conditionalFormatting sqref="X26">
    <cfRule type="cellIs" dxfId="641" priority="685" operator="equal">
      <formula>TRUE</formula>
    </cfRule>
    <cfRule type="cellIs" dxfId="640" priority="686" operator="equal">
      <formula>FALSE</formula>
    </cfRule>
  </conditionalFormatting>
  <conditionalFormatting sqref="AE26:AG26 AE27:AF91">
    <cfRule type="cellIs" dxfId="639" priority="683" operator="equal">
      <formula>TRUE</formula>
    </cfRule>
    <cfRule type="cellIs" dxfId="638" priority="684" operator="equal">
      <formula>FALSE</formula>
    </cfRule>
  </conditionalFormatting>
  <conditionalFormatting sqref="U28:W28 Y28:AD28">
    <cfRule type="cellIs" dxfId="637" priority="681" operator="equal">
      <formula>TRUE</formula>
    </cfRule>
    <cfRule type="cellIs" dxfId="636" priority="682" operator="equal">
      <formula>FALSE</formula>
    </cfRule>
  </conditionalFormatting>
  <conditionalFormatting sqref="X28">
    <cfRule type="cellIs" dxfId="635" priority="679" operator="equal">
      <formula>TRUE</formula>
    </cfRule>
    <cfRule type="cellIs" dxfId="634" priority="680" operator="equal">
      <formula>FALSE</formula>
    </cfRule>
  </conditionalFormatting>
  <conditionalFormatting sqref="AG28">
    <cfRule type="cellIs" dxfId="633" priority="677" operator="equal">
      <formula>TRUE</formula>
    </cfRule>
    <cfRule type="cellIs" dxfId="632" priority="678" operator="equal">
      <formula>FALSE</formula>
    </cfRule>
  </conditionalFormatting>
  <conditionalFormatting sqref="U27:W27 Y27:AD27">
    <cfRule type="cellIs" dxfId="631" priority="675" operator="equal">
      <formula>TRUE</formula>
    </cfRule>
    <cfRule type="cellIs" dxfId="630" priority="676" operator="equal">
      <formula>FALSE</formula>
    </cfRule>
  </conditionalFormatting>
  <conditionalFormatting sqref="X27">
    <cfRule type="cellIs" dxfId="629" priority="673" operator="equal">
      <formula>TRUE</formula>
    </cfRule>
    <cfRule type="cellIs" dxfId="628" priority="674" operator="equal">
      <formula>FALSE</formula>
    </cfRule>
  </conditionalFormatting>
  <conditionalFormatting sqref="AG27">
    <cfRule type="cellIs" dxfId="627" priority="671" operator="equal">
      <formula>TRUE</formula>
    </cfRule>
    <cfRule type="cellIs" dxfId="626" priority="672" operator="equal">
      <formula>FALSE</formula>
    </cfRule>
  </conditionalFormatting>
  <conditionalFormatting sqref="U29:W29 Y29:AD29">
    <cfRule type="cellIs" dxfId="625" priority="669" operator="equal">
      <formula>TRUE</formula>
    </cfRule>
    <cfRule type="cellIs" dxfId="624" priority="670" operator="equal">
      <formula>FALSE</formula>
    </cfRule>
  </conditionalFormatting>
  <conditionalFormatting sqref="X29">
    <cfRule type="cellIs" dxfId="623" priority="667" operator="equal">
      <formula>TRUE</formula>
    </cfRule>
    <cfRule type="cellIs" dxfId="622" priority="668" operator="equal">
      <formula>FALSE</formula>
    </cfRule>
  </conditionalFormatting>
  <conditionalFormatting sqref="AG29">
    <cfRule type="cellIs" dxfId="621" priority="665" operator="equal">
      <formula>TRUE</formula>
    </cfRule>
    <cfRule type="cellIs" dxfId="620" priority="666" operator="equal">
      <formula>FALSE</formula>
    </cfRule>
  </conditionalFormatting>
  <conditionalFormatting sqref="U31:W31 Y31:AD31">
    <cfRule type="cellIs" dxfId="619" priority="663" operator="equal">
      <formula>TRUE</formula>
    </cfRule>
    <cfRule type="cellIs" dxfId="618" priority="664" operator="equal">
      <formula>FALSE</formula>
    </cfRule>
  </conditionalFormatting>
  <conditionalFormatting sqref="X31">
    <cfRule type="cellIs" dxfId="617" priority="661" operator="equal">
      <formula>TRUE</formula>
    </cfRule>
    <cfRule type="cellIs" dxfId="616" priority="662" operator="equal">
      <formula>FALSE</formula>
    </cfRule>
  </conditionalFormatting>
  <conditionalFormatting sqref="AG31">
    <cfRule type="cellIs" dxfId="615" priority="659" operator="equal">
      <formula>TRUE</formula>
    </cfRule>
    <cfRule type="cellIs" dxfId="614" priority="660" operator="equal">
      <formula>FALSE</formula>
    </cfRule>
  </conditionalFormatting>
  <conditionalFormatting sqref="U30:W30 Y30:AD30">
    <cfRule type="cellIs" dxfId="613" priority="657" operator="equal">
      <formula>TRUE</formula>
    </cfRule>
    <cfRule type="cellIs" dxfId="612" priority="658" operator="equal">
      <formula>FALSE</formula>
    </cfRule>
  </conditionalFormatting>
  <conditionalFormatting sqref="X30">
    <cfRule type="cellIs" dxfId="611" priority="655" operator="equal">
      <formula>TRUE</formula>
    </cfRule>
    <cfRule type="cellIs" dxfId="610" priority="656" operator="equal">
      <formula>FALSE</formula>
    </cfRule>
  </conditionalFormatting>
  <conditionalFormatting sqref="AG30">
    <cfRule type="cellIs" dxfId="609" priority="653" operator="equal">
      <formula>TRUE</formula>
    </cfRule>
    <cfRule type="cellIs" dxfId="608" priority="654" operator="equal">
      <formula>FALSE</formula>
    </cfRule>
  </conditionalFormatting>
  <conditionalFormatting sqref="U39:W39 Y39:AD39">
    <cfRule type="cellIs" dxfId="607" priority="651" operator="equal">
      <formula>TRUE</formula>
    </cfRule>
    <cfRule type="cellIs" dxfId="606" priority="652" operator="equal">
      <formula>FALSE</formula>
    </cfRule>
  </conditionalFormatting>
  <conditionalFormatting sqref="X39">
    <cfRule type="cellIs" dxfId="605" priority="649" operator="equal">
      <formula>TRUE</formula>
    </cfRule>
    <cfRule type="cellIs" dxfId="604" priority="650" operator="equal">
      <formula>FALSE</formula>
    </cfRule>
  </conditionalFormatting>
  <conditionalFormatting sqref="AG39">
    <cfRule type="cellIs" dxfId="603" priority="647" operator="equal">
      <formula>TRUE</formula>
    </cfRule>
    <cfRule type="cellIs" dxfId="602" priority="648" operator="equal">
      <formula>FALSE</formula>
    </cfRule>
  </conditionalFormatting>
  <conditionalFormatting sqref="U47:W47 Y47:AD47">
    <cfRule type="cellIs" dxfId="601" priority="645" operator="equal">
      <formula>TRUE</formula>
    </cfRule>
    <cfRule type="cellIs" dxfId="600" priority="646" operator="equal">
      <formula>FALSE</formula>
    </cfRule>
  </conditionalFormatting>
  <conditionalFormatting sqref="X47">
    <cfRule type="cellIs" dxfId="599" priority="643" operator="equal">
      <formula>TRUE</formula>
    </cfRule>
    <cfRule type="cellIs" dxfId="598" priority="644" operator="equal">
      <formula>FALSE</formula>
    </cfRule>
  </conditionalFormatting>
  <conditionalFormatting sqref="AG47">
    <cfRule type="cellIs" dxfId="597" priority="641" operator="equal">
      <formula>TRUE</formula>
    </cfRule>
    <cfRule type="cellIs" dxfId="596" priority="642" operator="equal">
      <formula>FALSE</formula>
    </cfRule>
  </conditionalFormatting>
  <conditionalFormatting sqref="U55:W55 Y55:AD55">
    <cfRule type="cellIs" dxfId="595" priority="639" operator="equal">
      <formula>TRUE</formula>
    </cfRule>
    <cfRule type="cellIs" dxfId="594" priority="640" operator="equal">
      <formula>FALSE</formula>
    </cfRule>
  </conditionalFormatting>
  <conditionalFormatting sqref="X55">
    <cfRule type="cellIs" dxfId="593" priority="637" operator="equal">
      <formula>TRUE</formula>
    </cfRule>
    <cfRule type="cellIs" dxfId="592" priority="638" operator="equal">
      <formula>FALSE</formula>
    </cfRule>
  </conditionalFormatting>
  <conditionalFormatting sqref="AG55">
    <cfRule type="cellIs" dxfId="591" priority="635" operator="equal">
      <formula>TRUE</formula>
    </cfRule>
    <cfRule type="cellIs" dxfId="590" priority="636" operator="equal">
      <formula>FALSE</formula>
    </cfRule>
  </conditionalFormatting>
  <conditionalFormatting sqref="X57">
    <cfRule type="cellIs" dxfId="589" priority="631" operator="equal">
      <formula>TRUE</formula>
    </cfRule>
    <cfRule type="cellIs" dxfId="588" priority="632" operator="equal">
      <formula>FALSE</formula>
    </cfRule>
  </conditionalFormatting>
  <conditionalFormatting sqref="AG57">
    <cfRule type="cellIs" dxfId="587" priority="629" operator="equal">
      <formula>TRUE</formula>
    </cfRule>
    <cfRule type="cellIs" dxfId="586" priority="630" operator="equal">
      <formula>FALSE</formula>
    </cfRule>
  </conditionalFormatting>
  <conditionalFormatting sqref="U57:W57 Y57:AD57">
    <cfRule type="cellIs" dxfId="585" priority="633" operator="equal">
      <formula>TRUE</formula>
    </cfRule>
    <cfRule type="cellIs" dxfId="584" priority="634" operator="equal">
      <formula>FALSE</formula>
    </cfRule>
  </conditionalFormatting>
  <conditionalFormatting sqref="U56:W56 Y56:AD56">
    <cfRule type="cellIs" dxfId="583" priority="627" operator="equal">
      <formula>TRUE</formula>
    </cfRule>
    <cfRule type="cellIs" dxfId="582" priority="628" operator="equal">
      <formula>FALSE</formula>
    </cfRule>
  </conditionalFormatting>
  <conditionalFormatting sqref="X56">
    <cfRule type="cellIs" dxfId="581" priority="625" operator="equal">
      <formula>TRUE</formula>
    </cfRule>
    <cfRule type="cellIs" dxfId="580" priority="626" operator="equal">
      <formula>FALSE</formula>
    </cfRule>
  </conditionalFormatting>
  <conditionalFormatting sqref="AG56">
    <cfRule type="cellIs" dxfId="579" priority="623" operator="equal">
      <formula>TRUE</formula>
    </cfRule>
    <cfRule type="cellIs" dxfId="578" priority="624" operator="equal">
      <formula>FALSE</formula>
    </cfRule>
  </conditionalFormatting>
  <conditionalFormatting sqref="U58:W58 Y58:AD58">
    <cfRule type="cellIs" dxfId="577" priority="621" operator="equal">
      <formula>TRUE</formula>
    </cfRule>
    <cfRule type="cellIs" dxfId="576" priority="622" operator="equal">
      <formula>FALSE</formula>
    </cfRule>
  </conditionalFormatting>
  <conditionalFormatting sqref="X58">
    <cfRule type="cellIs" dxfId="575" priority="619" operator="equal">
      <formula>TRUE</formula>
    </cfRule>
    <cfRule type="cellIs" dxfId="574" priority="620" operator="equal">
      <formula>FALSE</formula>
    </cfRule>
  </conditionalFormatting>
  <conditionalFormatting sqref="AG58">
    <cfRule type="cellIs" dxfId="573" priority="617" operator="equal">
      <formula>TRUE</formula>
    </cfRule>
    <cfRule type="cellIs" dxfId="572" priority="618" operator="equal">
      <formula>FALSE</formula>
    </cfRule>
  </conditionalFormatting>
  <conditionalFormatting sqref="U59:W59 Y59:AD59">
    <cfRule type="cellIs" dxfId="571" priority="613" operator="equal">
      <formula>TRUE</formula>
    </cfRule>
    <cfRule type="cellIs" dxfId="570" priority="614" operator="equal">
      <formula>FALSE</formula>
    </cfRule>
  </conditionalFormatting>
  <conditionalFormatting sqref="X59">
    <cfRule type="cellIs" dxfId="569" priority="611" operator="equal">
      <formula>TRUE</formula>
    </cfRule>
    <cfRule type="cellIs" dxfId="568" priority="612" operator="equal">
      <formula>FALSE</formula>
    </cfRule>
  </conditionalFormatting>
  <conditionalFormatting sqref="AG59">
    <cfRule type="cellIs" dxfId="567" priority="609" operator="equal">
      <formula>TRUE</formula>
    </cfRule>
    <cfRule type="cellIs" dxfId="566" priority="610" operator="equal">
      <formula>FALSE</formula>
    </cfRule>
  </conditionalFormatting>
  <conditionalFormatting sqref="X61">
    <cfRule type="cellIs" dxfId="565" priority="603" operator="equal">
      <formula>TRUE</formula>
    </cfRule>
    <cfRule type="cellIs" dxfId="564" priority="604" operator="equal">
      <formula>FALSE</formula>
    </cfRule>
  </conditionalFormatting>
  <conditionalFormatting sqref="AG61">
    <cfRule type="cellIs" dxfId="563" priority="601" operator="equal">
      <formula>TRUE</formula>
    </cfRule>
    <cfRule type="cellIs" dxfId="562" priority="602" operator="equal">
      <formula>FALSE</formula>
    </cfRule>
  </conditionalFormatting>
  <conditionalFormatting sqref="U61:W61 Y61:AD61">
    <cfRule type="cellIs" dxfId="561" priority="605" operator="equal">
      <formula>TRUE</formula>
    </cfRule>
    <cfRule type="cellIs" dxfId="560" priority="606" operator="equal">
      <formula>FALSE</formula>
    </cfRule>
  </conditionalFormatting>
  <conditionalFormatting sqref="U60:W60 Y60:AD60">
    <cfRule type="cellIs" dxfId="559" priority="599" operator="equal">
      <formula>TRUE</formula>
    </cfRule>
    <cfRule type="cellIs" dxfId="558" priority="600" operator="equal">
      <formula>FALSE</formula>
    </cfRule>
  </conditionalFormatting>
  <conditionalFormatting sqref="X60">
    <cfRule type="cellIs" dxfId="557" priority="597" operator="equal">
      <formula>TRUE</formula>
    </cfRule>
    <cfRule type="cellIs" dxfId="556" priority="598" operator="equal">
      <formula>FALSE</formula>
    </cfRule>
  </conditionalFormatting>
  <conditionalFormatting sqref="AG60">
    <cfRule type="cellIs" dxfId="555" priority="595" operator="equal">
      <formula>TRUE</formula>
    </cfRule>
    <cfRule type="cellIs" dxfId="554" priority="596" operator="equal">
      <formula>FALSE</formula>
    </cfRule>
  </conditionalFormatting>
  <conditionalFormatting sqref="U62:W62 Y62:AD62">
    <cfRule type="cellIs" dxfId="553" priority="593" operator="equal">
      <formula>TRUE</formula>
    </cfRule>
    <cfRule type="cellIs" dxfId="552" priority="594" operator="equal">
      <formula>FALSE</formula>
    </cfRule>
  </conditionalFormatting>
  <conditionalFormatting sqref="X62">
    <cfRule type="cellIs" dxfId="551" priority="591" operator="equal">
      <formula>TRUE</formula>
    </cfRule>
    <cfRule type="cellIs" dxfId="550" priority="592" operator="equal">
      <formula>FALSE</formula>
    </cfRule>
  </conditionalFormatting>
  <conditionalFormatting sqref="AG62">
    <cfRule type="cellIs" dxfId="549" priority="589" operator="equal">
      <formula>TRUE</formula>
    </cfRule>
    <cfRule type="cellIs" dxfId="548" priority="590" operator="equal">
      <formula>FALSE</formula>
    </cfRule>
  </conditionalFormatting>
  <conditionalFormatting sqref="U63:W63 Y63:AD63">
    <cfRule type="cellIs" dxfId="547" priority="585" operator="equal">
      <formula>TRUE</formula>
    </cfRule>
    <cfRule type="cellIs" dxfId="546" priority="586" operator="equal">
      <formula>FALSE</formula>
    </cfRule>
  </conditionalFormatting>
  <conditionalFormatting sqref="X63">
    <cfRule type="cellIs" dxfId="545" priority="583" operator="equal">
      <formula>TRUE</formula>
    </cfRule>
    <cfRule type="cellIs" dxfId="544" priority="584" operator="equal">
      <formula>FALSE</formula>
    </cfRule>
  </conditionalFormatting>
  <conditionalFormatting sqref="AG63">
    <cfRule type="cellIs" dxfId="543" priority="581" operator="equal">
      <formula>TRUE</formula>
    </cfRule>
    <cfRule type="cellIs" dxfId="542" priority="582" operator="equal">
      <formula>FALSE</formula>
    </cfRule>
  </conditionalFormatting>
  <conditionalFormatting sqref="X65">
    <cfRule type="cellIs" dxfId="541" priority="575" operator="equal">
      <formula>TRUE</formula>
    </cfRule>
    <cfRule type="cellIs" dxfId="540" priority="576" operator="equal">
      <formula>FALSE</formula>
    </cfRule>
  </conditionalFormatting>
  <conditionalFormatting sqref="AG65">
    <cfRule type="cellIs" dxfId="539" priority="573" operator="equal">
      <formula>TRUE</formula>
    </cfRule>
    <cfRule type="cellIs" dxfId="538" priority="574" operator="equal">
      <formula>FALSE</formula>
    </cfRule>
  </conditionalFormatting>
  <conditionalFormatting sqref="U65:W65 Y65:AD65">
    <cfRule type="cellIs" dxfId="537" priority="577" operator="equal">
      <formula>TRUE</formula>
    </cfRule>
    <cfRule type="cellIs" dxfId="536" priority="578" operator="equal">
      <formula>FALSE</formula>
    </cfRule>
  </conditionalFormatting>
  <conditionalFormatting sqref="U64:W64 Y64:AD64">
    <cfRule type="cellIs" dxfId="535" priority="571" operator="equal">
      <formula>TRUE</formula>
    </cfRule>
    <cfRule type="cellIs" dxfId="534" priority="572" operator="equal">
      <formula>FALSE</formula>
    </cfRule>
  </conditionalFormatting>
  <conditionalFormatting sqref="X64">
    <cfRule type="cellIs" dxfId="533" priority="569" operator="equal">
      <formula>TRUE</formula>
    </cfRule>
    <cfRule type="cellIs" dxfId="532" priority="570" operator="equal">
      <formula>FALSE</formula>
    </cfRule>
  </conditionalFormatting>
  <conditionalFormatting sqref="AG64">
    <cfRule type="cellIs" dxfId="531" priority="567" operator="equal">
      <formula>TRUE</formula>
    </cfRule>
    <cfRule type="cellIs" dxfId="530" priority="568" operator="equal">
      <formula>FALSE</formula>
    </cfRule>
  </conditionalFormatting>
  <conditionalFormatting sqref="U66:W66 Y66:AD66">
    <cfRule type="cellIs" dxfId="529" priority="565" operator="equal">
      <formula>TRUE</formula>
    </cfRule>
    <cfRule type="cellIs" dxfId="528" priority="566" operator="equal">
      <formula>FALSE</formula>
    </cfRule>
  </conditionalFormatting>
  <conditionalFormatting sqref="X66">
    <cfRule type="cellIs" dxfId="527" priority="563" operator="equal">
      <formula>TRUE</formula>
    </cfRule>
    <cfRule type="cellIs" dxfId="526" priority="564" operator="equal">
      <formula>FALSE</formula>
    </cfRule>
  </conditionalFormatting>
  <conditionalFormatting sqref="AG66">
    <cfRule type="cellIs" dxfId="525" priority="561" operator="equal">
      <formula>TRUE</formula>
    </cfRule>
    <cfRule type="cellIs" dxfId="524" priority="562" operator="equal">
      <formula>FALSE</formula>
    </cfRule>
  </conditionalFormatting>
  <conditionalFormatting sqref="U67:W67 Y67:AD67">
    <cfRule type="cellIs" dxfId="523" priority="557" operator="equal">
      <formula>TRUE</formula>
    </cfRule>
    <cfRule type="cellIs" dxfId="522" priority="558" operator="equal">
      <formula>FALSE</formula>
    </cfRule>
  </conditionalFormatting>
  <conditionalFormatting sqref="X67">
    <cfRule type="cellIs" dxfId="521" priority="555" operator="equal">
      <formula>TRUE</formula>
    </cfRule>
    <cfRule type="cellIs" dxfId="520" priority="556" operator="equal">
      <formula>FALSE</formula>
    </cfRule>
  </conditionalFormatting>
  <conditionalFormatting sqref="AG67">
    <cfRule type="cellIs" dxfId="519" priority="553" operator="equal">
      <formula>TRUE</formula>
    </cfRule>
    <cfRule type="cellIs" dxfId="518" priority="554" operator="equal">
      <formula>FALSE</formula>
    </cfRule>
  </conditionalFormatting>
  <conditionalFormatting sqref="X69">
    <cfRule type="cellIs" dxfId="517" priority="547" operator="equal">
      <formula>TRUE</formula>
    </cfRule>
    <cfRule type="cellIs" dxfId="516" priority="548" operator="equal">
      <formula>FALSE</formula>
    </cfRule>
  </conditionalFormatting>
  <conditionalFormatting sqref="AG69">
    <cfRule type="cellIs" dxfId="515" priority="545" operator="equal">
      <formula>TRUE</formula>
    </cfRule>
    <cfRule type="cellIs" dxfId="514" priority="546" operator="equal">
      <formula>FALSE</formula>
    </cfRule>
  </conditionalFormatting>
  <conditionalFormatting sqref="U69:W69 Y69:AD69">
    <cfRule type="cellIs" dxfId="513" priority="549" operator="equal">
      <formula>TRUE</formula>
    </cfRule>
    <cfRule type="cellIs" dxfId="512" priority="550" operator="equal">
      <formula>FALSE</formula>
    </cfRule>
  </conditionalFormatting>
  <conditionalFormatting sqref="U68:W68 Y68:AD68">
    <cfRule type="cellIs" dxfId="511" priority="543" operator="equal">
      <formula>TRUE</formula>
    </cfRule>
    <cfRule type="cellIs" dxfId="510" priority="544" operator="equal">
      <formula>FALSE</formula>
    </cfRule>
  </conditionalFormatting>
  <conditionalFormatting sqref="X68">
    <cfRule type="cellIs" dxfId="509" priority="541" operator="equal">
      <formula>TRUE</formula>
    </cfRule>
    <cfRule type="cellIs" dxfId="508" priority="542" operator="equal">
      <formula>FALSE</formula>
    </cfRule>
  </conditionalFormatting>
  <conditionalFormatting sqref="AG68">
    <cfRule type="cellIs" dxfId="507" priority="539" operator="equal">
      <formula>TRUE</formula>
    </cfRule>
    <cfRule type="cellIs" dxfId="506" priority="540" operator="equal">
      <formula>FALSE</formula>
    </cfRule>
  </conditionalFormatting>
  <conditionalFormatting sqref="U70:W70 Y70:AD70">
    <cfRule type="cellIs" dxfId="505" priority="537" operator="equal">
      <formula>TRUE</formula>
    </cfRule>
    <cfRule type="cellIs" dxfId="504" priority="538" operator="equal">
      <formula>FALSE</formula>
    </cfRule>
  </conditionalFormatting>
  <conditionalFormatting sqref="X70">
    <cfRule type="cellIs" dxfId="503" priority="535" operator="equal">
      <formula>TRUE</formula>
    </cfRule>
    <cfRule type="cellIs" dxfId="502" priority="536" operator="equal">
      <formula>FALSE</formula>
    </cfRule>
  </conditionalFormatting>
  <conditionalFormatting sqref="AG70">
    <cfRule type="cellIs" dxfId="501" priority="533" operator="equal">
      <formula>TRUE</formula>
    </cfRule>
    <cfRule type="cellIs" dxfId="500" priority="534" operator="equal">
      <formula>FALSE</formula>
    </cfRule>
  </conditionalFormatting>
  <conditionalFormatting sqref="U71:W71 Y71:AD71">
    <cfRule type="cellIs" dxfId="499" priority="529" operator="equal">
      <formula>TRUE</formula>
    </cfRule>
    <cfRule type="cellIs" dxfId="498" priority="530" operator="equal">
      <formula>FALSE</formula>
    </cfRule>
  </conditionalFormatting>
  <conditionalFormatting sqref="X71">
    <cfRule type="cellIs" dxfId="497" priority="527" operator="equal">
      <formula>TRUE</formula>
    </cfRule>
    <cfRule type="cellIs" dxfId="496" priority="528" operator="equal">
      <formula>FALSE</formula>
    </cfRule>
  </conditionalFormatting>
  <conditionalFormatting sqref="AG71">
    <cfRule type="cellIs" dxfId="495" priority="525" operator="equal">
      <formula>TRUE</formula>
    </cfRule>
    <cfRule type="cellIs" dxfId="494" priority="526" operator="equal">
      <formula>FALSE</formula>
    </cfRule>
  </conditionalFormatting>
  <conditionalFormatting sqref="X73">
    <cfRule type="cellIs" dxfId="493" priority="519" operator="equal">
      <formula>TRUE</formula>
    </cfRule>
    <cfRule type="cellIs" dxfId="492" priority="520" operator="equal">
      <formula>FALSE</formula>
    </cfRule>
  </conditionalFormatting>
  <conditionalFormatting sqref="AG73">
    <cfRule type="cellIs" dxfId="491" priority="517" operator="equal">
      <formula>TRUE</formula>
    </cfRule>
    <cfRule type="cellIs" dxfId="490" priority="518" operator="equal">
      <formula>FALSE</formula>
    </cfRule>
  </conditionalFormatting>
  <conditionalFormatting sqref="U73:W73 Y73:AD73">
    <cfRule type="cellIs" dxfId="489" priority="521" operator="equal">
      <formula>TRUE</formula>
    </cfRule>
    <cfRule type="cellIs" dxfId="488" priority="522" operator="equal">
      <formula>FALSE</formula>
    </cfRule>
  </conditionalFormatting>
  <conditionalFormatting sqref="U72:W72 Y72:AD72">
    <cfRule type="cellIs" dxfId="487" priority="515" operator="equal">
      <formula>TRUE</formula>
    </cfRule>
    <cfRule type="cellIs" dxfId="486" priority="516" operator="equal">
      <formula>FALSE</formula>
    </cfRule>
  </conditionalFormatting>
  <conditionalFormatting sqref="X72">
    <cfRule type="cellIs" dxfId="485" priority="513" operator="equal">
      <formula>TRUE</formula>
    </cfRule>
    <cfRule type="cellIs" dxfId="484" priority="514" operator="equal">
      <formula>FALSE</formula>
    </cfRule>
  </conditionalFormatting>
  <conditionalFormatting sqref="AG72">
    <cfRule type="cellIs" dxfId="483" priority="511" operator="equal">
      <formula>TRUE</formula>
    </cfRule>
    <cfRule type="cellIs" dxfId="482" priority="512" operator="equal">
      <formula>FALSE</formula>
    </cfRule>
  </conditionalFormatting>
  <conditionalFormatting sqref="U74:W74 Y74:AD74">
    <cfRule type="cellIs" dxfId="481" priority="509" operator="equal">
      <formula>TRUE</formula>
    </cfRule>
    <cfRule type="cellIs" dxfId="480" priority="510" operator="equal">
      <formula>FALSE</formula>
    </cfRule>
  </conditionalFormatting>
  <conditionalFormatting sqref="X74">
    <cfRule type="cellIs" dxfId="479" priority="507" operator="equal">
      <formula>TRUE</formula>
    </cfRule>
    <cfRule type="cellIs" dxfId="478" priority="508" operator="equal">
      <formula>FALSE</formula>
    </cfRule>
  </conditionalFormatting>
  <conditionalFormatting sqref="AG74">
    <cfRule type="cellIs" dxfId="477" priority="505" operator="equal">
      <formula>TRUE</formula>
    </cfRule>
    <cfRule type="cellIs" dxfId="476" priority="506" operator="equal">
      <formula>FALSE</formula>
    </cfRule>
  </conditionalFormatting>
  <conditionalFormatting sqref="U75:W75 Y75:AD75">
    <cfRule type="cellIs" dxfId="475" priority="501" operator="equal">
      <formula>TRUE</formula>
    </cfRule>
    <cfRule type="cellIs" dxfId="474" priority="502" operator="equal">
      <formula>FALSE</formula>
    </cfRule>
  </conditionalFormatting>
  <conditionalFormatting sqref="X75">
    <cfRule type="cellIs" dxfId="473" priority="499" operator="equal">
      <formula>TRUE</formula>
    </cfRule>
    <cfRule type="cellIs" dxfId="472" priority="500" operator="equal">
      <formula>FALSE</formula>
    </cfRule>
  </conditionalFormatting>
  <conditionalFormatting sqref="AG75">
    <cfRule type="cellIs" dxfId="471" priority="497" operator="equal">
      <formula>TRUE</formula>
    </cfRule>
    <cfRule type="cellIs" dxfId="470" priority="498" operator="equal">
      <formula>FALSE</formula>
    </cfRule>
  </conditionalFormatting>
  <conditionalFormatting sqref="X77">
    <cfRule type="cellIs" dxfId="469" priority="491" operator="equal">
      <formula>TRUE</formula>
    </cfRule>
    <cfRule type="cellIs" dxfId="468" priority="492" operator="equal">
      <formula>FALSE</formula>
    </cfRule>
  </conditionalFormatting>
  <conditionalFormatting sqref="AG77">
    <cfRule type="cellIs" dxfId="467" priority="489" operator="equal">
      <formula>TRUE</formula>
    </cfRule>
    <cfRule type="cellIs" dxfId="466" priority="490" operator="equal">
      <formula>FALSE</formula>
    </cfRule>
  </conditionalFormatting>
  <conditionalFormatting sqref="U77:W77 Y77:AD77">
    <cfRule type="cellIs" dxfId="465" priority="493" operator="equal">
      <formula>TRUE</formula>
    </cfRule>
    <cfRule type="cellIs" dxfId="464" priority="494" operator="equal">
      <formula>FALSE</formula>
    </cfRule>
  </conditionalFormatting>
  <conditionalFormatting sqref="U76:W76 Y76:AD76">
    <cfRule type="cellIs" dxfId="463" priority="487" operator="equal">
      <formula>TRUE</formula>
    </cfRule>
    <cfRule type="cellIs" dxfId="462" priority="488" operator="equal">
      <formula>FALSE</formula>
    </cfRule>
  </conditionalFormatting>
  <conditionalFormatting sqref="X76">
    <cfRule type="cellIs" dxfId="461" priority="485" operator="equal">
      <formula>TRUE</formula>
    </cfRule>
    <cfRule type="cellIs" dxfId="460" priority="486" operator="equal">
      <formula>FALSE</formula>
    </cfRule>
  </conditionalFormatting>
  <conditionalFormatting sqref="AG76">
    <cfRule type="cellIs" dxfId="459" priority="483" operator="equal">
      <formula>TRUE</formula>
    </cfRule>
    <cfRule type="cellIs" dxfId="458" priority="484" operator="equal">
      <formula>FALSE</formula>
    </cfRule>
  </conditionalFormatting>
  <conditionalFormatting sqref="U78:W78 Y78:AD78">
    <cfRule type="cellIs" dxfId="457" priority="481" operator="equal">
      <formula>TRUE</formula>
    </cfRule>
    <cfRule type="cellIs" dxfId="456" priority="482" operator="equal">
      <formula>FALSE</formula>
    </cfRule>
  </conditionalFormatting>
  <conditionalFormatting sqref="X78">
    <cfRule type="cellIs" dxfId="455" priority="479" operator="equal">
      <formula>TRUE</formula>
    </cfRule>
    <cfRule type="cellIs" dxfId="454" priority="480" operator="equal">
      <formula>FALSE</formula>
    </cfRule>
  </conditionalFormatting>
  <conditionalFormatting sqref="AG78">
    <cfRule type="cellIs" dxfId="453" priority="477" operator="equal">
      <formula>TRUE</formula>
    </cfRule>
    <cfRule type="cellIs" dxfId="452" priority="478" operator="equal">
      <formula>FALSE</formula>
    </cfRule>
  </conditionalFormatting>
  <conditionalFormatting sqref="U79:W79 Y79:AD79">
    <cfRule type="cellIs" dxfId="451" priority="473" operator="equal">
      <formula>TRUE</formula>
    </cfRule>
    <cfRule type="cellIs" dxfId="450" priority="474" operator="equal">
      <formula>FALSE</formula>
    </cfRule>
  </conditionalFormatting>
  <conditionalFormatting sqref="X79">
    <cfRule type="cellIs" dxfId="449" priority="471" operator="equal">
      <formula>TRUE</formula>
    </cfRule>
    <cfRule type="cellIs" dxfId="448" priority="472" operator="equal">
      <formula>FALSE</formula>
    </cfRule>
  </conditionalFormatting>
  <conditionalFormatting sqref="AG79">
    <cfRule type="cellIs" dxfId="447" priority="469" operator="equal">
      <formula>TRUE</formula>
    </cfRule>
    <cfRule type="cellIs" dxfId="446" priority="470" operator="equal">
      <formula>FALSE</formula>
    </cfRule>
  </conditionalFormatting>
  <conditionalFormatting sqref="X81">
    <cfRule type="cellIs" dxfId="445" priority="463" operator="equal">
      <formula>TRUE</formula>
    </cfRule>
    <cfRule type="cellIs" dxfId="444" priority="464" operator="equal">
      <formula>FALSE</formula>
    </cfRule>
  </conditionalFormatting>
  <conditionalFormatting sqref="AG81">
    <cfRule type="cellIs" dxfId="443" priority="461" operator="equal">
      <formula>TRUE</formula>
    </cfRule>
    <cfRule type="cellIs" dxfId="442" priority="462" operator="equal">
      <formula>FALSE</formula>
    </cfRule>
  </conditionalFormatting>
  <conditionalFormatting sqref="U81:W81 Y81:AD81">
    <cfRule type="cellIs" dxfId="441" priority="465" operator="equal">
      <formula>TRUE</formula>
    </cfRule>
    <cfRule type="cellIs" dxfId="440" priority="466" operator="equal">
      <formula>FALSE</formula>
    </cfRule>
  </conditionalFormatting>
  <conditionalFormatting sqref="U80:W80 Y80:AD80">
    <cfRule type="cellIs" dxfId="439" priority="459" operator="equal">
      <formula>TRUE</formula>
    </cfRule>
    <cfRule type="cellIs" dxfId="438" priority="460" operator="equal">
      <formula>FALSE</formula>
    </cfRule>
  </conditionalFormatting>
  <conditionalFormatting sqref="X80">
    <cfRule type="cellIs" dxfId="437" priority="457" operator="equal">
      <formula>TRUE</formula>
    </cfRule>
    <cfRule type="cellIs" dxfId="436" priority="458" operator="equal">
      <formula>FALSE</formula>
    </cfRule>
  </conditionalFormatting>
  <conditionalFormatting sqref="AG80">
    <cfRule type="cellIs" dxfId="435" priority="455" operator="equal">
      <formula>TRUE</formula>
    </cfRule>
    <cfRule type="cellIs" dxfId="434" priority="456" operator="equal">
      <formula>FALSE</formula>
    </cfRule>
  </conditionalFormatting>
  <conditionalFormatting sqref="U82:W82 Y82:AD82">
    <cfRule type="cellIs" dxfId="433" priority="453" operator="equal">
      <formula>TRUE</formula>
    </cfRule>
    <cfRule type="cellIs" dxfId="432" priority="454" operator="equal">
      <formula>FALSE</formula>
    </cfRule>
  </conditionalFormatting>
  <conditionalFormatting sqref="X82">
    <cfRule type="cellIs" dxfId="431" priority="451" operator="equal">
      <formula>TRUE</formula>
    </cfRule>
    <cfRule type="cellIs" dxfId="430" priority="452" operator="equal">
      <formula>FALSE</formula>
    </cfRule>
  </conditionalFormatting>
  <conditionalFormatting sqref="AG82">
    <cfRule type="cellIs" dxfId="429" priority="449" operator="equal">
      <formula>TRUE</formula>
    </cfRule>
    <cfRule type="cellIs" dxfId="428" priority="450" operator="equal">
      <formula>FALSE</formula>
    </cfRule>
  </conditionalFormatting>
  <conditionalFormatting sqref="U83:W83 Y83:AD83">
    <cfRule type="cellIs" dxfId="427" priority="445" operator="equal">
      <formula>TRUE</formula>
    </cfRule>
    <cfRule type="cellIs" dxfId="426" priority="446" operator="equal">
      <formula>FALSE</formula>
    </cfRule>
  </conditionalFormatting>
  <conditionalFormatting sqref="X83">
    <cfRule type="cellIs" dxfId="425" priority="443" operator="equal">
      <formula>TRUE</formula>
    </cfRule>
    <cfRule type="cellIs" dxfId="424" priority="444" operator="equal">
      <formula>FALSE</formula>
    </cfRule>
  </conditionalFormatting>
  <conditionalFormatting sqref="AG83">
    <cfRule type="cellIs" dxfId="423" priority="441" operator="equal">
      <formula>TRUE</formula>
    </cfRule>
    <cfRule type="cellIs" dxfId="422" priority="442" operator="equal">
      <formula>FALSE</formula>
    </cfRule>
  </conditionalFormatting>
  <conditionalFormatting sqref="X85">
    <cfRule type="cellIs" dxfId="421" priority="435" operator="equal">
      <formula>TRUE</formula>
    </cfRule>
    <cfRule type="cellIs" dxfId="420" priority="436" operator="equal">
      <formula>FALSE</formula>
    </cfRule>
  </conditionalFormatting>
  <conditionalFormatting sqref="AG85">
    <cfRule type="cellIs" dxfId="419" priority="433" operator="equal">
      <formula>TRUE</formula>
    </cfRule>
    <cfRule type="cellIs" dxfId="418" priority="434" operator="equal">
      <formula>FALSE</formula>
    </cfRule>
  </conditionalFormatting>
  <conditionalFormatting sqref="U85:W85 Y85:AD85">
    <cfRule type="cellIs" dxfId="417" priority="437" operator="equal">
      <formula>TRUE</formula>
    </cfRule>
    <cfRule type="cellIs" dxfId="416" priority="438" operator="equal">
      <formula>FALSE</formula>
    </cfRule>
  </conditionalFormatting>
  <conditionalFormatting sqref="U84:W84 Y84:AD84">
    <cfRule type="cellIs" dxfId="415" priority="431" operator="equal">
      <formula>TRUE</formula>
    </cfRule>
    <cfRule type="cellIs" dxfId="414" priority="432" operator="equal">
      <formula>FALSE</formula>
    </cfRule>
  </conditionalFormatting>
  <conditionalFormatting sqref="X84">
    <cfRule type="cellIs" dxfId="413" priority="429" operator="equal">
      <formula>TRUE</formula>
    </cfRule>
    <cfRule type="cellIs" dxfId="412" priority="430" operator="equal">
      <formula>FALSE</formula>
    </cfRule>
  </conditionalFormatting>
  <conditionalFormatting sqref="AG84">
    <cfRule type="cellIs" dxfId="411" priority="427" operator="equal">
      <formula>TRUE</formula>
    </cfRule>
    <cfRule type="cellIs" dxfId="410" priority="428" operator="equal">
      <formula>FALSE</formula>
    </cfRule>
  </conditionalFormatting>
  <conditionalFormatting sqref="U86:W86 Y86:AD86">
    <cfRule type="cellIs" dxfId="409" priority="425" operator="equal">
      <formula>TRUE</formula>
    </cfRule>
    <cfRule type="cellIs" dxfId="408" priority="426" operator="equal">
      <formula>FALSE</formula>
    </cfRule>
  </conditionalFormatting>
  <conditionalFormatting sqref="X86">
    <cfRule type="cellIs" dxfId="407" priority="423" operator="equal">
      <formula>TRUE</formula>
    </cfRule>
    <cfRule type="cellIs" dxfId="406" priority="424" operator="equal">
      <formula>FALSE</formula>
    </cfRule>
  </conditionalFormatting>
  <conditionalFormatting sqref="AG86">
    <cfRule type="cellIs" dxfId="405" priority="421" operator="equal">
      <formula>TRUE</formula>
    </cfRule>
    <cfRule type="cellIs" dxfId="404" priority="422" operator="equal">
      <formula>FALSE</formula>
    </cfRule>
  </conditionalFormatting>
  <conditionalFormatting sqref="U87:W87 Y87:AD87">
    <cfRule type="cellIs" dxfId="403" priority="417" operator="equal">
      <formula>TRUE</formula>
    </cfRule>
    <cfRule type="cellIs" dxfId="402" priority="418" operator="equal">
      <formula>FALSE</formula>
    </cfRule>
  </conditionalFormatting>
  <conditionalFormatting sqref="X87">
    <cfRule type="cellIs" dxfId="401" priority="415" operator="equal">
      <formula>TRUE</formula>
    </cfRule>
    <cfRule type="cellIs" dxfId="400" priority="416" operator="equal">
      <formula>FALSE</formula>
    </cfRule>
  </conditionalFormatting>
  <conditionalFormatting sqref="AG87">
    <cfRule type="cellIs" dxfId="399" priority="413" operator="equal">
      <formula>TRUE</formula>
    </cfRule>
    <cfRule type="cellIs" dxfId="398" priority="414" operator="equal">
      <formula>FALSE</formula>
    </cfRule>
  </conditionalFormatting>
  <conditionalFormatting sqref="X89">
    <cfRule type="cellIs" dxfId="397" priority="407" operator="equal">
      <formula>TRUE</formula>
    </cfRule>
    <cfRule type="cellIs" dxfId="396" priority="408" operator="equal">
      <formula>FALSE</formula>
    </cfRule>
  </conditionalFormatting>
  <conditionalFormatting sqref="AG89">
    <cfRule type="cellIs" dxfId="395" priority="405" operator="equal">
      <formula>TRUE</formula>
    </cfRule>
    <cfRule type="cellIs" dxfId="394" priority="406" operator="equal">
      <formula>FALSE</formula>
    </cfRule>
  </conditionalFormatting>
  <conditionalFormatting sqref="U89:W89 Y89:AD89">
    <cfRule type="cellIs" dxfId="393" priority="409" operator="equal">
      <formula>TRUE</formula>
    </cfRule>
    <cfRule type="cellIs" dxfId="392" priority="410" operator="equal">
      <formula>FALSE</formula>
    </cfRule>
  </conditionalFormatting>
  <conditionalFormatting sqref="U88:W88 Y88:AD88">
    <cfRule type="cellIs" dxfId="391" priority="403" operator="equal">
      <formula>TRUE</formula>
    </cfRule>
    <cfRule type="cellIs" dxfId="390" priority="404" operator="equal">
      <formula>FALSE</formula>
    </cfRule>
  </conditionalFormatting>
  <conditionalFormatting sqref="X88">
    <cfRule type="cellIs" dxfId="389" priority="401" operator="equal">
      <formula>TRUE</formula>
    </cfRule>
    <cfRule type="cellIs" dxfId="388" priority="402" operator="equal">
      <formula>FALSE</formula>
    </cfRule>
  </conditionalFormatting>
  <conditionalFormatting sqref="AG88">
    <cfRule type="cellIs" dxfId="387" priority="399" operator="equal">
      <formula>TRUE</formula>
    </cfRule>
    <cfRule type="cellIs" dxfId="386" priority="400" operator="equal">
      <formula>FALSE</formula>
    </cfRule>
  </conditionalFormatting>
  <conditionalFormatting sqref="U90:W90 Y90:AD90">
    <cfRule type="cellIs" dxfId="385" priority="397" operator="equal">
      <formula>TRUE</formula>
    </cfRule>
    <cfRule type="cellIs" dxfId="384" priority="398" operator="equal">
      <formula>FALSE</formula>
    </cfRule>
  </conditionalFormatting>
  <conditionalFormatting sqref="X90">
    <cfRule type="cellIs" dxfId="383" priority="395" operator="equal">
      <formula>TRUE</formula>
    </cfRule>
    <cfRule type="cellIs" dxfId="382" priority="396" operator="equal">
      <formula>FALSE</formula>
    </cfRule>
  </conditionalFormatting>
  <conditionalFormatting sqref="AG90">
    <cfRule type="cellIs" dxfId="381" priority="393" operator="equal">
      <formula>TRUE</formula>
    </cfRule>
    <cfRule type="cellIs" dxfId="380" priority="394" operator="equal">
      <formula>FALSE</formula>
    </cfRule>
  </conditionalFormatting>
  <conditionalFormatting sqref="U91:W91 Y91:AD91">
    <cfRule type="cellIs" dxfId="379" priority="389" operator="equal">
      <formula>TRUE</formula>
    </cfRule>
    <cfRule type="cellIs" dxfId="378" priority="390" operator="equal">
      <formula>FALSE</formula>
    </cfRule>
  </conditionalFormatting>
  <conditionalFormatting sqref="X91">
    <cfRule type="cellIs" dxfId="377" priority="387" operator="equal">
      <formula>TRUE</formula>
    </cfRule>
    <cfRule type="cellIs" dxfId="376" priority="388" operator="equal">
      <formula>FALSE</formula>
    </cfRule>
  </conditionalFormatting>
  <conditionalFormatting sqref="AG91">
    <cfRule type="cellIs" dxfId="375" priority="385" operator="equal">
      <formula>TRUE</formula>
    </cfRule>
    <cfRule type="cellIs" dxfId="374" priority="386" operator="equal">
      <formula>FALSE</formula>
    </cfRule>
  </conditionalFormatting>
  <conditionalFormatting sqref="AE92:AF103">
    <cfRule type="cellIs" dxfId="373" priority="381" operator="equal">
      <formula>TRUE</formula>
    </cfRule>
    <cfRule type="cellIs" dxfId="372" priority="382" operator="equal">
      <formula>FALSE</formula>
    </cfRule>
  </conditionalFormatting>
  <conditionalFormatting sqref="X93">
    <cfRule type="cellIs" dxfId="371" priority="377" operator="equal">
      <formula>TRUE</formula>
    </cfRule>
    <cfRule type="cellIs" dxfId="370" priority="378" operator="equal">
      <formula>FALSE</formula>
    </cfRule>
  </conditionalFormatting>
  <conditionalFormatting sqref="AG93">
    <cfRule type="cellIs" dxfId="369" priority="375" operator="equal">
      <formula>TRUE</formula>
    </cfRule>
    <cfRule type="cellIs" dxfId="368" priority="376" operator="equal">
      <formula>FALSE</formula>
    </cfRule>
  </conditionalFormatting>
  <conditionalFormatting sqref="U93:W93 Y93:AD93">
    <cfRule type="cellIs" dxfId="367" priority="379" operator="equal">
      <formula>TRUE</formula>
    </cfRule>
    <cfRule type="cellIs" dxfId="366" priority="380" operator="equal">
      <formula>FALSE</formula>
    </cfRule>
  </conditionalFormatting>
  <conditionalFormatting sqref="U92:W92 Y92:AD92">
    <cfRule type="cellIs" dxfId="365" priority="373" operator="equal">
      <formula>TRUE</formula>
    </cfRule>
    <cfRule type="cellIs" dxfId="364" priority="374" operator="equal">
      <formula>FALSE</formula>
    </cfRule>
  </conditionalFormatting>
  <conditionalFormatting sqref="X92">
    <cfRule type="cellIs" dxfId="363" priority="371" operator="equal">
      <formula>TRUE</formula>
    </cfRule>
    <cfRule type="cellIs" dxfId="362" priority="372" operator="equal">
      <formula>FALSE</formula>
    </cfRule>
  </conditionalFormatting>
  <conditionalFormatting sqref="AG92">
    <cfRule type="cellIs" dxfId="361" priority="369" operator="equal">
      <formula>TRUE</formula>
    </cfRule>
    <cfRule type="cellIs" dxfId="360" priority="370" operator="equal">
      <formula>FALSE</formula>
    </cfRule>
  </conditionalFormatting>
  <conditionalFormatting sqref="U94:W94 Y94:AD94">
    <cfRule type="cellIs" dxfId="359" priority="367" operator="equal">
      <formula>TRUE</formula>
    </cfRule>
    <cfRule type="cellIs" dxfId="358" priority="368" operator="equal">
      <formula>FALSE</formula>
    </cfRule>
  </conditionalFormatting>
  <conditionalFormatting sqref="X94">
    <cfRule type="cellIs" dxfId="357" priority="365" operator="equal">
      <formula>TRUE</formula>
    </cfRule>
    <cfRule type="cellIs" dxfId="356" priority="366" operator="equal">
      <formula>FALSE</formula>
    </cfRule>
  </conditionalFormatting>
  <conditionalFormatting sqref="AG94">
    <cfRule type="cellIs" dxfId="355" priority="363" operator="equal">
      <formula>TRUE</formula>
    </cfRule>
    <cfRule type="cellIs" dxfId="354" priority="364" operator="equal">
      <formula>FALSE</formula>
    </cfRule>
  </conditionalFormatting>
  <conditionalFormatting sqref="U95:W95 Y95:AD95">
    <cfRule type="cellIs" dxfId="353" priority="361" operator="equal">
      <formula>TRUE</formula>
    </cfRule>
    <cfRule type="cellIs" dxfId="352" priority="362" operator="equal">
      <formula>FALSE</formula>
    </cfRule>
  </conditionalFormatting>
  <conditionalFormatting sqref="X95">
    <cfRule type="cellIs" dxfId="351" priority="359" operator="equal">
      <formula>TRUE</formula>
    </cfRule>
    <cfRule type="cellIs" dxfId="350" priority="360" operator="equal">
      <formula>FALSE</formula>
    </cfRule>
  </conditionalFormatting>
  <conditionalFormatting sqref="AG95">
    <cfRule type="cellIs" dxfId="349" priority="357" operator="equal">
      <formula>TRUE</formula>
    </cfRule>
    <cfRule type="cellIs" dxfId="348" priority="358" operator="equal">
      <formula>FALSE</formula>
    </cfRule>
  </conditionalFormatting>
  <conditionalFormatting sqref="X97">
    <cfRule type="cellIs" dxfId="347" priority="353" operator="equal">
      <formula>TRUE</formula>
    </cfRule>
    <cfRule type="cellIs" dxfId="346" priority="354" operator="equal">
      <formula>FALSE</formula>
    </cfRule>
  </conditionalFormatting>
  <conditionalFormatting sqref="AG97">
    <cfRule type="cellIs" dxfId="345" priority="351" operator="equal">
      <formula>TRUE</formula>
    </cfRule>
    <cfRule type="cellIs" dxfId="344" priority="352" operator="equal">
      <formula>FALSE</formula>
    </cfRule>
  </conditionalFormatting>
  <conditionalFormatting sqref="U97:W97 Y97:AD97">
    <cfRule type="cellIs" dxfId="343" priority="355" operator="equal">
      <formula>TRUE</formula>
    </cfRule>
    <cfRule type="cellIs" dxfId="342" priority="356" operator="equal">
      <formula>FALSE</formula>
    </cfRule>
  </conditionalFormatting>
  <conditionalFormatting sqref="U96:W96 Y96:AD96">
    <cfRule type="cellIs" dxfId="341" priority="349" operator="equal">
      <formula>TRUE</formula>
    </cfRule>
    <cfRule type="cellIs" dxfId="340" priority="350" operator="equal">
      <formula>FALSE</formula>
    </cfRule>
  </conditionalFormatting>
  <conditionalFormatting sqref="X96">
    <cfRule type="cellIs" dxfId="339" priority="347" operator="equal">
      <formula>TRUE</formula>
    </cfRule>
    <cfRule type="cellIs" dxfId="338" priority="348" operator="equal">
      <formula>FALSE</formula>
    </cfRule>
  </conditionalFormatting>
  <conditionalFormatting sqref="AG96">
    <cfRule type="cellIs" dxfId="337" priority="345" operator="equal">
      <formula>TRUE</formula>
    </cfRule>
    <cfRule type="cellIs" dxfId="336" priority="346" operator="equal">
      <formula>FALSE</formula>
    </cfRule>
  </conditionalFormatting>
  <conditionalFormatting sqref="U98:W98 Y98:AD98">
    <cfRule type="cellIs" dxfId="335" priority="343" operator="equal">
      <formula>TRUE</formula>
    </cfRule>
    <cfRule type="cellIs" dxfId="334" priority="344" operator="equal">
      <formula>FALSE</formula>
    </cfRule>
  </conditionalFormatting>
  <conditionalFormatting sqref="X98">
    <cfRule type="cellIs" dxfId="333" priority="341" operator="equal">
      <formula>TRUE</formula>
    </cfRule>
    <cfRule type="cellIs" dxfId="332" priority="342" operator="equal">
      <formula>FALSE</formula>
    </cfRule>
  </conditionalFormatting>
  <conditionalFormatting sqref="AG98">
    <cfRule type="cellIs" dxfId="331" priority="339" operator="equal">
      <formula>TRUE</formula>
    </cfRule>
    <cfRule type="cellIs" dxfId="330" priority="340" operator="equal">
      <formula>FALSE</formula>
    </cfRule>
  </conditionalFormatting>
  <conditionalFormatting sqref="U99:W99 Y99:AD99">
    <cfRule type="cellIs" dxfId="329" priority="337" operator="equal">
      <formula>TRUE</formula>
    </cfRule>
    <cfRule type="cellIs" dxfId="328" priority="338" operator="equal">
      <formula>FALSE</formula>
    </cfRule>
  </conditionalFormatting>
  <conditionalFormatting sqref="X99">
    <cfRule type="cellIs" dxfId="327" priority="335" operator="equal">
      <formula>TRUE</formula>
    </cfRule>
    <cfRule type="cellIs" dxfId="326" priority="336" operator="equal">
      <formula>FALSE</formula>
    </cfRule>
  </conditionalFormatting>
  <conditionalFormatting sqref="AG99">
    <cfRule type="cellIs" dxfId="325" priority="333" operator="equal">
      <formula>TRUE</formula>
    </cfRule>
    <cfRule type="cellIs" dxfId="324" priority="334" operator="equal">
      <formula>FALSE</formula>
    </cfRule>
  </conditionalFormatting>
  <conditionalFormatting sqref="X101">
    <cfRule type="cellIs" dxfId="323" priority="329" operator="equal">
      <formula>TRUE</formula>
    </cfRule>
    <cfRule type="cellIs" dxfId="322" priority="330" operator="equal">
      <formula>FALSE</formula>
    </cfRule>
  </conditionalFormatting>
  <conditionalFormatting sqref="AG101">
    <cfRule type="cellIs" dxfId="321" priority="327" operator="equal">
      <formula>TRUE</formula>
    </cfRule>
    <cfRule type="cellIs" dxfId="320" priority="328" operator="equal">
      <formula>FALSE</formula>
    </cfRule>
  </conditionalFormatting>
  <conditionalFormatting sqref="U101:W101 Y101:AD101">
    <cfRule type="cellIs" dxfId="319" priority="331" operator="equal">
      <formula>TRUE</formula>
    </cfRule>
    <cfRule type="cellIs" dxfId="318" priority="332" operator="equal">
      <formula>FALSE</formula>
    </cfRule>
  </conditionalFormatting>
  <conditionalFormatting sqref="U100:W100 Y100:AD100">
    <cfRule type="cellIs" dxfId="317" priority="325" operator="equal">
      <formula>TRUE</formula>
    </cfRule>
    <cfRule type="cellIs" dxfId="316" priority="326" operator="equal">
      <formula>FALSE</formula>
    </cfRule>
  </conditionalFormatting>
  <conditionalFormatting sqref="X100">
    <cfRule type="cellIs" dxfId="315" priority="323" operator="equal">
      <formula>TRUE</formula>
    </cfRule>
    <cfRule type="cellIs" dxfId="314" priority="324" operator="equal">
      <formula>FALSE</formula>
    </cfRule>
  </conditionalFormatting>
  <conditionalFormatting sqref="AG100">
    <cfRule type="cellIs" dxfId="313" priority="321" operator="equal">
      <formula>TRUE</formula>
    </cfRule>
    <cfRule type="cellIs" dxfId="312" priority="322" operator="equal">
      <formula>FALSE</formula>
    </cfRule>
  </conditionalFormatting>
  <conditionalFormatting sqref="U102:W102 Y102:AD102">
    <cfRule type="cellIs" dxfId="311" priority="319" operator="equal">
      <formula>TRUE</formula>
    </cfRule>
    <cfRule type="cellIs" dxfId="310" priority="320" operator="equal">
      <formula>FALSE</formula>
    </cfRule>
  </conditionalFormatting>
  <conditionalFormatting sqref="X102">
    <cfRule type="cellIs" dxfId="309" priority="317" operator="equal">
      <formula>TRUE</formula>
    </cfRule>
    <cfRule type="cellIs" dxfId="308" priority="318" operator="equal">
      <formula>FALSE</formula>
    </cfRule>
  </conditionalFormatting>
  <conditionalFormatting sqref="AG102">
    <cfRule type="cellIs" dxfId="307" priority="315" operator="equal">
      <formula>TRUE</formula>
    </cfRule>
    <cfRule type="cellIs" dxfId="306" priority="316" operator="equal">
      <formula>FALSE</formula>
    </cfRule>
  </conditionalFormatting>
  <conditionalFormatting sqref="U103:W103 Y103:AD103">
    <cfRule type="cellIs" dxfId="305" priority="313" operator="equal">
      <formula>TRUE</formula>
    </cfRule>
    <cfRule type="cellIs" dxfId="304" priority="314" operator="equal">
      <formula>FALSE</formula>
    </cfRule>
  </conditionalFormatting>
  <conditionalFormatting sqref="X103">
    <cfRule type="cellIs" dxfId="303" priority="311" operator="equal">
      <formula>TRUE</formula>
    </cfRule>
    <cfRule type="cellIs" dxfId="302" priority="312" operator="equal">
      <formula>FALSE</formula>
    </cfRule>
  </conditionalFormatting>
  <conditionalFormatting sqref="AG103">
    <cfRule type="cellIs" dxfId="301" priority="309" operator="equal">
      <formula>TRUE</formula>
    </cfRule>
    <cfRule type="cellIs" dxfId="300" priority="310" operator="equal">
      <formula>FALSE</formula>
    </cfRule>
  </conditionalFormatting>
  <conditionalFormatting sqref="AE104:AF115">
    <cfRule type="cellIs" dxfId="299" priority="307" operator="equal">
      <formula>TRUE</formula>
    </cfRule>
    <cfRule type="cellIs" dxfId="298" priority="308" operator="equal">
      <formula>FALSE</formula>
    </cfRule>
  </conditionalFormatting>
  <conditionalFormatting sqref="X105">
    <cfRule type="cellIs" dxfId="297" priority="303" operator="equal">
      <formula>TRUE</formula>
    </cfRule>
    <cfRule type="cellIs" dxfId="296" priority="304" operator="equal">
      <formula>FALSE</formula>
    </cfRule>
  </conditionalFormatting>
  <conditionalFormatting sqref="AG105">
    <cfRule type="cellIs" dxfId="295" priority="301" operator="equal">
      <formula>TRUE</formula>
    </cfRule>
    <cfRule type="cellIs" dxfId="294" priority="302" operator="equal">
      <formula>FALSE</formula>
    </cfRule>
  </conditionalFormatting>
  <conditionalFormatting sqref="U105:W105 Y105:AD105">
    <cfRule type="cellIs" dxfId="293" priority="305" operator="equal">
      <formula>TRUE</formula>
    </cfRule>
    <cfRule type="cellIs" dxfId="292" priority="306" operator="equal">
      <formula>FALSE</formula>
    </cfRule>
  </conditionalFormatting>
  <conditionalFormatting sqref="U104:W104 Y104:AD104">
    <cfRule type="cellIs" dxfId="291" priority="299" operator="equal">
      <formula>TRUE</formula>
    </cfRule>
    <cfRule type="cellIs" dxfId="290" priority="300" operator="equal">
      <formula>FALSE</formula>
    </cfRule>
  </conditionalFormatting>
  <conditionalFormatting sqref="X104">
    <cfRule type="cellIs" dxfId="289" priority="297" operator="equal">
      <formula>TRUE</formula>
    </cfRule>
    <cfRule type="cellIs" dxfId="288" priority="298" operator="equal">
      <formula>FALSE</formula>
    </cfRule>
  </conditionalFormatting>
  <conditionalFormatting sqref="AG104">
    <cfRule type="cellIs" dxfId="287" priority="295" operator="equal">
      <formula>TRUE</formula>
    </cfRule>
    <cfRule type="cellIs" dxfId="286" priority="296" operator="equal">
      <formula>FALSE</formula>
    </cfRule>
  </conditionalFormatting>
  <conditionalFormatting sqref="U106:W106 Y106:AD106">
    <cfRule type="cellIs" dxfId="285" priority="293" operator="equal">
      <formula>TRUE</formula>
    </cfRule>
    <cfRule type="cellIs" dxfId="284" priority="294" operator="equal">
      <formula>FALSE</formula>
    </cfRule>
  </conditionalFormatting>
  <conditionalFormatting sqref="X106">
    <cfRule type="cellIs" dxfId="283" priority="291" operator="equal">
      <formula>TRUE</formula>
    </cfRule>
    <cfRule type="cellIs" dxfId="282" priority="292" operator="equal">
      <formula>FALSE</formula>
    </cfRule>
  </conditionalFormatting>
  <conditionalFormatting sqref="AG106">
    <cfRule type="cellIs" dxfId="281" priority="289" operator="equal">
      <formula>TRUE</formula>
    </cfRule>
    <cfRule type="cellIs" dxfId="280" priority="290" operator="equal">
      <formula>FALSE</formula>
    </cfRule>
  </conditionalFormatting>
  <conditionalFormatting sqref="U107:W107 Y107:AD107">
    <cfRule type="cellIs" dxfId="279" priority="287" operator="equal">
      <formula>TRUE</formula>
    </cfRule>
    <cfRule type="cellIs" dxfId="278" priority="288" operator="equal">
      <formula>FALSE</formula>
    </cfRule>
  </conditionalFormatting>
  <conditionalFormatting sqref="X107">
    <cfRule type="cellIs" dxfId="277" priority="285" operator="equal">
      <formula>TRUE</formula>
    </cfRule>
    <cfRule type="cellIs" dxfId="276" priority="286" operator="equal">
      <formula>FALSE</formula>
    </cfRule>
  </conditionalFormatting>
  <conditionalFormatting sqref="AG107">
    <cfRule type="cellIs" dxfId="275" priority="283" operator="equal">
      <formula>TRUE</formula>
    </cfRule>
    <cfRule type="cellIs" dxfId="274" priority="284" operator="equal">
      <formula>FALSE</formula>
    </cfRule>
  </conditionalFormatting>
  <conditionalFormatting sqref="X109">
    <cfRule type="cellIs" dxfId="273" priority="279" operator="equal">
      <formula>TRUE</formula>
    </cfRule>
    <cfRule type="cellIs" dxfId="272" priority="280" operator="equal">
      <formula>FALSE</formula>
    </cfRule>
  </conditionalFormatting>
  <conditionalFormatting sqref="AG109">
    <cfRule type="cellIs" dxfId="271" priority="277" operator="equal">
      <formula>TRUE</formula>
    </cfRule>
    <cfRule type="cellIs" dxfId="270" priority="278" operator="equal">
      <formula>FALSE</formula>
    </cfRule>
  </conditionalFormatting>
  <conditionalFormatting sqref="U109:W109 Y109:AD109">
    <cfRule type="cellIs" dxfId="269" priority="281" operator="equal">
      <formula>TRUE</formula>
    </cfRule>
    <cfRule type="cellIs" dxfId="268" priority="282" operator="equal">
      <formula>FALSE</formula>
    </cfRule>
  </conditionalFormatting>
  <conditionalFormatting sqref="U108:W108 Y108:AD108">
    <cfRule type="cellIs" dxfId="267" priority="275" operator="equal">
      <formula>TRUE</formula>
    </cfRule>
    <cfRule type="cellIs" dxfId="266" priority="276" operator="equal">
      <formula>FALSE</formula>
    </cfRule>
  </conditionalFormatting>
  <conditionalFormatting sqref="X108">
    <cfRule type="cellIs" dxfId="265" priority="273" operator="equal">
      <formula>TRUE</formula>
    </cfRule>
    <cfRule type="cellIs" dxfId="264" priority="274" operator="equal">
      <formula>FALSE</formula>
    </cfRule>
  </conditionalFormatting>
  <conditionalFormatting sqref="AG108">
    <cfRule type="cellIs" dxfId="263" priority="271" operator="equal">
      <formula>TRUE</formula>
    </cfRule>
    <cfRule type="cellIs" dxfId="262" priority="272" operator="equal">
      <formula>FALSE</formula>
    </cfRule>
  </conditionalFormatting>
  <conditionalFormatting sqref="U110:W110 Y110:AD110">
    <cfRule type="cellIs" dxfId="261" priority="269" operator="equal">
      <formula>TRUE</formula>
    </cfRule>
    <cfRule type="cellIs" dxfId="260" priority="270" operator="equal">
      <formula>FALSE</formula>
    </cfRule>
  </conditionalFormatting>
  <conditionalFormatting sqref="X110">
    <cfRule type="cellIs" dxfId="259" priority="267" operator="equal">
      <formula>TRUE</formula>
    </cfRule>
    <cfRule type="cellIs" dxfId="258" priority="268" operator="equal">
      <formula>FALSE</formula>
    </cfRule>
  </conditionalFormatting>
  <conditionalFormatting sqref="AG110">
    <cfRule type="cellIs" dxfId="257" priority="265" operator="equal">
      <formula>TRUE</formula>
    </cfRule>
    <cfRule type="cellIs" dxfId="256" priority="266" operator="equal">
      <formula>FALSE</formula>
    </cfRule>
  </conditionalFormatting>
  <conditionalFormatting sqref="U111:W111 Y111:AD111">
    <cfRule type="cellIs" dxfId="255" priority="263" operator="equal">
      <formula>TRUE</formula>
    </cfRule>
    <cfRule type="cellIs" dxfId="254" priority="264" operator="equal">
      <formula>FALSE</formula>
    </cfRule>
  </conditionalFormatting>
  <conditionalFormatting sqref="X111">
    <cfRule type="cellIs" dxfId="253" priority="261" operator="equal">
      <formula>TRUE</formula>
    </cfRule>
    <cfRule type="cellIs" dxfId="252" priority="262" operator="equal">
      <formula>FALSE</formula>
    </cfRule>
  </conditionalFormatting>
  <conditionalFormatting sqref="AG111">
    <cfRule type="cellIs" dxfId="251" priority="259" operator="equal">
      <formula>TRUE</formula>
    </cfRule>
    <cfRule type="cellIs" dxfId="250" priority="260" operator="equal">
      <formula>FALSE</formula>
    </cfRule>
  </conditionalFormatting>
  <conditionalFormatting sqref="X113">
    <cfRule type="cellIs" dxfId="249" priority="255" operator="equal">
      <formula>TRUE</formula>
    </cfRule>
    <cfRule type="cellIs" dxfId="248" priority="256" operator="equal">
      <formula>FALSE</formula>
    </cfRule>
  </conditionalFormatting>
  <conditionalFormatting sqref="AG113">
    <cfRule type="cellIs" dxfId="247" priority="253" operator="equal">
      <formula>TRUE</formula>
    </cfRule>
    <cfRule type="cellIs" dxfId="246" priority="254" operator="equal">
      <formula>FALSE</formula>
    </cfRule>
  </conditionalFormatting>
  <conditionalFormatting sqref="U113:W113 Y113:AD113">
    <cfRule type="cellIs" dxfId="245" priority="257" operator="equal">
      <formula>TRUE</formula>
    </cfRule>
    <cfRule type="cellIs" dxfId="244" priority="258" operator="equal">
      <formula>FALSE</formula>
    </cfRule>
  </conditionalFormatting>
  <conditionalFormatting sqref="U112:W112 Y112:AD112">
    <cfRule type="cellIs" dxfId="243" priority="251" operator="equal">
      <formula>TRUE</formula>
    </cfRule>
    <cfRule type="cellIs" dxfId="242" priority="252" operator="equal">
      <formula>FALSE</formula>
    </cfRule>
  </conditionalFormatting>
  <conditionalFormatting sqref="X112">
    <cfRule type="cellIs" dxfId="241" priority="249" operator="equal">
      <formula>TRUE</formula>
    </cfRule>
    <cfRule type="cellIs" dxfId="240" priority="250" operator="equal">
      <formula>FALSE</formula>
    </cfRule>
  </conditionalFormatting>
  <conditionalFormatting sqref="AG112">
    <cfRule type="cellIs" dxfId="239" priority="247" operator="equal">
      <formula>TRUE</formula>
    </cfRule>
    <cfRule type="cellIs" dxfId="238" priority="248" operator="equal">
      <formula>FALSE</formula>
    </cfRule>
  </conditionalFormatting>
  <conditionalFormatting sqref="U114:W114 Y114:AD114">
    <cfRule type="cellIs" dxfId="237" priority="245" operator="equal">
      <formula>TRUE</formula>
    </cfRule>
    <cfRule type="cellIs" dxfId="236" priority="246" operator="equal">
      <formula>FALSE</formula>
    </cfRule>
  </conditionalFormatting>
  <conditionalFormatting sqref="X114">
    <cfRule type="cellIs" dxfId="235" priority="243" operator="equal">
      <formula>TRUE</formula>
    </cfRule>
    <cfRule type="cellIs" dxfId="234" priority="244" operator="equal">
      <formula>FALSE</formula>
    </cfRule>
  </conditionalFormatting>
  <conditionalFormatting sqref="AG114">
    <cfRule type="cellIs" dxfId="233" priority="241" operator="equal">
      <formula>TRUE</formula>
    </cfRule>
    <cfRule type="cellIs" dxfId="232" priority="242" operator="equal">
      <formula>FALSE</formula>
    </cfRule>
  </conditionalFormatting>
  <conditionalFormatting sqref="U115:W115 Y115:AD115">
    <cfRule type="cellIs" dxfId="231" priority="239" operator="equal">
      <formula>TRUE</formula>
    </cfRule>
    <cfRule type="cellIs" dxfId="230" priority="240" operator="equal">
      <formula>FALSE</formula>
    </cfRule>
  </conditionalFormatting>
  <conditionalFormatting sqref="X115">
    <cfRule type="cellIs" dxfId="229" priority="237" operator="equal">
      <formula>TRUE</formula>
    </cfRule>
    <cfRule type="cellIs" dxfId="228" priority="238" operator="equal">
      <formula>FALSE</formula>
    </cfRule>
  </conditionalFormatting>
  <conditionalFormatting sqref="AG115">
    <cfRule type="cellIs" dxfId="227" priority="235" operator="equal">
      <formula>TRUE</formula>
    </cfRule>
    <cfRule type="cellIs" dxfId="226" priority="236" operator="equal">
      <formula>FALSE</formula>
    </cfRule>
  </conditionalFormatting>
  <conditionalFormatting sqref="AE116:AF127">
    <cfRule type="cellIs" dxfId="225" priority="233" operator="equal">
      <formula>TRUE</formula>
    </cfRule>
    <cfRule type="cellIs" dxfId="224" priority="234" operator="equal">
      <formula>FALSE</formula>
    </cfRule>
  </conditionalFormatting>
  <conditionalFormatting sqref="X117">
    <cfRule type="cellIs" dxfId="223" priority="229" operator="equal">
      <formula>TRUE</formula>
    </cfRule>
    <cfRule type="cellIs" dxfId="222" priority="230" operator="equal">
      <formula>FALSE</formula>
    </cfRule>
  </conditionalFormatting>
  <conditionalFormatting sqref="AG117">
    <cfRule type="cellIs" dxfId="221" priority="227" operator="equal">
      <formula>TRUE</formula>
    </cfRule>
    <cfRule type="cellIs" dxfId="220" priority="228" operator="equal">
      <formula>FALSE</formula>
    </cfRule>
  </conditionalFormatting>
  <conditionalFormatting sqref="U117:W117 Y117:AD117">
    <cfRule type="cellIs" dxfId="219" priority="231" operator="equal">
      <formula>TRUE</formula>
    </cfRule>
    <cfRule type="cellIs" dxfId="218" priority="232" operator="equal">
      <formula>FALSE</formula>
    </cfRule>
  </conditionalFormatting>
  <conditionalFormatting sqref="U116:W116 Y116:AD116">
    <cfRule type="cellIs" dxfId="217" priority="225" operator="equal">
      <formula>TRUE</formula>
    </cfRule>
    <cfRule type="cellIs" dxfId="216" priority="226" operator="equal">
      <formula>FALSE</formula>
    </cfRule>
  </conditionalFormatting>
  <conditionalFormatting sqref="X116">
    <cfRule type="cellIs" dxfId="215" priority="223" operator="equal">
      <formula>TRUE</formula>
    </cfRule>
    <cfRule type="cellIs" dxfId="214" priority="224" operator="equal">
      <formula>FALSE</formula>
    </cfRule>
  </conditionalFormatting>
  <conditionalFormatting sqref="AG116">
    <cfRule type="cellIs" dxfId="213" priority="221" operator="equal">
      <formula>TRUE</formula>
    </cfRule>
    <cfRule type="cellIs" dxfId="212" priority="222" operator="equal">
      <formula>FALSE</formula>
    </cfRule>
  </conditionalFormatting>
  <conditionalFormatting sqref="U118:W118 Y118:AD118">
    <cfRule type="cellIs" dxfId="211" priority="219" operator="equal">
      <formula>TRUE</formula>
    </cfRule>
    <cfRule type="cellIs" dxfId="210" priority="220" operator="equal">
      <formula>FALSE</formula>
    </cfRule>
  </conditionalFormatting>
  <conditionalFormatting sqref="X118">
    <cfRule type="cellIs" dxfId="209" priority="217" operator="equal">
      <formula>TRUE</formula>
    </cfRule>
    <cfRule type="cellIs" dxfId="208" priority="218" operator="equal">
      <formula>FALSE</formula>
    </cfRule>
  </conditionalFormatting>
  <conditionalFormatting sqref="AG118">
    <cfRule type="cellIs" dxfId="207" priority="215" operator="equal">
      <formula>TRUE</formula>
    </cfRule>
    <cfRule type="cellIs" dxfId="206" priority="216" operator="equal">
      <formula>FALSE</formula>
    </cfRule>
  </conditionalFormatting>
  <conditionalFormatting sqref="U119:W119 Y119:AD119">
    <cfRule type="cellIs" dxfId="205" priority="213" operator="equal">
      <formula>TRUE</formula>
    </cfRule>
    <cfRule type="cellIs" dxfId="204" priority="214" operator="equal">
      <formula>FALSE</formula>
    </cfRule>
  </conditionalFormatting>
  <conditionalFormatting sqref="X119">
    <cfRule type="cellIs" dxfId="203" priority="211" operator="equal">
      <formula>TRUE</formula>
    </cfRule>
    <cfRule type="cellIs" dxfId="202" priority="212" operator="equal">
      <formula>FALSE</formula>
    </cfRule>
  </conditionalFormatting>
  <conditionalFormatting sqref="AG119">
    <cfRule type="cellIs" dxfId="201" priority="209" operator="equal">
      <formula>TRUE</formula>
    </cfRule>
    <cfRule type="cellIs" dxfId="200" priority="210" operator="equal">
      <formula>FALSE</formula>
    </cfRule>
  </conditionalFormatting>
  <conditionalFormatting sqref="X121">
    <cfRule type="cellIs" dxfId="199" priority="205" operator="equal">
      <formula>TRUE</formula>
    </cfRule>
    <cfRule type="cellIs" dxfId="198" priority="206" operator="equal">
      <formula>FALSE</formula>
    </cfRule>
  </conditionalFormatting>
  <conditionalFormatting sqref="AG121">
    <cfRule type="cellIs" dxfId="197" priority="203" operator="equal">
      <formula>TRUE</formula>
    </cfRule>
    <cfRule type="cellIs" dxfId="196" priority="204" operator="equal">
      <formula>FALSE</formula>
    </cfRule>
  </conditionalFormatting>
  <conditionalFormatting sqref="U121:W121 Y121:AD121">
    <cfRule type="cellIs" dxfId="195" priority="207" operator="equal">
      <formula>TRUE</formula>
    </cfRule>
    <cfRule type="cellIs" dxfId="194" priority="208" operator="equal">
      <formula>FALSE</formula>
    </cfRule>
  </conditionalFormatting>
  <conditionalFormatting sqref="U120:W120 Y120:AD120">
    <cfRule type="cellIs" dxfId="193" priority="201" operator="equal">
      <formula>TRUE</formula>
    </cfRule>
    <cfRule type="cellIs" dxfId="192" priority="202" operator="equal">
      <formula>FALSE</formula>
    </cfRule>
  </conditionalFormatting>
  <conditionalFormatting sqref="X120">
    <cfRule type="cellIs" dxfId="191" priority="199" operator="equal">
      <formula>TRUE</formula>
    </cfRule>
    <cfRule type="cellIs" dxfId="190" priority="200" operator="equal">
      <formula>FALSE</formula>
    </cfRule>
  </conditionalFormatting>
  <conditionalFormatting sqref="AG120">
    <cfRule type="cellIs" dxfId="189" priority="197" operator="equal">
      <formula>TRUE</formula>
    </cfRule>
    <cfRule type="cellIs" dxfId="188" priority="198" operator="equal">
      <formula>FALSE</formula>
    </cfRule>
  </conditionalFormatting>
  <conditionalFormatting sqref="U122:W122 Y122:AD122">
    <cfRule type="cellIs" dxfId="187" priority="195" operator="equal">
      <formula>TRUE</formula>
    </cfRule>
    <cfRule type="cellIs" dxfId="186" priority="196" operator="equal">
      <formula>FALSE</formula>
    </cfRule>
  </conditionalFormatting>
  <conditionalFormatting sqref="X122">
    <cfRule type="cellIs" dxfId="185" priority="193" operator="equal">
      <formula>TRUE</formula>
    </cfRule>
    <cfRule type="cellIs" dxfId="184" priority="194" operator="equal">
      <formula>FALSE</formula>
    </cfRule>
  </conditionalFormatting>
  <conditionalFormatting sqref="AG122">
    <cfRule type="cellIs" dxfId="183" priority="191" operator="equal">
      <formula>TRUE</formula>
    </cfRule>
    <cfRule type="cellIs" dxfId="182" priority="192" operator="equal">
      <formula>FALSE</formula>
    </cfRule>
  </conditionalFormatting>
  <conditionalFormatting sqref="U123:W123 Y123:AD123">
    <cfRule type="cellIs" dxfId="181" priority="189" operator="equal">
      <formula>TRUE</formula>
    </cfRule>
    <cfRule type="cellIs" dxfId="180" priority="190" operator="equal">
      <formula>FALSE</formula>
    </cfRule>
  </conditionalFormatting>
  <conditionalFormatting sqref="X123">
    <cfRule type="cellIs" dxfId="179" priority="187" operator="equal">
      <formula>TRUE</formula>
    </cfRule>
    <cfRule type="cellIs" dxfId="178" priority="188" operator="equal">
      <formula>FALSE</formula>
    </cfRule>
  </conditionalFormatting>
  <conditionalFormatting sqref="AG123">
    <cfRule type="cellIs" dxfId="177" priority="185" operator="equal">
      <formula>TRUE</formula>
    </cfRule>
    <cfRule type="cellIs" dxfId="176" priority="186" operator="equal">
      <formula>FALSE</formula>
    </cfRule>
  </conditionalFormatting>
  <conditionalFormatting sqref="X125">
    <cfRule type="cellIs" dxfId="175" priority="181" operator="equal">
      <formula>TRUE</formula>
    </cfRule>
    <cfRule type="cellIs" dxfId="174" priority="182" operator="equal">
      <formula>FALSE</formula>
    </cfRule>
  </conditionalFormatting>
  <conditionalFormatting sqref="AG125">
    <cfRule type="cellIs" dxfId="173" priority="179" operator="equal">
      <formula>TRUE</formula>
    </cfRule>
    <cfRule type="cellIs" dxfId="172" priority="180" operator="equal">
      <formula>FALSE</formula>
    </cfRule>
  </conditionalFormatting>
  <conditionalFormatting sqref="U125:W125 Y125:AD125">
    <cfRule type="cellIs" dxfId="171" priority="183" operator="equal">
      <formula>TRUE</formula>
    </cfRule>
    <cfRule type="cellIs" dxfId="170" priority="184" operator="equal">
      <formula>FALSE</formula>
    </cfRule>
  </conditionalFormatting>
  <conditionalFormatting sqref="U124:W124 Y124:AD124">
    <cfRule type="cellIs" dxfId="169" priority="177" operator="equal">
      <formula>TRUE</formula>
    </cfRule>
    <cfRule type="cellIs" dxfId="168" priority="178" operator="equal">
      <formula>FALSE</formula>
    </cfRule>
  </conditionalFormatting>
  <conditionalFormatting sqref="X124">
    <cfRule type="cellIs" dxfId="167" priority="175" operator="equal">
      <formula>TRUE</formula>
    </cfRule>
    <cfRule type="cellIs" dxfId="166" priority="176" operator="equal">
      <formula>FALSE</formula>
    </cfRule>
  </conditionalFormatting>
  <conditionalFormatting sqref="AG124">
    <cfRule type="cellIs" dxfId="165" priority="173" operator="equal">
      <formula>TRUE</formula>
    </cfRule>
    <cfRule type="cellIs" dxfId="164" priority="174" operator="equal">
      <formula>FALSE</formula>
    </cfRule>
  </conditionalFormatting>
  <conditionalFormatting sqref="U126:W126 Y126:AD126">
    <cfRule type="cellIs" dxfId="163" priority="171" operator="equal">
      <formula>TRUE</formula>
    </cfRule>
    <cfRule type="cellIs" dxfId="162" priority="172" operator="equal">
      <formula>FALSE</formula>
    </cfRule>
  </conditionalFormatting>
  <conditionalFormatting sqref="X126">
    <cfRule type="cellIs" dxfId="161" priority="169" operator="equal">
      <formula>TRUE</formula>
    </cfRule>
    <cfRule type="cellIs" dxfId="160" priority="170" operator="equal">
      <formula>FALSE</formula>
    </cfRule>
  </conditionalFormatting>
  <conditionalFormatting sqref="AG126">
    <cfRule type="cellIs" dxfId="159" priority="167" operator="equal">
      <formula>TRUE</formula>
    </cfRule>
    <cfRule type="cellIs" dxfId="158" priority="168" operator="equal">
      <formula>FALSE</formula>
    </cfRule>
  </conditionalFormatting>
  <conditionalFormatting sqref="U127:W127 Y127:AD127">
    <cfRule type="cellIs" dxfId="157" priority="165" operator="equal">
      <formula>TRUE</formula>
    </cfRule>
    <cfRule type="cellIs" dxfId="156" priority="166" operator="equal">
      <formula>FALSE</formula>
    </cfRule>
  </conditionalFormatting>
  <conditionalFormatting sqref="X127">
    <cfRule type="cellIs" dxfId="155" priority="163" operator="equal">
      <formula>TRUE</formula>
    </cfRule>
    <cfRule type="cellIs" dxfId="154" priority="164" operator="equal">
      <formula>FALSE</formula>
    </cfRule>
  </conditionalFormatting>
  <conditionalFormatting sqref="AG127">
    <cfRule type="cellIs" dxfId="153" priority="161" operator="equal">
      <formula>TRUE</formula>
    </cfRule>
    <cfRule type="cellIs" dxfId="152" priority="162" operator="equal">
      <formula>FALSE</formula>
    </cfRule>
  </conditionalFormatting>
  <conditionalFormatting sqref="AG9:AG19">
    <cfRule type="cellIs" dxfId="151" priority="153" operator="equal">
      <formula>TRUE</formula>
    </cfRule>
    <cfRule type="cellIs" dxfId="150" priority="154" operator="equal">
      <formula>FALSE</formula>
    </cfRule>
  </conditionalFormatting>
  <conditionalFormatting sqref="AE9:AF9">
    <cfRule type="cellIs" dxfId="149" priority="151" operator="equal">
      <formula>TRUE</formula>
    </cfRule>
    <cfRule type="cellIs" dxfId="148" priority="152" operator="equal">
      <formula>FALSE</formula>
    </cfRule>
  </conditionalFormatting>
  <conditionalFormatting sqref="U9:W9 Y9:AD9">
    <cfRule type="cellIs" dxfId="147" priority="149" operator="equal">
      <formula>TRUE</formula>
    </cfRule>
    <cfRule type="cellIs" dxfId="146" priority="150" operator="equal">
      <formula>FALSE</formula>
    </cfRule>
  </conditionalFormatting>
  <conditionalFormatting sqref="X9">
    <cfRule type="cellIs" dxfId="145" priority="147" operator="equal">
      <formula>TRUE</formula>
    </cfRule>
    <cfRule type="cellIs" dxfId="144" priority="148" operator="equal">
      <formula>FALSE</formula>
    </cfRule>
  </conditionalFormatting>
  <conditionalFormatting sqref="AE10:AF10">
    <cfRule type="cellIs" dxfId="143" priority="143" operator="equal">
      <formula>TRUE</formula>
    </cfRule>
    <cfRule type="cellIs" dxfId="142" priority="144" operator="equal">
      <formula>FALSE</formula>
    </cfRule>
  </conditionalFormatting>
  <conditionalFormatting sqref="U10:W10 Y10:AD10">
    <cfRule type="cellIs" dxfId="141" priority="141" operator="equal">
      <formula>TRUE</formula>
    </cfRule>
    <cfRule type="cellIs" dxfId="140" priority="142" operator="equal">
      <formula>FALSE</formula>
    </cfRule>
  </conditionalFormatting>
  <conditionalFormatting sqref="X10">
    <cfRule type="cellIs" dxfId="139" priority="139" operator="equal">
      <formula>TRUE</formula>
    </cfRule>
    <cfRule type="cellIs" dxfId="138" priority="140" operator="equal">
      <formula>FALSE</formula>
    </cfRule>
  </conditionalFormatting>
  <conditionalFormatting sqref="AE11:AF11">
    <cfRule type="cellIs" dxfId="137" priority="135" operator="equal">
      <formula>TRUE</formula>
    </cfRule>
    <cfRule type="cellIs" dxfId="136" priority="136" operator="equal">
      <formula>FALSE</formula>
    </cfRule>
  </conditionalFormatting>
  <conditionalFormatting sqref="U11:W11 Y11:AD11">
    <cfRule type="cellIs" dxfId="135" priority="133" operator="equal">
      <formula>TRUE</formula>
    </cfRule>
    <cfRule type="cellIs" dxfId="134" priority="134" operator="equal">
      <formula>FALSE</formula>
    </cfRule>
  </conditionalFormatting>
  <conditionalFormatting sqref="X11">
    <cfRule type="cellIs" dxfId="133" priority="131" operator="equal">
      <formula>TRUE</formula>
    </cfRule>
    <cfRule type="cellIs" dxfId="132" priority="132" operator="equal">
      <formula>FALSE</formula>
    </cfRule>
  </conditionalFormatting>
  <conditionalFormatting sqref="AE12:AF12">
    <cfRule type="cellIs" dxfId="131" priority="127" operator="equal">
      <formula>TRUE</formula>
    </cfRule>
    <cfRule type="cellIs" dxfId="130" priority="128" operator="equal">
      <formula>FALSE</formula>
    </cfRule>
  </conditionalFormatting>
  <conditionalFormatting sqref="U12:W12 Y12:AD12">
    <cfRule type="cellIs" dxfId="129" priority="125" operator="equal">
      <formula>TRUE</formula>
    </cfRule>
    <cfRule type="cellIs" dxfId="128" priority="126" operator="equal">
      <formula>FALSE</formula>
    </cfRule>
  </conditionalFormatting>
  <conditionalFormatting sqref="X12">
    <cfRule type="cellIs" dxfId="127" priority="123" operator="equal">
      <formula>TRUE</formula>
    </cfRule>
    <cfRule type="cellIs" dxfId="126" priority="124" operator="equal">
      <formula>FALSE</formula>
    </cfRule>
  </conditionalFormatting>
  <conditionalFormatting sqref="AE13:AF13">
    <cfRule type="cellIs" dxfId="125" priority="119" operator="equal">
      <formula>TRUE</formula>
    </cfRule>
    <cfRule type="cellIs" dxfId="124" priority="120" operator="equal">
      <formula>FALSE</formula>
    </cfRule>
  </conditionalFormatting>
  <conditionalFormatting sqref="U13:W13 Y13:AD13">
    <cfRule type="cellIs" dxfId="123" priority="117" operator="equal">
      <formula>TRUE</formula>
    </cfRule>
    <cfRule type="cellIs" dxfId="122" priority="118" operator="equal">
      <formula>FALSE</formula>
    </cfRule>
  </conditionalFormatting>
  <conditionalFormatting sqref="X13">
    <cfRule type="cellIs" dxfId="121" priority="115" operator="equal">
      <formula>TRUE</formula>
    </cfRule>
    <cfRule type="cellIs" dxfId="120" priority="116" operator="equal">
      <formula>FALSE</formula>
    </cfRule>
  </conditionalFormatting>
  <conditionalFormatting sqref="AE14:AF14">
    <cfRule type="cellIs" dxfId="119" priority="111" operator="equal">
      <formula>TRUE</formula>
    </cfRule>
    <cfRule type="cellIs" dxfId="118" priority="112" operator="equal">
      <formula>FALSE</formula>
    </cfRule>
  </conditionalFormatting>
  <conditionalFormatting sqref="U14:W14 Y14:AD14">
    <cfRule type="cellIs" dxfId="117" priority="109" operator="equal">
      <formula>TRUE</formula>
    </cfRule>
    <cfRule type="cellIs" dxfId="116" priority="110" operator="equal">
      <formula>FALSE</formula>
    </cfRule>
  </conditionalFormatting>
  <conditionalFormatting sqref="X14">
    <cfRule type="cellIs" dxfId="115" priority="107" operator="equal">
      <formula>TRUE</formula>
    </cfRule>
    <cfRule type="cellIs" dxfId="114" priority="108" operator="equal">
      <formula>FALSE</formula>
    </cfRule>
  </conditionalFormatting>
  <conditionalFormatting sqref="AE15:AF15">
    <cfRule type="cellIs" dxfId="113" priority="103" operator="equal">
      <formula>TRUE</formula>
    </cfRule>
    <cfRule type="cellIs" dxfId="112" priority="104" operator="equal">
      <formula>FALSE</formula>
    </cfRule>
  </conditionalFormatting>
  <conditionalFormatting sqref="U15:W15 Y15:AD15">
    <cfRule type="cellIs" dxfId="111" priority="101" operator="equal">
      <formula>TRUE</formula>
    </cfRule>
    <cfRule type="cellIs" dxfId="110" priority="102" operator="equal">
      <formula>FALSE</formula>
    </cfRule>
  </conditionalFormatting>
  <conditionalFormatting sqref="X15">
    <cfRule type="cellIs" dxfId="109" priority="99" operator="equal">
      <formula>TRUE</formula>
    </cfRule>
    <cfRule type="cellIs" dxfId="108" priority="100" operator="equal">
      <formula>FALSE</formula>
    </cfRule>
  </conditionalFormatting>
  <conditionalFormatting sqref="AE16:AF16">
    <cfRule type="cellIs" dxfId="107" priority="95" operator="equal">
      <formula>TRUE</formula>
    </cfRule>
    <cfRule type="cellIs" dxfId="106" priority="96" operator="equal">
      <formula>FALSE</formula>
    </cfRule>
  </conditionalFormatting>
  <conditionalFormatting sqref="U16:W16 Y16:AD16">
    <cfRule type="cellIs" dxfId="105" priority="93" operator="equal">
      <formula>TRUE</formula>
    </cfRule>
    <cfRule type="cellIs" dxfId="104" priority="94" operator="equal">
      <formula>FALSE</formula>
    </cfRule>
  </conditionalFormatting>
  <conditionalFormatting sqref="X16">
    <cfRule type="cellIs" dxfId="103" priority="91" operator="equal">
      <formula>TRUE</formula>
    </cfRule>
    <cfRule type="cellIs" dxfId="102" priority="92" operator="equal">
      <formula>FALSE</formula>
    </cfRule>
  </conditionalFormatting>
  <conditionalFormatting sqref="AE17:AF17">
    <cfRule type="cellIs" dxfId="101" priority="87" operator="equal">
      <formula>TRUE</formula>
    </cfRule>
    <cfRule type="cellIs" dxfId="100" priority="88" operator="equal">
      <formula>FALSE</formula>
    </cfRule>
  </conditionalFormatting>
  <conditionalFormatting sqref="U17:W17 Y17:AD17">
    <cfRule type="cellIs" dxfId="99" priority="85" operator="equal">
      <formula>TRUE</formula>
    </cfRule>
    <cfRule type="cellIs" dxfId="98" priority="86" operator="equal">
      <formula>FALSE</formula>
    </cfRule>
  </conditionalFormatting>
  <conditionalFormatting sqref="X17">
    <cfRule type="cellIs" dxfId="97" priority="83" operator="equal">
      <formula>TRUE</formula>
    </cfRule>
    <cfRule type="cellIs" dxfId="96" priority="84" operator="equal">
      <formula>FALSE</formula>
    </cfRule>
  </conditionalFormatting>
  <conditionalFormatting sqref="AE18:AF18">
    <cfRule type="cellIs" dxfId="95" priority="79" operator="equal">
      <formula>TRUE</formula>
    </cfRule>
    <cfRule type="cellIs" dxfId="94" priority="80" operator="equal">
      <formula>FALSE</formula>
    </cfRule>
  </conditionalFormatting>
  <conditionalFormatting sqref="U18:W18 Y18:AD18">
    <cfRule type="cellIs" dxfId="93" priority="77" operator="equal">
      <formula>TRUE</formula>
    </cfRule>
    <cfRule type="cellIs" dxfId="92" priority="78" operator="equal">
      <formula>FALSE</formula>
    </cfRule>
  </conditionalFormatting>
  <conditionalFormatting sqref="X18">
    <cfRule type="cellIs" dxfId="91" priority="75" operator="equal">
      <formula>TRUE</formula>
    </cfRule>
    <cfRule type="cellIs" dxfId="90" priority="76" operator="equal">
      <formula>FALSE</formula>
    </cfRule>
  </conditionalFormatting>
  <conditionalFormatting sqref="AE19:AF19">
    <cfRule type="cellIs" dxfId="89" priority="71" operator="equal">
      <formula>TRUE</formula>
    </cfRule>
    <cfRule type="cellIs" dxfId="88" priority="72" operator="equal">
      <formula>FALSE</formula>
    </cfRule>
  </conditionalFormatting>
  <conditionalFormatting sqref="U19:W19 Y19:AD19">
    <cfRule type="cellIs" dxfId="87" priority="69" operator="equal">
      <formula>TRUE</formula>
    </cfRule>
    <cfRule type="cellIs" dxfId="86" priority="70" operator="equal">
      <formula>FALSE</formula>
    </cfRule>
  </conditionalFormatting>
  <conditionalFormatting sqref="X19">
    <cfRule type="cellIs" dxfId="85" priority="67" operator="equal">
      <formula>TRUE</formula>
    </cfRule>
    <cfRule type="cellIs" dxfId="84" priority="68" operator="equal">
      <formula>FALSE</formula>
    </cfRule>
  </conditionalFormatting>
  <conditionalFormatting sqref="AE20:AF20">
    <cfRule type="cellIs" dxfId="83" priority="63" operator="equal">
      <formula>TRUE</formula>
    </cfRule>
    <cfRule type="cellIs" dxfId="82" priority="64" operator="equal">
      <formula>FALSE</formula>
    </cfRule>
  </conditionalFormatting>
  <conditionalFormatting sqref="U20:W20 Y20:AD20">
    <cfRule type="cellIs" dxfId="81" priority="61" operator="equal">
      <formula>TRUE</formula>
    </cfRule>
    <cfRule type="cellIs" dxfId="80" priority="62" operator="equal">
      <formula>FALSE</formula>
    </cfRule>
  </conditionalFormatting>
  <conditionalFormatting sqref="X20">
    <cfRule type="cellIs" dxfId="79" priority="59" operator="equal">
      <formula>TRUE</formula>
    </cfRule>
    <cfRule type="cellIs" dxfId="78" priority="60" operator="equal">
      <formula>FALSE</formula>
    </cfRule>
  </conditionalFormatting>
  <conditionalFormatting sqref="AG20">
    <cfRule type="cellIs" dxfId="77" priority="57" operator="equal">
      <formula>TRUE</formula>
    </cfRule>
    <cfRule type="cellIs" dxfId="76" priority="58" operator="equal">
      <formula>FALSE</formula>
    </cfRule>
  </conditionalFormatting>
  <conditionalFormatting sqref="AE21:AF21">
    <cfRule type="cellIs" dxfId="75" priority="55" operator="equal">
      <formula>TRUE</formula>
    </cfRule>
    <cfRule type="cellIs" dxfId="74" priority="56" operator="equal">
      <formula>FALSE</formula>
    </cfRule>
  </conditionalFormatting>
  <conditionalFormatting sqref="U21:W21 Y21:AD21">
    <cfRule type="cellIs" dxfId="73" priority="53" operator="equal">
      <formula>TRUE</formula>
    </cfRule>
    <cfRule type="cellIs" dxfId="72" priority="54" operator="equal">
      <formula>FALSE</formula>
    </cfRule>
  </conditionalFormatting>
  <conditionalFormatting sqref="X21">
    <cfRule type="cellIs" dxfId="71" priority="51" operator="equal">
      <formula>TRUE</formula>
    </cfRule>
    <cfRule type="cellIs" dxfId="70" priority="52" operator="equal">
      <formula>FALSE</formula>
    </cfRule>
  </conditionalFormatting>
  <conditionalFormatting sqref="AG21">
    <cfRule type="cellIs" dxfId="69" priority="49" operator="equal">
      <formula>TRUE</formula>
    </cfRule>
    <cfRule type="cellIs" dxfId="68" priority="50" operator="equal">
      <formula>FALSE</formula>
    </cfRule>
  </conditionalFormatting>
  <conditionalFormatting sqref="AE22:AF22">
    <cfRule type="cellIs" dxfId="67" priority="47" operator="equal">
      <formula>TRUE</formula>
    </cfRule>
    <cfRule type="cellIs" dxfId="66" priority="48" operator="equal">
      <formula>FALSE</formula>
    </cfRule>
  </conditionalFormatting>
  <conditionalFormatting sqref="U22:W22 Y22:AD22">
    <cfRule type="cellIs" dxfId="65" priority="45" operator="equal">
      <formula>TRUE</formula>
    </cfRule>
    <cfRule type="cellIs" dxfId="64" priority="46" operator="equal">
      <formula>FALSE</formula>
    </cfRule>
  </conditionalFormatting>
  <conditionalFormatting sqref="X22">
    <cfRule type="cellIs" dxfId="63" priority="43" operator="equal">
      <formula>TRUE</formula>
    </cfRule>
    <cfRule type="cellIs" dxfId="62" priority="44" operator="equal">
      <formula>FALSE</formula>
    </cfRule>
  </conditionalFormatting>
  <conditionalFormatting sqref="AG22">
    <cfRule type="cellIs" dxfId="61" priority="41" operator="equal">
      <formula>TRUE</formula>
    </cfRule>
    <cfRule type="cellIs" dxfId="60" priority="42" operator="equal">
      <formula>FALSE</formula>
    </cfRule>
  </conditionalFormatting>
  <conditionalFormatting sqref="AE23:AF23">
    <cfRule type="cellIs" dxfId="59" priority="39" operator="equal">
      <formula>TRUE</formula>
    </cfRule>
    <cfRule type="cellIs" dxfId="58" priority="40" operator="equal">
      <formula>FALSE</formula>
    </cfRule>
  </conditionalFormatting>
  <conditionalFormatting sqref="U23:W23 Y23:AD23">
    <cfRule type="cellIs" dxfId="57" priority="37" operator="equal">
      <formula>TRUE</formula>
    </cfRule>
    <cfRule type="cellIs" dxfId="56" priority="38" operator="equal">
      <formula>FALSE</formula>
    </cfRule>
  </conditionalFormatting>
  <conditionalFormatting sqref="X23">
    <cfRule type="cellIs" dxfId="55" priority="35" operator="equal">
      <formula>TRUE</formula>
    </cfRule>
    <cfRule type="cellIs" dxfId="54" priority="36" operator="equal">
      <formula>FALSE</formula>
    </cfRule>
  </conditionalFormatting>
  <conditionalFormatting sqref="AG23">
    <cfRule type="cellIs" dxfId="53" priority="33" operator="equal">
      <formula>TRUE</formula>
    </cfRule>
    <cfRule type="cellIs" dxfId="52" priority="34" operator="equal">
      <formula>FALSE</formula>
    </cfRule>
  </conditionalFormatting>
  <conditionalFormatting sqref="AE24:AF24">
    <cfRule type="cellIs" dxfId="51" priority="31" operator="equal">
      <formula>TRUE</formula>
    </cfRule>
    <cfRule type="cellIs" dxfId="50" priority="32" operator="equal">
      <formula>FALSE</formula>
    </cfRule>
  </conditionalFormatting>
  <conditionalFormatting sqref="U24:W24 Y24:AD24">
    <cfRule type="cellIs" dxfId="49" priority="29" operator="equal">
      <formula>TRUE</formula>
    </cfRule>
    <cfRule type="cellIs" dxfId="48" priority="30" operator="equal">
      <formula>FALSE</formula>
    </cfRule>
  </conditionalFormatting>
  <conditionalFormatting sqref="X24">
    <cfRule type="cellIs" dxfId="47" priority="27" operator="equal">
      <formula>TRUE</formula>
    </cfRule>
    <cfRule type="cellIs" dxfId="46" priority="28" operator="equal">
      <formula>FALSE</formula>
    </cfRule>
  </conditionalFormatting>
  <conditionalFormatting sqref="AG24">
    <cfRule type="cellIs" dxfId="45" priority="25" operator="equal">
      <formula>TRUE</formula>
    </cfRule>
    <cfRule type="cellIs" dxfId="44" priority="26" operator="equal">
      <formula>FALSE</formula>
    </cfRule>
  </conditionalFormatting>
  <conditionalFormatting sqref="AE25:AF25">
    <cfRule type="cellIs" dxfId="43" priority="23" operator="equal">
      <formula>TRUE</formula>
    </cfRule>
    <cfRule type="cellIs" dxfId="42" priority="24" operator="equal">
      <formula>FALSE</formula>
    </cfRule>
  </conditionalFormatting>
  <conditionalFormatting sqref="U25:W25 Y25:AD25">
    <cfRule type="cellIs" dxfId="41" priority="21" operator="equal">
      <formula>TRUE</formula>
    </cfRule>
    <cfRule type="cellIs" dxfId="40" priority="22" operator="equal">
      <formula>FALSE</formula>
    </cfRule>
  </conditionalFormatting>
  <conditionalFormatting sqref="X25">
    <cfRule type="cellIs" dxfId="39" priority="19" operator="equal">
      <formula>TRUE</formula>
    </cfRule>
    <cfRule type="cellIs" dxfId="38" priority="20" operator="equal">
      <formula>FALSE</formula>
    </cfRule>
  </conditionalFormatting>
  <conditionalFormatting sqref="AG25">
    <cfRule type="cellIs" dxfId="37" priority="17" operator="equal">
      <formula>TRUE</formula>
    </cfRule>
    <cfRule type="cellIs" dxfId="36" priority="18" operator="equal">
      <formula>FALSE</formula>
    </cfRule>
  </conditionalFormatting>
  <conditionalFormatting sqref="AE8:AF8">
    <cfRule type="cellIs" dxfId="35" priority="15" operator="equal">
      <formula>TRUE</formula>
    </cfRule>
    <cfRule type="cellIs" dxfId="34" priority="16" operator="equal">
      <formula>FALSE</formula>
    </cfRule>
  </conditionalFormatting>
  <conditionalFormatting sqref="U8:W8 Y8:AD8">
    <cfRule type="cellIs" dxfId="33" priority="13" operator="equal">
      <formula>TRUE</formula>
    </cfRule>
    <cfRule type="cellIs" dxfId="32" priority="14" operator="equal">
      <formula>FALSE</formula>
    </cfRule>
  </conditionalFormatting>
  <conditionalFormatting sqref="X8">
    <cfRule type="cellIs" dxfId="31" priority="11" operator="equal">
      <formula>TRUE</formula>
    </cfRule>
    <cfRule type="cellIs" dxfId="30" priority="12" operator="equal">
      <formula>FALSE</formula>
    </cfRule>
  </conditionalFormatting>
  <conditionalFormatting sqref="AG8">
    <cfRule type="cellIs" dxfId="29" priority="9" operator="equal">
      <formula>TRUE</formula>
    </cfRule>
    <cfRule type="cellIs" dxfId="28" priority="10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topLeftCell="W7" workbookViewId="0">
      <selection activeCell="Z13" sqref="Z13"/>
    </sheetView>
  </sheetViews>
  <sheetFormatPr defaultRowHeight="14.5" x14ac:dyDescent="0.35"/>
  <cols>
    <col min="1" max="1" width="15.08984375" style="117" bestFit="1" customWidth="1"/>
    <col min="2" max="2" width="27" style="117" customWidth="1"/>
    <col min="3" max="3" width="23.54296875" style="21" customWidth="1"/>
    <col min="4" max="4" width="22.1796875" style="21" customWidth="1"/>
    <col min="5" max="5" width="10.54296875" style="21" customWidth="1"/>
    <col min="6" max="6" width="11.7265625" style="21" customWidth="1"/>
    <col min="7" max="7" width="10.36328125" style="21" customWidth="1"/>
    <col min="8" max="8" width="16.36328125" style="21" customWidth="1"/>
    <col min="9" max="9" width="12.26953125" style="21" customWidth="1"/>
    <col min="10" max="10" width="11.1796875" style="21" customWidth="1"/>
    <col min="11" max="11" width="12.6328125" style="21" customWidth="1"/>
    <col min="12" max="12" width="13.453125" style="21" customWidth="1"/>
    <col min="13" max="13" width="15.7265625" style="21" customWidth="1"/>
    <col min="14" max="14" width="17.26953125" style="21" customWidth="1"/>
    <col min="15" max="15" width="18.453125" style="21" customWidth="1"/>
    <col min="16" max="17" width="13.453125" style="21" customWidth="1"/>
    <col min="18" max="19" width="21.36328125" style="121" customWidth="1"/>
    <col min="20" max="20" width="23.90625" style="121" customWidth="1"/>
    <col min="21" max="21" width="9.6328125" style="28" bestFit="1" customWidth="1"/>
    <col min="22" max="22" width="7.90625" style="121" bestFit="1" customWidth="1"/>
    <col min="23" max="23" width="11.7265625" style="121" bestFit="1" customWidth="1"/>
    <col min="24" max="24" width="8.08984375" style="121" bestFit="1" customWidth="1"/>
    <col min="25" max="25" width="19.1796875" style="121" bestFit="1" customWidth="1"/>
    <col min="26" max="26" width="20.26953125" style="121" customWidth="1"/>
    <col min="27" max="27" width="14.7265625" style="121" customWidth="1"/>
    <col min="28" max="28" width="13.54296875" style="121" customWidth="1"/>
    <col min="29" max="29" width="16" style="121" customWidth="1"/>
    <col min="30" max="30" width="14.6328125" style="29" bestFit="1" customWidth="1"/>
    <col min="31" max="31" width="12.26953125" style="117" bestFit="1" customWidth="1"/>
    <col min="32" max="32" width="8.1796875" style="117" bestFit="1" customWidth="1"/>
    <col min="33" max="33" width="5.54296875" style="117" bestFit="1" customWidth="1"/>
    <col min="34" max="16384" width="8.7265625" style="117"/>
  </cols>
  <sheetData>
    <row r="1" spans="1:33" x14ac:dyDescent="0.35">
      <c r="C1" s="81" t="s">
        <v>157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2"/>
    </row>
    <row r="2" spans="1:33" ht="16.5" customHeight="1" x14ac:dyDescent="0.35">
      <c r="B2" s="158" t="s">
        <v>165</v>
      </c>
      <c r="C2" s="159" t="s">
        <v>156</v>
      </c>
      <c r="D2" s="18" t="s">
        <v>243</v>
      </c>
      <c r="E2" s="18" t="s">
        <v>110</v>
      </c>
      <c r="F2" s="18" t="s">
        <v>131</v>
      </c>
      <c r="G2" s="18">
        <v>2020</v>
      </c>
      <c r="H2" s="162" t="s">
        <v>192</v>
      </c>
      <c r="I2" s="161" t="s">
        <v>191</v>
      </c>
      <c r="J2" s="18" t="s">
        <v>90</v>
      </c>
      <c r="K2" s="18" t="s">
        <v>176</v>
      </c>
      <c r="L2" s="18" t="s">
        <v>176</v>
      </c>
      <c r="M2" s="160" t="s">
        <v>267</v>
      </c>
      <c r="N2" s="163" t="s">
        <v>268</v>
      </c>
      <c r="O2" s="164" t="s">
        <v>270</v>
      </c>
      <c r="P2" s="160" t="s">
        <v>182</v>
      </c>
      <c r="Q2" s="160" t="s">
        <v>183</v>
      </c>
      <c r="R2" s="45" t="s">
        <v>219</v>
      </c>
      <c r="S2" s="45" t="s">
        <v>219</v>
      </c>
      <c r="T2" s="46" t="s">
        <v>158</v>
      </c>
    </row>
    <row r="3" spans="1:33" x14ac:dyDescent="0.35">
      <c r="B3" s="158"/>
      <c r="C3" s="159"/>
      <c r="D3" s="18"/>
      <c r="E3" s="18" t="s">
        <v>127</v>
      </c>
      <c r="F3" s="18" t="s">
        <v>98</v>
      </c>
      <c r="G3" s="18">
        <v>2030</v>
      </c>
      <c r="H3" s="162"/>
      <c r="I3" s="161"/>
      <c r="J3" s="18" t="s">
        <v>111</v>
      </c>
      <c r="M3" s="160"/>
      <c r="N3" s="163"/>
      <c r="O3" s="164"/>
      <c r="P3" s="160"/>
      <c r="Q3" s="160"/>
      <c r="R3" s="44"/>
      <c r="S3" s="44"/>
      <c r="T3" s="44"/>
    </row>
    <row r="4" spans="1:33" x14ac:dyDescent="0.35">
      <c r="B4" s="158"/>
      <c r="C4" s="159"/>
      <c r="D4" s="18"/>
      <c r="E4" s="18" t="s">
        <v>104</v>
      </c>
      <c r="F4" s="18" t="s">
        <v>129</v>
      </c>
      <c r="G4" s="18">
        <v>2050</v>
      </c>
      <c r="H4" s="18"/>
      <c r="I4" s="161"/>
      <c r="J4" s="18" t="s">
        <v>245</v>
      </c>
      <c r="K4" s="18"/>
      <c r="L4" s="18"/>
      <c r="M4" s="160"/>
      <c r="N4" s="163"/>
      <c r="O4" s="164"/>
      <c r="P4" s="160"/>
      <c r="Q4" s="160"/>
      <c r="R4" s="44"/>
      <c r="S4" s="44"/>
      <c r="T4" s="44"/>
    </row>
    <row r="5" spans="1:33" x14ac:dyDescent="0.35">
      <c r="B5" s="158"/>
      <c r="C5" s="159"/>
      <c r="E5" s="18"/>
      <c r="F5" s="18"/>
      <c r="G5" s="18"/>
      <c r="H5" s="18"/>
      <c r="I5" s="18"/>
      <c r="J5" s="18"/>
      <c r="K5" s="18"/>
      <c r="L5" s="18"/>
      <c r="M5" s="160"/>
      <c r="N5" s="163"/>
      <c r="O5" s="164"/>
      <c r="P5" s="160"/>
      <c r="Q5" s="160"/>
      <c r="R5" s="25"/>
      <c r="S5" s="25"/>
      <c r="T5" s="25"/>
      <c r="V5" s="150" t="s">
        <v>155</v>
      </c>
      <c r="W5" s="25"/>
      <c r="X5" s="25"/>
      <c r="Y5" s="25"/>
      <c r="Z5" s="25"/>
      <c r="AA5" s="25"/>
      <c r="AB5" s="25"/>
      <c r="AC5" s="25"/>
      <c r="AD5" s="58"/>
      <c r="AE5" s="157" t="s">
        <v>159</v>
      </c>
      <c r="AF5" s="153"/>
      <c r="AG5" s="153"/>
    </row>
    <row r="6" spans="1:33" x14ac:dyDescent="0.35">
      <c r="R6" s="24"/>
      <c r="S6" s="24"/>
      <c r="T6" s="24"/>
      <c r="V6" s="25"/>
      <c r="W6" s="25"/>
      <c r="X6" s="25"/>
      <c r="Y6" s="25"/>
      <c r="Z6" s="25"/>
      <c r="AA6" s="25"/>
      <c r="AB6" s="25"/>
      <c r="AC6" s="25"/>
      <c r="AD6" s="58"/>
      <c r="AE6" s="148"/>
      <c r="AF6" s="148"/>
    </row>
    <row r="7" spans="1:33" s="149" customFormat="1" x14ac:dyDescent="0.35">
      <c r="A7" s="149" t="s">
        <v>112</v>
      </c>
      <c r="B7" s="149" t="s">
        <v>164</v>
      </c>
      <c r="C7" s="149" t="s">
        <v>163</v>
      </c>
      <c r="D7" s="149" t="s">
        <v>232</v>
      </c>
      <c r="E7" s="149" t="s">
        <v>113</v>
      </c>
      <c r="F7" s="149" t="s">
        <v>128</v>
      </c>
      <c r="G7" s="149" t="s">
        <v>189</v>
      </c>
      <c r="H7" s="47" t="s">
        <v>190</v>
      </c>
      <c r="I7" s="149" t="s">
        <v>116</v>
      </c>
      <c r="J7" s="149" t="s">
        <v>114</v>
      </c>
      <c r="K7" s="149" t="s">
        <v>177</v>
      </c>
      <c r="L7" s="149" t="s">
        <v>175</v>
      </c>
      <c r="M7" s="149" t="s">
        <v>235</v>
      </c>
      <c r="N7" s="149" t="s">
        <v>250</v>
      </c>
      <c r="O7" s="149" t="s">
        <v>269</v>
      </c>
      <c r="P7" s="149" t="s">
        <v>181</v>
      </c>
      <c r="Q7" s="149" t="s">
        <v>184</v>
      </c>
      <c r="R7" s="47" t="s">
        <v>115</v>
      </c>
      <c r="S7" s="47" t="s">
        <v>218</v>
      </c>
      <c r="T7" s="47" t="s">
        <v>117</v>
      </c>
      <c r="U7" s="48" t="s">
        <v>118</v>
      </c>
      <c r="V7" s="47" t="s">
        <v>119</v>
      </c>
      <c r="W7" s="47" t="s">
        <v>120</v>
      </c>
      <c r="X7" s="47" t="s">
        <v>121</v>
      </c>
      <c r="Y7" s="47" t="s">
        <v>122</v>
      </c>
      <c r="Z7" s="47" t="s">
        <v>133</v>
      </c>
      <c r="AA7" s="47" t="s">
        <v>134</v>
      </c>
      <c r="AB7" s="47" t="s">
        <v>135</v>
      </c>
      <c r="AC7" s="47" t="s">
        <v>136</v>
      </c>
      <c r="AD7" s="49" t="s">
        <v>123</v>
      </c>
      <c r="AE7" s="149" t="s">
        <v>124</v>
      </c>
      <c r="AF7" s="149" t="s">
        <v>125</v>
      </c>
      <c r="AG7" s="149" t="s">
        <v>126</v>
      </c>
    </row>
    <row r="8" spans="1:33" x14ac:dyDescent="0.35">
      <c r="A8" s="16">
        <f t="shared" ref="A8:A26" si="0">ROW(A8)-ROW($A$7)</f>
        <v>1</v>
      </c>
      <c r="B8" s="16" t="s">
        <v>427</v>
      </c>
      <c r="C8" s="21" t="s">
        <v>160</v>
      </c>
      <c r="D8" s="117" t="s">
        <v>243</v>
      </c>
      <c r="E8" s="21" t="s">
        <v>127</v>
      </c>
      <c r="F8" s="21" t="s">
        <v>129</v>
      </c>
      <c r="G8" s="21" t="s">
        <v>337</v>
      </c>
      <c r="H8" s="63" t="s">
        <v>243</v>
      </c>
      <c r="I8" s="21" t="s">
        <v>421</v>
      </c>
      <c r="J8" s="21" t="s">
        <v>90</v>
      </c>
      <c r="K8" s="21">
        <v>0</v>
      </c>
      <c r="L8" s="21">
        <v>0</v>
      </c>
      <c r="M8" s="21">
        <v>-1</v>
      </c>
      <c r="N8" s="21" t="s">
        <v>129</v>
      </c>
      <c r="O8" s="21">
        <v>0</v>
      </c>
      <c r="P8" s="21">
        <v>1</v>
      </c>
      <c r="Q8" s="21">
        <v>0</v>
      </c>
      <c r="R8" s="121" t="s">
        <v>233</v>
      </c>
      <c r="S8" s="121" t="s">
        <v>234</v>
      </c>
      <c r="T8" s="121" t="s">
        <v>418</v>
      </c>
      <c r="U8" s="28" t="b">
        <v>0</v>
      </c>
      <c r="V8" s="121" t="b">
        <v>1</v>
      </c>
      <c r="W8" s="121" t="b">
        <v>0</v>
      </c>
      <c r="X8" s="121" t="b">
        <v>0</v>
      </c>
      <c r="Y8" s="121" t="b">
        <v>1</v>
      </c>
      <c r="Z8" s="121" t="b">
        <v>0</v>
      </c>
      <c r="AA8" s="121" t="b">
        <v>0</v>
      </c>
      <c r="AB8" s="121" t="b">
        <v>0</v>
      </c>
      <c r="AC8" s="121" t="b">
        <v>0</v>
      </c>
      <c r="AD8" s="29" t="b">
        <v>0</v>
      </c>
      <c r="AE8" s="117" t="b">
        <v>0</v>
      </c>
      <c r="AF8" s="117" t="b">
        <v>0</v>
      </c>
      <c r="AG8" s="117" t="b">
        <v>0</v>
      </c>
    </row>
    <row r="9" spans="1:33" x14ac:dyDescent="0.35">
      <c r="A9" s="16">
        <f t="shared" si="0"/>
        <v>2</v>
      </c>
      <c r="B9" s="16" t="s">
        <v>427</v>
      </c>
      <c r="C9" s="21" t="s">
        <v>160</v>
      </c>
      <c r="D9" s="117" t="s">
        <v>243</v>
      </c>
      <c r="E9" s="21" t="s">
        <v>127</v>
      </c>
      <c r="F9" s="21" t="s">
        <v>129</v>
      </c>
      <c r="G9" s="21" t="s">
        <v>337</v>
      </c>
      <c r="H9" s="63" t="s">
        <v>243</v>
      </c>
      <c r="I9" s="21" t="s">
        <v>422</v>
      </c>
      <c r="J9" s="21" t="s">
        <v>90</v>
      </c>
      <c r="K9" s="21">
        <v>0</v>
      </c>
      <c r="L9" s="21">
        <v>0</v>
      </c>
      <c r="M9" s="21">
        <v>-1</v>
      </c>
      <c r="N9" s="21" t="s">
        <v>129</v>
      </c>
      <c r="O9" s="21">
        <v>0</v>
      </c>
      <c r="P9" s="21">
        <v>1</v>
      </c>
      <c r="Q9" s="21">
        <v>0</v>
      </c>
      <c r="R9" s="121" t="s">
        <v>233</v>
      </c>
      <c r="S9" s="121" t="s">
        <v>234</v>
      </c>
      <c r="T9" s="121" t="s">
        <v>418</v>
      </c>
      <c r="U9" s="28" t="b">
        <v>0</v>
      </c>
      <c r="V9" s="121" t="b">
        <v>1</v>
      </c>
      <c r="W9" s="121" t="b">
        <v>0</v>
      </c>
      <c r="X9" s="121" t="b">
        <v>0</v>
      </c>
      <c r="Y9" s="121" t="b">
        <v>1</v>
      </c>
      <c r="Z9" s="121" t="b">
        <v>0</v>
      </c>
      <c r="AA9" s="121" t="b">
        <v>0</v>
      </c>
      <c r="AB9" s="121" t="b">
        <v>0</v>
      </c>
      <c r="AC9" s="121" t="b">
        <v>0</v>
      </c>
      <c r="AD9" s="29" t="b">
        <v>0</v>
      </c>
      <c r="AE9" s="117" t="b">
        <v>0</v>
      </c>
      <c r="AF9" s="117" t="b">
        <v>0</v>
      </c>
      <c r="AG9" s="117" t="b">
        <v>0</v>
      </c>
    </row>
    <row r="10" spans="1:33" x14ac:dyDescent="0.35">
      <c r="A10" s="16">
        <f t="shared" si="0"/>
        <v>3</v>
      </c>
      <c r="B10" s="16" t="s">
        <v>427</v>
      </c>
      <c r="C10" s="21" t="s">
        <v>160</v>
      </c>
      <c r="D10" s="117" t="s">
        <v>243</v>
      </c>
      <c r="E10" s="21" t="s">
        <v>127</v>
      </c>
      <c r="F10" s="21" t="s">
        <v>129</v>
      </c>
      <c r="G10" s="21" t="s">
        <v>337</v>
      </c>
      <c r="H10" s="63" t="s">
        <v>243</v>
      </c>
      <c r="I10" s="21" t="s">
        <v>423</v>
      </c>
      <c r="J10" s="21" t="s">
        <v>90</v>
      </c>
      <c r="K10" s="21">
        <v>0</v>
      </c>
      <c r="L10" s="21">
        <v>0</v>
      </c>
      <c r="M10" s="21">
        <v>-1</v>
      </c>
      <c r="N10" s="21" t="s">
        <v>129</v>
      </c>
      <c r="O10" s="21">
        <v>0</v>
      </c>
      <c r="P10" s="21">
        <v>1</v>
      </c>
      <c r="Q10" s="21">
        <v>0</v>
      </c>
      <c r="R10" s="121" t="s">
        <v>233</v>
      </c>
      <c r="S10" s="121" t="s">
        <v>234</v>
      </c>
      <c r="T10" s="121" t="s">
        <v>418</v>
      </c>
      <c r="U10" s="28" t="b">
        <v>0</v>
      </c>
      <c r="V10" s="121" t="b">
        <v>1</v>
      </c>
      <c r="W10" s="121" t="b">
        <v>0</v>
      </c>
      <c r="X10" s="121" t="b">
        <v>0</v>
      </c>
      <c r="Y10" s="121" t="b">
        <v>1</v>
      </c>
      <c r="Z10" s="121" t="b">
        <v>0</v>
      </c>
      <c r="AA10" s="121" t="b">
        <v>0</v>
      </c>
      <c r="AB10" s="121" t="b">
        <v>0</v>
      </c>
      <c r="AC10" s="121" t="b">
        <v>0</v>
      </c>
      <c r="AD10" s="29" t="b">
        <v>0</v>
      </c>
      <c r="AE10" s="117" t="b">
        <v>0</v>
      </c>
      <c r="AF10" s="117" t="b">
        <v>0</v>
      </c>
      <c r="AG10" s="117" t="b">
        <v>0</v>
      </c>
    </row>
    <row r="11" spans="1:33" x14ac:dyDescent="0.35">
      <c r="A11" s="16">
        <f t="shared" si="0"/>
        <v>4</v>
      </c>
      <c r="B11" s="16" t="s">
        <v>427</v>
      </c>
      <c r="C11" s="21" t="s">
        <v>160</v>
      </c>
      <c r="D11" s="117" t="s">
        <v>243</v>
      </c>
      <c r="E11" s="21" t="s">
        <v>127</v>
      </c>
      <c r="F11" s="21" t="s">
        <v>129</v>
      </c>
      <c r="G11" s="21" t="s">
        <v>337</v>
      </c>
      <c r="H11" s="63" t="s">
        <v>243</v>
      </c>
      <c r="I11" s="21" t="s">
        <v>424</v>
      </c>
      <c r="J11" s="21" t="s">
        <v>90</v>
      </c>
      <c r="K11" s="21">
        <v>0</v>
      </c>
      <c r="L11" s="21">
        <v>0</v>
      </c>
      <c r="M11" s="21">
        <v>-1</v>
      </c>
      <c r="N11" s="21" t="s">
        <v>129</v>
      </c>
      <c r="O11" s="21">
        <v>0</v>
      </c>
      <c r="P11" s="21">
        <v>1</v>
      </c>
      <c r="Q11" s="21">
        <v>0</v>
      </c>
      <c r="R11" s="121" t="s">
        <v>233</v>
      </c>
      <c r="S11" s="121" t="s">
        <v>234</v>
      </c>
      <c r="T11" s="121" t="s">
        <v>418</v>
      </c>
      <c r="U11" s="28" t="b">
        <v>0</v>
      </c>
      <c r="V11" s="121" t="b">
        <v>1</v>
      </c>
      <c r="W11" s="121" t="b">
        <v>0</v>
      </c>
      <c r="X11" s="121" t="b">
        <v>0</v>
      </c>
      <c r="Y11" s="121" t="b">
        <v>1</v>
      </c>
      <c r="Z11" s="121" t="b">
        <v>0</v>
      </c>
      <c r="AA11" s="121" t="b">
        <v>0</v>
      </c>
      <c r="AB11" s="121" t="b">
        <v>0</v>
      </c>
      <c r="AC11" s="121" t="b">
        <v>0</v>
      </c>
      <c r="AD11" s="29" t="b">
        <v>0</v>
      </c>
      <c r="AE11" s="117" t="b">
        <v>0</v>
      </c>
      <c r="AF11" s="117" t="b">
        <v>0</v>
      </c>
      <c r="AG11" s="117" t="b">
        <v>0</v>
      </c>
    </row>
    <row r="12" spans="1:33" x14ac:dyDescent="0.35">
      <c r="A12" s="16">
        <f t="shared" si="0"/>
        <v>5</v>
      </c>
      <c r="B12" s="16" t="s">
        <v>427</v>
      </c>
      <c r="C12" s="21" t="s">
        <v>160</v>
      </c>
      <c r="D12" s="117" t="s">
        <v>243</v>
      </c>
      <c r="E12" s="21" t="s">
        <v>127</v>
      </c>
      <c r="F12" s="21" t="s">
        <v>129</v>
      </c>
      <c r="G12" s="21" t="s">
        <v>337</v>
      </c>
      <c r="H12" s="63" t="s">
        <v>243</v>
      </c>
      <c r="I12" s="21" t="s">
        <v>425</v>
      </c>
      <c r="J12" s="21" t="s">
        <v>90</v>
      </c>
      <c r="K12" s="21">
        <v>0</v>
      </c>
      <c r="L12" s="21">
        <v>0</v>
      </c>
      <c r="M12" s="21">
        <v>-1</v>
      </c>
      <c r="N12" s="21" t="s">
        <v>129</v>
      </c>
      <c r="O12" s="21">
        <v>0</v>
      </c>
      <c r="P12" s="21">
        <v>1</v>
      </c>
      <c r="Q12" s="21">
        <v>0</v>
      </c>
      <c r="R12" s="121" t="s">
        <v>233</v>
      </c>
      <c r="S12" s="121" t="s">
        <v>234</v>
      </c>
      <c r="T12" s="121" t="s">
        <v>418</v>
      </c>
      <c r="U12" s="28" t="b">
        <v>0</v>
      </c>
      <c r="V12" s="121" t="b">
        <v>1</v>
      </c>
      <c r="W12" s="121" t="b">
        <v>0</v>
      </c>
      <c r="X12" s="121" t="b">
        <v>0</v>
      </c>
      <c r="Y12" s="121" t="b">
        <v>1</v>
      </c>
      <c r="Z12" s="121" t="b">
        <v>0</v>
      </c>
      <c r="AA12" s="121" t="b">
        <v>0</v>
      </c>
      <c r="AB12" s="121" t="b">
        <v>0</v>
      </c>
      <c r="AC12" s="121" t="b">
        <v>0</v>
      </c>
      <c r="AD12" s="29" t="b">
        <v>0</v>
      </c>
      <c r="AE12" s="117" t="b">
        <v>0</v>
      </c>
      <c r="AF12" s="117" t="b">
        <v>0</v>
      </c>
      <c r="AG12" s="117" t="b">
        <v>0</v>
      </c>
    </row>
    <row r="13" spans="1:33" x14ac:dyDescent="0.35">
      <c r="A13" s="16">
        <f t="shared" si="0"/>
        <v>6</v>
      </c>
      <c r="B13" s="16" t="s">
        <v>427</v>
      </c>
      <c r="C13" s="21" t="s">
        <v>160</v>
      </c>
      <c r="D13" s="117" t="s">
        <v>243</v>
      </c>
      <c r="E13" s="21" t="s">
        <v>127</v>
      </c>
      <c r="F13" s="21" t="s">
        <v>129</v>
      </c>
      <c r="G13" s="21" t="s">
        <v>337</v>
      </c>
      <c r="H13" s="63" t="s">
        <v>243</v>
      </c>
      <c r="I13" s="21" t="s">
        <v>426</v>
      </c>
      <c r="J13" s="21" t="s">
        <v>90</v>
      </c>
      <c r="K13" s="21">
        <v>0</v>
      </c>
      <c r="L13" s="21">
        <v>0</v>
      </c>
      <c r="M13" s="21">
        <v>-1</v>
      </c>
      <c r="N13" s="21" t="s">
        <v>129</v>
      </c>
      <c r="O13" s="21">
        <v>0</v>
      </c>
      <c r="P13" s="21">
        <v>1</v>
      </c>
      <c r="Q13" s="21">
        <v>0</v>
      </c>
      <c r="R13" s="121" t="s">
        <v>233</v>
      </c>
      <c r="S13" s="121" t="s">
        <v>234</v>
      </c>
      <c r="T13" s="121" t="s">
        <v>418</v>
      </c>
      <c r="U13" s="28" t="b">
        <v>0</v>
      </c>
      <c r="V13" s="121" t="b">
        <v>1</v>
      </c>
      <c r="W13" s="121" t="b">
        <v>0</v>
      </c>
      <c r="X13" s="121" t="b">
        <v>0</v>
      </c>
      <c r="Y13" s="121" t="b">
        <v>1</v>
      </c>
      <c r="Z13" s="121" t="b">
        <v>0</v>
      </c>
      <c r="AA13" s="121" t="b">
        <v>0</v>
      </c>
      <c r="AB13" s="121" t="b">
        <v>0</v>
      </c>
      <c r="AC13" s="121" t="b">
        <v>0</v>
      </c>
      <c r="AD13" s="29" t="b">
        <v>0</v>
      </c>
      <c r="AE13" s="117" t="b">
        <v>0</v>
      </c>
      <c r="AF13" s="117" t="b">
        <v>0</v>
      </c>
      <c r="AG13" s="117" t="b">
        <v>0</v>
      </c>
    </row>
    <row r="14" spans="1:33" x14ac:dyDescent="0.35">
      <c r="A14" s="16">
        <f t="shared" si="0"/>
        <v>7</v>
      </c>
      <c r="B14" s="16" t="s">
        <v>420</v>
      </c>
      <c r="C14" s="21" t="s">
        <v>160</v>
      </c>
      <c r="D14" s="117" t="s">
        <v>243</v>
      </c>
      <c r="E14" s="21" t="s">
        <v>127</v>
      </c>
      <c r="F14" s="21" t="s">
        <v>129</v>
      </c>
      <c r="G14" s="21" t="s">
        <v>337</v>
      </c>
      <c r="H14" s="63" t="s">
        <v>243</v>
      </c>
      <c r="I14" s="21" t="s">
        <v>419</v>
      </c>
      <c r="J14" s="21" t="s">
        <v>90</v>
      </c>
      <c r="K14" s="21">
        <v>0</v>
      </c>
      <c r="L14" s="21">
        <v>0</v>
      </c>
      <c r="M14" s="21">
        <v>-1</v>
      </c>
      <c r="N14" s="21" t="s">
        <v>129</v>
      </c>
      <c r="O14" s="21">
        <v>0</v>
      </c>
      <c r="P14" s="21">
        <v>1</v>
      </c>
      <c r="Q14" s="21">
        <v>0</v>
      </c>
      <c r="R14" s="121" t="s">
        <v>233</v>
      </c>
      <c r="S14" s="121" t="s">
        <v>234</v>
      </c>
      <c r="T14" s="121" t="s">
        <v>418</v>
      </c>
      <c r="U14" s="28" t="b">
        <v>0</v>
      </c>
      <c r="V14" s="121" t="b">
        <v>1</v>
      </c>
      <c r="W14" s="121" t="b">
        <v>0</v>
      </c>
      <c r="X14" s="121" t="b">
        <v>0</v>
      </c>
      <c r="Y14" s="121" t="b">
        <v>1</v>
      </c>
      <c r="Z14" s="121" t="b">
        <v>0</v>
      </c>
      <c r="AA14" s="121" t="b">
        <v>0</v>
      </c>
      <c r="AB14" s="121" t="b">
        <v>0</v>
      </c>
      <c r="AC14" s="121" t="b">
        <v>0</v>
      </c>
      <c r="AD14" s="29" t="b">
        <v>0</v>
      </c>
      <c r="AE14" s="117" t="b">
        <v>0</v>
      </c>
      <c r="AF14" s="117" t="b">
        <v>0</v>
      </c>
      <c r="AG14" s="117" t="b">
        <v>0</v>
      </c>
    </row>
    <row r="15" spans="1:33" x14ac:dyDescent="0.35">
      <c r="A15" s="16">
        <f t="shared" si="0"/>
        <v>8</v>
      </c>
      <c r="B15" s="16" t="s">
        <v>435</v>
      </c>
      <c r="C15" s="21" t="s">
        <v>160</v>
      </c>
      <c r="D15" s="117" t="s">
        <v>243</v>
      </c>
      <c r="E15" s="21" t="s">
        <v>261</v>
      </c>
      <c r="F15" s="21" t="s">
        <v>129</v>
      </c>
      <c r="G15" s="21" t="s">
        <v>337</v>
      </c>
      <c r="H15" s="63" t="s">
        <v>243</v>
      </c>
      <c r="I15" s="21" t="s">
        <v>428</v>
      </c>
      <c r="J15" s="21" t="s">
        <v>90</v>
      </c>
      <c r="K15" s="21">
        <v>0</v>
      </c>
      <c r="L15" s="21">
        <v>0</v>
      </c>
      <c r="M15" s="21">
        <v>-1</v>
      </c>
      <c r="N15" s="21" t="s">
        <v>129</v>
      </c>
      <c r="O15" s="21">
        <v>0</v>
      </c>
      <c r="P15" s="21">
        <v>1</v>
      </c>
      <c r="Q15" s="21">
        <v>0</v>
      </c>
      <c r="R15" s="121" t="s">
        <v>233</v>
      </c>
      <c r="S15" s="121" t="s">
        <v>234</v>
      </c>
      <c r="T15" s="121" t="s">
        <v>418</v>
      </c>
      <c r="U15" s="28" t="b">
        <v>0</v>
      </c>
      <c r="V15" s="121" t="b">
        <v>1</v>
      </c>
      <c r="W15" s="121" t="b">
        <v>0</v>
      </c>
      <c r="X15" s="121" t="b">
        <v>0</v>
      </c>
      <c r="Y15" s="121" t="b">
        <v>1</v>
      </c>
      <c r="Z15" s="121" t="b">
        <v>0</v>
      </c>
      <c r="AA15" s="121" t="b">
        <v>0</v>
      </c>
      <c r="AB15" s="121" t="b">
        <v>0</v>
      </c>
      <c r="AC15" s="121" t="b">
        <v>0</v>
      </c>
      <c r="AD15" s="29" t="b">
        <v>0</v>
      </c>
      <c r="AE15" s="117" t="b">
        <v>1</v>
      </c>
      <c r="AF15" s="117" t="b">
        <v>0</v>
      </c>
      <c r="AG15" s="117" t="b">
        <v>1</v>
      </c>
    </row>
    <row r="16" spans="1:33" x14ac:dyDescent="0.35">
      <c r="A16" s="16">
        <f t="shared" si="0"/>
        <v>9</v>
      </c>
      <c r="B16" s="16" t="s">
        <v>436</v>
      </c>
      <c r="C16" s="21" t="s">
        <v>160</v>
      </c>
      <c r="D16" s="117" t="s">
        <v>243</v>
      </c>
      <c r="E16" s="21" t="s">
        <v>261</v>
      </c>
      <c r="F16" s="21" t="s">
        <v>129</v>
      </c>
      <c r="G16" s="21" t="s">
        <v>337</v>
      </c>
      <c r="H16" s="63" t="s">
        <v>243</v>
      </c>
      <c r="I16" s="21" t="s">
        <v>428</v>
      </c>
      <c r="J16" s="21" t="s">
        <v>111</v>
      </c>
      <c r="K16" s="21">
        <v>0</v>
      </c>
      <c r="L16" s="21">
        <v>0</v>
      </c>
      <c r="M16" s="21">
        <v>-1</v>
      </c>
      <c r="N16" s="21" t="s">
        <v>129</v>
      </c>
      <c r="O16" s="21">
        <v>0</v>
      </c>
      <c r="P16" s="21">
        <v>1</v>
      </c>
      <c r="Q16" s="21">
        <v>0</v>
      </c>
      <c r="R16" s="121" t="s">
        <v>233</v>
      </c>
      <c r="S16" s="121" t="s">
        <v>234</v>
      </c>
      <c r="T16" s="121" t="s">
        <v>418</v>
      </c>
      <c r="U16" s="28" t="b">
        <v>0</v>
      </c>
      <c r="V16" s="121" t="b">
        <v>1</v>
      </c>
      <c r="W16" s="121" t="b">
        <v>0</v>
      </c>
      <c r="X16" s="121" t="b">
        <v>0</v>
      </c>
      <c r="Y16" s="121" t="b">
        <v>1</v>
      </c>
      <c r="Z16" s="121" t="b">
        <v>0</v>
      </c>
      <c r="AA16" s="121" t="b">
        <v>0</v>
      </c>
      <c r="AB16" s="121" t="b">
        <v>0</v>
      </c>
      <c r="AC16" s="121" t="b">
        <v>0</v>
      </c>
      <c r="AD16" s="29" t="b">
        <v>0</v>
      </c>
      <c r="AE16" s="117" t="b">
        <v>0</v>
      </c>
      <c r="AF16" s="117" t="b">
        <v>0</v>
      </c>
      <c r="AG16" s="117" t="b">
        <v>0</v>
      </c>
    </row>
    <row r="17" spans="1:33" x14ac:dyDescent="0.35">
      <c r="A17" s="16">
        <f t="shared" si="0"/>
        <v>10</v>
      </c>
      <c r="B17" s="16" t="s">
        <v>437</v>
      </c>
      <c r="C17" s="21" t="s">
        <v>160</v>
      </c>
      <c r="D17" s="117" t="s">
        <v>243</v>
      </c>
      <c r="E17" s="21" t="s">
        <v>261</v>
      </c>
      <c r="F17" s="21" t="s">
        <v>129</v>
      </c>
      <c r="G17" s="21" t="s">
        <v>337</v>
      </c>
      <c r="H17" s="63" t="s">
        <v>243</v>
      </c>
      <c r="I17" s="21" t="s">
        <v>428</v>
      </c>
      <c r="J17" s="21" t="s">
        <v>245</v>
      </c>
      <c r="K17" s="21">
        <v>0</v>
      </c>
      <c r="L17" s="21">
        <v>0</v>
      </c>
      <c r="M17" s="21">
        <v>-1</v>
      </c>
      <c r="N17" s="21" t="s">
        <v>129</v>
      </c>
      <c r="O17" s="21">
        <v>0</v>
      </c>
      <c r="P17" s="21">
        <v>1</v>
      </c>
      <c r="Q17" s="21">
        <v>0</v>
      </c>
      <c r="R17" s="121" t="s">
        <v>233</v>
      </c>
      <c r="S17" s="121" t="s">
        <v>234</v>
      </c>
      <c r="T17" s="121" t="s">
        <v>418</v>
      </c>
      <c r="U17" s="28" t="b">
        <v>0</v>
      </c>
      <c r="V17" s="121" t="b">
        <v>1</v>
      </c>
      <c r="W17" s="121" t="b">
        <v>0</v>
      </c>
      <c r="X17" s="121" t="b">
        <v>0</v>
      </c>
      <c r="Y17" s="121" t="b">
        <v>1</v>
      </c>
      <c r="Z17" s="121" t="b">
        <v>0</v>
      </c>
      <c r="AA17" s="121" t="b">
        <v>0</v>
      </c>
      <c r="AB17" s="121" t="b">
        <v>0</v>
      </c>
      <c r="AC17" s="121" t="b">
        <v>0</v>
      </c>
      <c r="AD17" s="29" t="b">
        <v>0</v>
      </c>
      <c r="AE17" s="117" t="b">
        <v>0</v>
      </c>
      <c r="AF17" s="117" t="b">
        <v>0</v>
      </c>
      <c r="AG17" s="117" t="b">
        <v>0</v>
      </c>
    </row>
    <row r="18" spans="1:33" x14ac:dyDescent="0.35">
      <c r="A18" s="16">
        <f t="shared" si="0"/>
        <v>11</v>
      </c>
      <c r="B18" s="16" t="s">
        <v>438</v>
      </c>
      <c r="C18" s="21" t="s">
        <v>160</v>
      </c>
      <c r="D18" s="117" t="s">
        <v>243</v>
      </c>
      <c r="E18" s="21" t="s">
        <v>127</v>
      </c>
      <c r="F18" s="21" t="s">
        <v>129</v>
      </c>
      <c r="G18" s="21" t="s">
        <v>337</v>
      </c>
      <c r="H18" s="63" t="s">
        <v>243</v>
      </c>
      <c r="I18" s="21" t="s">
        <v>428</v>
      </c>
      <c r="J18" s="21" t="s">
        <v>90</v>
      </c>
      <c r="K18" s="21">
        <v>0</v>
      </c>
      <c r="L18" s="21">
        <v>0</v>
      </c>
      <c r="M18" s="21">
        <v>-1</v>
      </c>
      <c r="N18" s="21" t="s">
        <v>129</v>
      </c>
      <c r="O18" s="21">
        <v>0</v>
      </c>
      <c r="P18" s="21">
        <v>1</v>
      </c>
      <c r="Q18" s="21">
        <v>0</v>
      </c>
      <c r="R18" s="121" t="s">
        <v>233</v>
      </c>
      <c r="S18" s="121" t="s">
        <v>234</v>
      </c>
      <c r="T18" s="121" t="s">
        <v>418</v>
      </c>
      <c r="U18" s="28" t="b">
        <v>0</v>
      </c>
      <c r="V18" s="121" t="b">
        <v>1</v>
      </c>
      <c r="W18" s="121" t="b">
        <v>0</v>
      </c>
      <c r="X18" s="121" t="b">
        <v>0</v>
      </c>
      <c r="Y18" s="121" t="b">
        <v>1</v>
      </c>
      <c r="Z18" s="121" t="b">
        <v>0</v>
      </c>
      <c r="AA18" s="121" t="b">
        <v>0</v>
      </c>
      <c r="AB18" s="121" t="b">
        <v>0</v>
      </c>
      <c r="AC18" s="121" t="b">
        <v>0</v>
      </c>
      <c r="AD18" s="29" t="b">
        <v>0</v>
      </c>
      <c r="AE18" s="117" t="b">
        <v>0</v>
      </c>
      <c r="AF18" s="117" t="b">
        <v>0</v>
      </c>
      <c r="AG18" s="117" t="b">
        <v>0</v>
      </c>
    </row>
    <row r="19" spans="1:33" x14ac:dyDescent="0.35">
      <c r="A19" s="16">
        <f t="shared" si="0"/>
        <v>12</v>
      </c>
      <c r="B19" s="16" t="s">
        <v>439</v>
      </c>
      <c r="C19" s="21" t="s">
        <v>160</v>
      </c>
      <c r="D19" s="117" t="s">
        <v>243</v>
      </c>
      <c r="E19" s="21" t="s">
        <v>127</v>
      </c>
      <c r="F19" s="21" t="s">
        <v>129</v>
      </c>
      <c r="G19" s="21" t="s">
        <v>337</v>
      </c>
      <c r="H19" s="63" t="s">
        <v>243</v>
      </c>
      <c r="I19" s="21" t="s">
        <v>428</v>
      </c>
      <c r="J19" s="21" t="s">
        <v>111</v>
      </c>
      <c r="K19" s="21">
        <v>0</v>
      </c>
      <c r="L19" s="21">
        <v>0</v>
      </c>
      <c r="M19" s="21">
        <v>-1</v>
      </c>
      <c r="N19" s="21" t="s">
        <v>129</v>
      </c>
      <c r="O19" s="21">
        <v>0</v>
      </c>
      <c r="P19" s="21">
        <v>1</v>
      </c>
      <c r="Q19" s="21">
        <v>0</v>
      </c>
      <c r="R19" s="121" t="s">
        <v>233</v>
      </c>
      <c r="S19" s="121" t="s">
        <v>234</v>
      </c>
      <c r="T19" s="121" t="s">
        <v>418</v>
      </c>
      <c r="U19" s="28" t="b">
        <v>0</v>
      </c>
      <c r="V19" s="121" t="b">
        <v>1</v>
      </c>
      <c r="W19" s="121" t="b">
        <v>0</v>
      </c>
      <c r="X19" s="121" t="b">
        <v>0</v>
      </c>
      <c r="Y19" s="121" t="b">
        <v>1</v>
      </c>
      <c r="Z19" s="121" t="b">
        <v>0</v>
      </c>
      <c r="AA19" s="121" t="b">
        <v>0</v>
      </c>
      <c r="AB19" s="121" t="b">
        <v>0</v>
      </c>
      <c r="AC19" s="121" t="b">
        <v>0</v>
      </c>
      <c r="AD19" s="29" t="b">
        <v>0</v>
      </c>
      <c r="AE19" s="117" t="b">
        <v>0</v>
      </c>
      <c r="AF19" s="117" t="b">
        <v>0</v>
      </c>
      <c r="AG19" s="117" t="b">
        <v>0</v>
      </c>
    </row>
    <row r="20" spans="1:33" x14ac:dyDescent="0.35">
      <c r="A20" s="16">
        <f t="shared" si="0"/>
        <v>13</v>
      </c>
      <c r="B20" s="16" t="s">
        <v>440</v>
      </c>
      <c r="C20" s="21" t="s">
        <v>160</v>
      </c>
      <c r="D20" s="117" t="s">
        <v>243</v>
      </c>
      <c r="E20" s="21" t="s">
        <v>127</v>
      </c>
      <c r="F20" s="21" t="s">
        <v>129</v>
      </c>
      <c r="G20" s="21" t="s">
        <v>337</v>
      </c>
      <c r="H20" s="63" t="s">
        <v>243</v>
      </c>
      <c r="I20" s="21" t="s">
        <v>428</v>
      </c>
      <c r="J20" s="21" t="s">
        <v>245</v>
      </c>
      <c r="K20" s="21">
        <v>0</v>
      </c>
      <c r="L20" s="21">
        <v>0</v>
      </c>
      <c r="M20" s="21">
        <v>-1</v>
      </c>
      <c r="N20" s="21" t="s">
        <v>129</v>
      </c>
      <c r="O20" s="21">
        <v>0</v>
      </c>
      <c r="P20" s="21">
        <v>1</v>
      </c>
      <c r="Q20" s="21">
        <v>0</v>
      </c>
      <c r="R20" s="121" t="s">
        <v>233</v>
      </c>
      <c r="S20" s="121" t="s">
        <v>234</v>
      </c>
      <c r="T20" s="121" t="s">
        <v>418</v>
      </c>
      <c r="U20" s="28" t="b">
        <v>0</v>
      </c>
      <c r="V20" s="121" t="b">
        <v>1</v>
      </c>
      <c r="W20" s="121" t="b">
        <v>0</v>
      </c>
      <c r="X20" s="121" t="b">
        <v>0</v>
      </c>
      <c r="Y20" s="121" t="b">
        <v>1</v>
      </c>
      <c r="Z20" s="121" t="b">
        <v>0</v>
      </c>
      <c r="AA20" s="121" t="b">
        <v>0</v>
      </c>
      <c r="AB20" s="121" t="b">
        <v>0</v>
      </c>
      <c r="AC20" s="121" t="b">
        <v>0</v>
      </c>
      <c r="AD20" s="29" t="b">
        <v>0</v>
      </c>
      <c r="AE20" s="117" t="b">
        <v>0</v>
      </c>
      <c r="AF20" s="117" t="b">
        <v>0</v>
      </c>
      <c r="AG20" s="117" t="b">
        <v>0</v>
      </c>
    </row>
    <row r="21" spans="1:33" x14ac:dyDescent="0.35">
      <c r="A21" s="16">
        <f t="shared" si="0"/>
        <v>14</v>
      </c>
      <c r="B21" s="16" t="s">
        <v>429</v>
      </c>
      <c r="C21" s="21" t="s">
        <v>160</v>
      </c>
      <c r="D21" s="117" t="s">
        <v>243</v>
      </c>
      <c r="E21" s="21" t="s">
        <v>261</v>
      </c>
      <c r="F21" s="21" t="s">
        <v>129</v>
      </c>
      <c r="G21" s="21" t="s">
        <v>337</v>
      </c>
      <c r="H21" s="63" t="s">
        <v>243</v>
      </c>
      <c r="I21" s="21" t="s">
        <v>419</v>
      </c>
      <c r="J21" s="21" t="s">
        <v>90</v>
      </c>
      <c r="K21" s="21">
        <v>0</v>
      </c>
      <c r="L21" s="21">
        <v>0</v>
      </c>
      <c r="M21" s="21">
        <v>-1</v>
      </c>
      <c r="N21" s="21" t="s">
        <v>129</v>
      </c>
      <c r="O21" s="21">
        <v>0</v>
      </c>
      <c r="P21" s="21">
        <v>1</v>
      </c>
      <c r="Q21" s="21">
        <v>0</v>
      </c>
      <c r="R21" s="121" t="s">
        <v>233</v>
      </c>
      <c r="S21" s="121" t="s">
        <v>234</v>
      </c>
      <c r="T21" s="121" t="s">
        <v>418</v>
      </c>
      <c r="U21" s="28" t="b">
        <v>0</v>
      </c>
      <c r="V21" s="121" t="b">
        <v>1</v>
      </c>
      <c r="W21" s="121" t="b">
        <v>0</v>
      </c>
      <c r="X21" s="121" t="b">
        <v>0</v>
      </c>
      <c r="Y21" s="121" t="b">
        <v>1</v>
      </c>
      <c r="Z21" s="121" t="b">
        <v>0</v>
      </c>
      <c r="AA21" s="121" t="b">
        <v>0</v>
      </c>
      <c r="AB21" s="121" t="b">
        <v>0</v>
      </c>
      <c r="AC21" s="121" t="b">
        <v>0</v>
      </c>
      <c r="AD21" s="29" t="b">
        <v>0</v>
      </c>
      <c r="AE21" s="117" t="b">
        <v>0</v>
      </c>
      <c r="AF21" s="117" t="b">
        <v>0</v>
      </c>
      <c r="AG21" s="117" t="b">
        <v>0</v>
      </c>
    </row>
    <row r="22" spans="1:33" x14ac:dyDescent="0.35">
      <c r="A22" s="16">
        <f t="shared" si="0"/>
        <v>15</v>
      </c>
      <c r="B22" s="16" t="s">
        <v>430</v>
      </c>
      <c r="C22" s="21" t="s">
        <v>160</v>
      </c>
      <c r="D22" s="117" t="s">
        <v>243</v>
      </c>
      <c r="E22" s="21" t="s">
        <v>261</v>
      </c>
      <c r="F22" s="21" t="s">
        <v>129</v>
      </c>
      <c r="G22" s="21" t="s">
        <v>337</v>
      </c>
      <c r="H22" s="63" t="s">
        <v>243</v>
      </c>
      <c r="I22" s="21" t="s">
        <v>419</v>
      </c>
      <c r="J22" s="21" t="s">
        <v>111</v>
      </c>
      <c r="K22" s="21">
        <v>0</v>
      </c>
      <c r="L22" s="21">
        <v>0</v>
      </c>
      <c r="M22" s="21">
        <v>-1</v>
      </c>
      <c r="N22" s="21" t="s">
        <v>129</v>
      </c>
      <c r="O22" s="21">
        <v>0</v>
      </c>
      <c r="P22" s="21">
        <v>1</v>
      </c>
      <c r="Q22" s="21">
        <v>0</v>
      </c>
      <c r="R22" s="121" t="s">
        <v>233</v>
      </c>
      <c r="S22" s="121" t="s">
        <v>234</v>
      </c>
      <c r="T22" s="121" t="s">
        <v>418</v>
      </c>
      <c r="U22" s="28" t="b">
        <v>0</v>
      </c>
      <c r="V22" s="121" t="b">
        <v>1</v>
      </c>
      <c r="W22" s="121" t="b">
        <v>0</v>
      </c>
      <c r="X22" s="121" t="b">
        <v>0</v>
      </c>
      <c r="Y22" s="121" t="b">
        <v>1</v>
      </c>
      <c r="Z22" s="121" t="b">
        <v>0</v>
      </c>
      <c r="AA22" s="121" t="b">
        <v>0</v>
      </c>
      <c r="AB22" s="121" t="b">
        <v>0</v>
      </c>
      <c r="AC22" s="121" t="b">
        <v>0</v>
      </c>
      <c r="AD22" s="29" t="b">
        <v>0</v>
      </c>
      <c r="AE22" s="117" t="b">
        <v>0</v>
      </c>
      <c r="AF22" s="117" t="b">
        <v>0</v>
      </c>
      <c r="AG22" s="117" t="b">
        <v>0</v>
      </c>
    </row>
    <row r="23" spans="1:33" x14ac:dyDescent="0.35">
      <c r="A23" s="16">
        <f t="shared" si="0"/>
        <v>16</v>
      </c>
      <c r="B23" s="16" t="s">
        <v>431</v>
      </c>
      <c r="C23" s="21" t="s">
        <v>160</v>
      </c>
      <c r="D23" s="117" t="s">
        <v>243</v>
      </c>
      <c r="E23" s="21" t="s">
        <v>261</v>
      </c>
      <c r="F23" s="21" t="s">
        <v>129</v>
      </c>
      <c r="G23" s="21" t="s">
        <v>337</v>
      </c>
      <c r="H23" s="63" t="s">
        <v>243</v>
      </c>
      <c r="I23" s="21" t="s">
        <v>419</v>
      </c>
      <c r="J23" s="21" t="s">
        <v>245</v>
      </c>
      <c r="K23" s="21">
        <v>0</v>
      </c>
      <c r="L23" s="21">
        <v>0</v>
      </c>
      <c r="M23" s="21">
        <v>-1</v>
      </c>
      <c r="N23" s="21" t="s">
        <v>129</v>
      </c>
      <c r="O23" s="21">
        <v>0</v>
      </c>
      <c r="P23" s="21">
        <v>1</v>
      </c>
      <c r="Q23" s="21">
        <v>0</v>
      </c>
      <c r="R23" s="121" t="s">
        <v>233</v>
      </c>
      <c r="S23" s="121" t="s">
        <v>234</v>
      </c>
      <c r="T23" s="121" t="s">
        <v>418</v>
      </c>
      <c r="U23" s="28" t="b">
        <v>0</v>
      </c>
      <c r="V23" s="121" t="b">
        <v>1</v>
      </c>
      <c r="W23" s="121" t="b">
        <v>0</v>
      </c>
      <c r="X23" s="121" t="b">
        <v>0</v>
      </c>
      <c r="Y23" s="121" t="b">
        <v>1</v>
      </c>
      <c r="Z23" s="121" t="b">
        <v>0</v>
      </c>
      <c r="AA23" s="121" t="b">
        <v>0</v>
      </c>
      <c r="AB23" s="121" t="b">
        <v>0</v>
      </c>
      <c r="AC23" s="121" t="b">
        <v>0</v>
      </c>
      <c r="AD23" s="29" t="b">
        <v>0</v>
      </c>
      <c r="AE23" s="117" t="b">
        <v>0</v>
      </c>
      <c r="AF23" s="117" t="b">
        <v>0</v>
      </c>
      <c r="AG23" s="117" t="b">
        <v>0</v>
      </c>
    </row>
    <row r="24" spans="1:33" x14ac:dyDescent="0.35">
      <c r="A24" s="16">
        <f t="shared" si="0"/>
        <v>17</v>
      </c>
      <c r="B24" s="16" t="s">
        <v>432</v>
      </c>
      <c r="C24" s="21" t="s">
        <v>160</v>
      </c>
      <c r="D24" s="117" t="s">
        <v>243</v>
      </c>
      <c r="E24" s="21" t="s">
        <v>127</v>
      </c>
      <c r="F24" s="21" t="s">
        <v>129</v>
      </c>
      <c r="G24" s="21" t="s">
        <v>337</v>
      </c>
      <c r="H24" s="63" t="s">
        <v>243</v>
      </c>
      <c r="I24" s="21" t="s">
        <v>419</v>
      </c>
      <c r="J24" s="21" t="s">
        <v>90</v>
      </c>
      <c r="K24" s="21">
        <v>0</v>
      </c>
      <c r="L24" s="21">
        <v>0</v>
      </c>
      <c r="M24" s="21">
        <v>-1</v>
      </c>
      <c r="N24" s="21" t="s">
        <v>129</v>
      </c>
      <c r="O24" s="21">
        <v>0</v>
      </c>
      <c r="P24" s="21">
        <v>1</v>
      </c>
      <c r="Q24" s="21">
        <v>0</v>
      </c>
      <c r="R24" s="121" t="s">
        <v>233</v>
      </c>
      <c r="S24" s="121" t="s">
        <v>234</v>
      </c>
      <c r="T24" s="121" t="s">
        <v>418</v>
      </c>
      <c r="U24" s="28" t="b">
        <v>0</v>
      </c>
      <c r="V24" s="121" t="b">
        <v>1</v>
      </c>
      <c r="W24" s="121" t="b">
        <v>0</v>
      </c>
      <c r="X24" s="121" t="b">
        <v>0</v>
      </c>
      <c r="Y24" s="121" t="b">
        <v>1</v>
      </c>
      <c r="Z24" s="121" t="b">
        <v>0</v>
      </c>
      <c r="AA24" s="121" t="b">
        <v>0</v>
      </c>
      <c r="AB24" s="121" t="b">
        <v>0</v>
      </c>
      <c r="AC24" s="121" t="b">
        <v>0</v>
      </c>
      <c r="AD24" s="29" t="b">
        <v>0</v>
      </c>
      <c r="AE24" s="117" t="b">
        <v>0</v>
      </c>
      <c r="AF24" s="117" t="b">
        <v>0</v>
      </c>
      <c r="AG24" s="117" t="b">
        <v>0</v>
      </c>
    </row>
    <row r="25" spans="1:33" x14ac:dyDescent="0.35">
      <c r="A25" s="16">
        <f t="shared" si="0"/>
        <v>18</v>
      </c>
      <c r="B25" s="16" t="s">
        <v>433</v>
      </c>
      <c r="C25" s="21" t="s">
        <v>160</v>
      </c>
      <c r="D25" s="117" t="s">
        <v>243</v>
      </c>
      <c r="E25" s="21" t="s">
        <v>127</v>
      </c>
      <c r="F25" s="21" t="s">
        <v>129</v>
      </c>
      <c r="G25" s="21" t="s">
        <v>337</v>
      </c>
      <c r="H25" s="63" t="s">
        <v>243</v>
      </c>
      <c r="I25" s="21" t="s">
        <v>419</v>
      </c>
      <c r="J25" s="21" t="s">
        <v>111</v>
      </c>
      <c r="K25" s="21">
        <v>0</v>
      </c>
      <c r="L25" s="21">
        <v>0</v>
      </c>
      <c r="M25" s="21">
        <v>-1</v>
      </c>
      <c r="N25" s="21" t="s">
        <v>129</v>
      </c>
      <c r="O25" s="21">
        <v>0</v>
      </c>
      <c r="P25" s="21">
        <v>1</v>
      </c>
      <c r="Q25" s="21">
        <v>0</v>
      </c>
      <c r="R25" s="121" t="s">
        <v>233</v>
      </c>
      <c r="S25" s="121" t="s">
        <v>234</v>
      </c>
      <c r="T25" s="121" t="s">
        <v>418</v>
      </c>
      <c r="U25" s="28" t="b">
        <v>0</v>
      </c>
      <c r="V25" s="121" t="b">
        <v>1</v>
      </c>
      <c r="W25" s="121" t="b">
        <v>0</v>
      </c>
      <c r="X25" s="121" t="b">
        <v>0</v>
      </c>
      <c r="Y25" s="121" t="b">
        <v>1</v>
      </c>
      <c r="Z25" s="121" t="b">
        <v>0</v>
      </c>
      <c r="AA25" s="121" t="b">
        <v>0</v>
      </c>
      <c r="AB25" s="121" t="b">
        <v>0</v>
      </c>
      <c r="AC25" s="121" t="b">
        <v>0</v>
      </c>
      <c r="AD25" s="29" t="b">
        <v>0</v>
      </c>
      <c r="AE25" s="117" t="b">
        <v>0</v>
      </c>
      <c r="AF25" s="117" t="b">
        <v>0</v>
      </c>
      <c r="AG25" s="117" t="b">
        <v>0</v>
      </c>
    </row>
    <row r="26" spans="1:33" x14ac:dyDescent="0.35">
      <c r="A26" s="16">
        <f t="shared" si="0"/>
        <v>19</v>
      </c>
      <c r="B26" s="16" t="s">
        <v>434</v>
      </c>
      <c r="C26" s="21" t="s">
        <v>160</v>
      </c>
      <c r="D26" s="117" t="s">
        <v>243</v>
      </c>
      <c r="E26" s="21" t="s">
        <v>127</v>
      </c>
      <c r="F26" s="21" t="s">
        <v>129</v>
      </c>
      <c r="G26" s="21" t="s">
        <v>337</v>
      </c>
      <c r="H26" s="63" t="s">
        <v>243</v>
      </c>
      <c r="I26" s="21" t="s">
        <v>419</v>
      </c>
      <c r="J26" s="21" t="s">
        <v>245</v>
      </c>
      <c r="K26" s="21">
        <v>0</v>
      </c>
      <c r="L26" s="21">
        <v>0</v>
      </c>
      <c r="M26" s="21">
        <v>-1</v>
      </c>
      <c r="N26" s="21" t="s">
        <v>129</v>
      </c>
      <c r="O26" s="21">
        <v>0</v>
      </c>
      <c r="P26" s="21">
        <v>1</v>
      </c>
      <c r="Q26" s="21">
        <v>0</v>
      </c>
      <c r="R26" s="121" t="s">
        <v>233</v>
      </c>
      <c r="S26" s="121" t="s">
        <v>234</v>
      </c>
      <c r="T26" s="121" t="s">
        <v>418</v>
      </c>
      <c r="U26" s="28" t="b">
        <v>0</v>
      </c>
      <c r="V26" s="121" t="b">
        <v>1</v>
      </c>
      <c r="W26" s="121" t="b">
        <v>0</v>
      </c>
      <c r="X26" s="121" t="b">
        <v>0</v>
      </c>
      <c r="Y26" s="121" t="b">
        <v>1</v>
      </c>
      <c r="Z26" s="121" t="b">
        <v>0</v>
      </c>
      <c r="AA26" s="121" t="b">
        <v>0</v>
      </c>
      <c r="AB26" s="121" t="b">
        <v>0</v>
      </c>
      <c r="AC26" s="121" t="b">
        <v>0</v>
      </c>
      <c r="AD26" s="29" t="b">
        <v>0</v>
      </c>
      <c r="AE26" s="117" t="b">
        <v>0</v>
      </c>
      <c r="AF26" s="117" t="b">
        <v>0</v>
      </c>
      <c r="AG26" s="117" t="b">
        <v>0</v>
      </c>
    </row>
  </sheetData>
  <mergeCells count="10">
    <mergeCell ref="O2:O5"/>
    <mergeCell ref="P2:P5"/>
    <mergeCell ref="Q2:Q5"/>
    <mergeCell ref="AE5:AG5"/>
    <mergeCell ref="B2:B5"/>
    <mergeCell ref="C2:C5"/>
    <mergeCell ref="H2:H3"/>
    <mergeCell ref="I2:I4"/>
    <mergeCell ref="M2:M5"/>
    <mergeCell ref="N2:N5"/>
  </mergeCells>
  <conditionalFormatting sqref="AE8:AF13">
    <cfRule type="cellIs" dxfId="27" priority="145" operator="equal">
      <formula>TRUE</formula>
    </cfRule>
    <cfRule type="cellIs" dxfId="26" priority="146" operator="equal">
      <formula>FALSE</formula>
    </cfRule>
  </conditionalFormatting>
  <conditionalFormatting sqref="U8:W13 Y8:AD13">
    <cfRule type="cellIs" dxfId="25" priority="143" operator="equal">
      <formula>TRUE</formula>
    </cfRule>
    <cfRule type="cellIs" dxfId="24" priority="144" operator="equal">
      <formula>FALSE</formula>
    </cfRule>
  </conditionalFormatting>
  <conditionalFormatting sqref="X8:X13">
    <cfRule type="cellIs" dxfId="23" priority="141" operator="equal">
      <formula>TRUE</formula>
    </cfRule>
    <cfRule type="cellIs" dxfId="22" priority="142" operator="equal">
      <formula>FALSE</formula>
    </cfRule>
  </conditionalFormatting>
  <conditionalFormatting sqref="AG8:AG13">
    <cfRule type="cellIs" dxfId="21" priority="139" operator="equal">
      <formula>TRUE</formula>
    </cfRule>
    <cfRule type="cellIs" dxfId="20" priority="140" operator="equal">
      <formula>FALSE</formula>
    </cfRule>
  </conditionalFormatting>
  <conditionalFormatting sqref="AE14:AF14 AE23:AF23 AE25:AF26 AE16:AF16 AE18:AF18 AE20:AF21">
    <cfRule type="cellIs" dxfId="19" priority="15" operator="equal">
      <formula>TRUE</formula>
    </cfRule>
    <cfRule type="cellIs" dxfId="18" priority="16" operator="equal">
      <formula>FALSE</formula>
    </cfRule>
  </conditionalFormatting>
  <conditionalFormatting sqref="U14:W14 Y14:AD14 U23:W23 Y23:AD23 U25:W26 Y25:AD26 U16:W16 U18:W18 U20:W21 Y16:AD16 Y18:AD18 Y20:AD21">
    <cfRule type="cellIs" dxfId="17" priority="13" operator="equal">
      <formula>TRUE</formula>
    </cfRule>
    <cfRule type="cellIs" dxfId="16" priority="14" operator="equal">
      <formula>FALSE</formula>
    </cfRule>
  </conditionalFormatting>
  <conditionalFormatting sqref="X14 X23 X25:X26 X16 X18 X20:X21">
    <cfRule type="cellIs" dxfId="15" priority="11" operator="equal">
      <formula>TRUE</formula>
    </cfRule>
    <cfRule type="cellIs" dxfId="14" priority="12" operator="equal">
      <formula>FALSE</formula>
    </cfRule>
  </conditionalFormatting>
  <conditionalFormatting sqref="AG14 AG23 AG25:AG26 AG16 AG18 AG20:AG21">
    <cfRule type="cellIs" dxfId="13" priority="9" operator="equal">
      <formula>TRUE</formula>
    </cfRule>
    <cfRule type="cellIs" dxfId="12" priority="10" operator="equal">
      <formula>FALSE</formula>
    </cfRule>
  </conditionalFormatting>
  <conditionalFormatting sqref="AE15:AF15 AE22:AF22 AE24:AF24 AE17:AF17 AE19:AF19">
    <cfRule type="cellIs" dxfId="11" priority="7" operator="equal">
      <formula>TRUE</formula>
    </cfRule>
    <cfRule type="cellIs" dxfId="10" priority="8" operator="equal">
      <formula>FALSE</formula>
    </cfRule>
  </conditionalFormatting>
  <conditionalFormatting sqref="U15:W15 Y15:AD15 U22:W22 U24:W24 Y22:AD22 Y24:AD24 U17:W17 U19:W19 Y17:AD17 Y19:AD19">
    <cfRule type="cellIs" dxfId="9" priority="5" operator="equal">
      <formula>TRUE</formula>
    </cfRule>
    <cfRule type="cellIs" dxfId="8" priority="6" operator="equal">
      <formula>FALSE</formula>
    </cfRule>
  </conditionalFormatting>
  <conditionalFormatting sqref="X15 X22 X24 X17 X19">
    <cfRule type="cellIs" dxfId="7" priority="3" operator="equal">
      <formula>TRUE</formula>
    </cfRule>
    <cfRule type="cellIs" dxfId="6" priority="4" operator="equal">
      <formula>FALSE</formula>
    </cfRule>
  </conditionalFormatting>
  <conditionalFormatting sqref="AG15 AG22 AG24 AG17 AG19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FH66"/>
  <sheetViews>
    <sheetView workbookViewId="0">
      <pane xSplit="5" ySplit="8" topLeftCell="N9" activePane="bottomRight" state="frozen"/>
      <selection pane="topRight" activeCell="F1" sqref="F1"/>
      <selection pane="bottomLeft" activeCell="A12" sqref="A12"/>
      <selection pane="bottomRight" activeCell="G12" sqref="G12"/>
    </sheetView>
  </sheetViews>
  <sheetFormatPr defaultColWidth="8.7265625" defaultRowHeight="14.5" x14ac:dyDescent="0.35"/>
  <cols>
    <col min="1" max="1" width="8.08984375" style="117" customWidth="1"/>
    <col min="2" max="2" width="21" style="4" customWidth="1"/>
    <col min="3" max="3" width="8.6328125" style="5" customWidth="1"/>
    <col min="4" max="4" width="27.1796875" style="139" customWidth="1"/>
    <col min="5" max="5" width="3" style="11" customWidth="1"/>
    <col min="6" max="6" width="13.1796875" style="139" customWidth="1"/>
    <col min="7" max="7" width="29.7265625" style="139" customWidth="1"/>
    <col min="8" max="8" width="21.36328125" style="117" customWidth="1"/>
    <col min="9" max="9" width="20.26953125" style="117" customWidth="1"/>
    <col min="10" max="10" width="9.54296875" style="117" customWidth="1"/>
    <col min="11" max="11" width="11.81640625" style="117" customWidth="1"/>
    <col min="12" max="13" width="10.453125" style="117" customWidth="1"/>
    <col min="14" max="14" width="12.1796875" style="117" customWidth="1"/>
    <col min="15" max="15" width="9.26953125" style="117" customWidth="1"/>
    <col min="16" max="16" width="10.54296875" style="117" customWidth="1"/>
    <col min="17" max="17" width="8.81640625" style="117" customWidth="1"/>
    <col min="18" max="18" width="10.54296875" style="117" customWidth="1"/>
    <col min="19" max="20" width="7.90625" style="117" customWidth="1"/>
    <col min="21" max="22" width="7.54296875" style="117" customWidth="1"/>
    <col min="23" max="24" width="6.6328125" style="117" customWidth="1"/>
    <col min="25" max="25" width="14" style="117" customWidth="1"/>
    <col min="26" max="26" width="10.54296875" style="117" customWidth="1"/>
    <col min="27" max="28" width="8.81640625" style="117" customWidth="1"/>
    <col min="29" max="30" width="7.90625" style="117" customWidth="1"/>
    <col min="31" max="32" width="7.54296875" style="117" customWidth="1"/>
    <col min="33" max="34" width="6.6328125" style="117" customWidth="1"/>
    <col min="35" max="35" width="8.7265625" style="117"/>
    <col min="36" max="36" width="10.54296875" style="117" customWidth="1"/>
    <col min="37" max="38" width="8.81640625" style="117" customWidth="1"/>
    <col min="39" max="40" width="7.90625" style="117" customWidth="1"/>
    <col min="41" max="42" width="7.54296875" style="117" customWidth="1"/>
    <col min="43" max="44" width="6.6328125" style="117" customWidth="1"/>
    <col min="45" max="45" width="8.7265625" style="117"/>
    <col min="46" max="46" width="10.54296875" style="117" customWidth="1"/>
    <col min="47" max="48" width="8.81640625" style="117" customWidth="1"/>
    <col min="49" max="50" width="7.90625" style="117" customWidth="1"/>
    <col min="51" max="52" width="7.54296875" style="117" customWidth="1"/>
    <col min="53" max="54" width="6.6328125" style="117" customWidth="1"/>
    <col min="55" max="55" width="11.1796875" style="117" customWidth="1"/>
    <col min="56" max="56" width="10.54296875" style="117" customWidth="1"/>
    <col min="57" max="58" width="8.81640625" style="117" customWidth="1"/>
    <col min="59" max="60" width="7.90625" style="117" customWidth="1"/>
    <col min="61" max="62" width="7.54296875" style="117" customWidth="1"/>
    <col min="63" max="64" width="6.6328125" style="117" customWidth="1"/>
    <col min="65" max="65" width="12.6328125" style="117" customWidth="1"/>
    <col min="66" max="66" width="10.54296875" style="117" customWidth="1"/>
    <col min="67" max="68" width="8.81640625" style="117" customWidth="1"/>
    <col min="69" max="70" width="7.90625" style="117" customWidth="1"/>
    <col min="71" max="72" width="7.54296875" style="117" customWidth="1"/>
    <col min="73" max="74" width="6.6328125" style="117" customWidth="1"/>
    <col min="75" max="75" width="11.7265625" style="117" customWidth="1"/>
    <col min="76" max="76" width="10.54296875" style="117" customWidth="1"/>
    <col min="77" max="78" width="8.81640625" style="117" customWidth="1"/>
    <col min="79" max="80" width="7.90625" style="117" customWidth="1"/>
    <col min="81" max="82" width="7.54296875" style="117" customWidth="1"/>
    <col min="83" max="83" width="8.6328125" style="117" customWidth="1"/>
    <col min="84" max="84" width="6.6328125" style="117" customWidth="1"/>
    <col min="85" max="85" width="10.81640625" style="117" customWidth="1"/>
    <col min="86" max="86" width="10.54296875" style="117" customWidth="1"/>
    <col min="87" max="88" width="8.81640625" style="117" customWidth="1"/>
    <col min="89" max="90" width="7.90625" style="117" customWidth="1"/>
    <col min="91" max="92" width="7.54296875" style="117" customWidth="1"/>
    <col min="93" max="94" width="6.6328125" style="117" customWidth="1"/>
    <col min="95" max="95" width="12.90625" style="117" customWidth="1"/>
    <col min="96" max="96" width="10.54296875" style="117" customWidth="1"/>
    <col min="97" max="98" width="8.81640625" style="117" customWidth="1"/>
    <col min="99" max="100" width="7.90625" style="117" customWidth="1"/>
    <col min="101" max="102" width="7.54296875" style="117" customWidth="1"/>
    <col min="103" max="104" width="6.6328125" style="117" customWidth="1"/>
    <col min="105" max="105" width="14.1796875" style="117" customWidth="1"/>
    <col min="106" max="106" width="10.54296875" style="117" customWidth="1"/>
    <col min="107" max="108" width="8.81640625" style="117" customWidth="1"/>
    <col min="109" max="110" width="7.90625" style="117" customWidth="1"/>
    <col min="111" max="112" width="7.54296875" style="117" customWidth="1"/>
    <col min="113" max="114" width="6.6328125" style="117" customWidth="1"/>
    <col min="115" max="115" width="15.26953125" style="117" customWidth="1"/>
    <col min="116" max="116" width="10.54296875" style="117" customWidth="1"/>
    <col min="117" max="118" width="8.81640625" style="117" customWidth="1"/>
    <col min="119" max="120" width="7.90625" style="117" customWidth="1"/>
    <col min="121" max="122" width="7.54296875" style="117" customWidth="1"/>
    <col min="123" max="124" width="6.6328125" style="117" customWidth="1"/>
    <col min="125" max="125" width="18.26953125" style="117" customWidth="1"/>
    <col min="126" max="126" width="10.54296875" style="117" customWidth="1"/>
    <col min="127" max="128" width="8.81640625" style="117" customWidth="1"/>
    <col min="129" max="130" width="7.90625" style="117" customWidth="1"/>
    <col min="131" max="132" width="7.54296875" style="117" customWidth="1"/>
    <col min="133" max="134" width="6.6328125" style="117" customWidth="1"/>
    <col min="135" max="135" width="14.1796875" style="117" customWidth="1"/>
    <col min="136" max="136" width="10.54296875" style="117" customWidth="1"/>
    <col min="137" max="138" width="8.81640625" style="117" customWidth="1"/>
    <col min="139" max="140" width="9.26953125" style="117" customWidth="1"/>
    <col min="141" max="142" width="7.54296875" style="117" customWidth="1"/>
    <col min="143" max="144" width="6.6328125" style="117" customWidth="1"/>
    <col min="145" max="145" width="9.08984375" style="117" customWidth="1"/>
    <col min="146" max="146" width="9.7265625" style="117" customWidth="1"/>
    <col min="147" max="148" width="9.90625" style="117" customWidth="1"/>
    <col min="149" max="150" width="8" style="117" customWidth="1"/>
    <col min="151" max="152" width="8.36328125" style="117" customWidth="1"/>
    <col min="153" max="154" width="7.453125" style="117" customWidth="1"/>
    <col min="155" max="155" width="8.7265625" style="117"/>
    <col min="156" max="156" width="10.54296875" style="117" customWidth="1"/>
    <col min="157" max="158" width="8.81640625" style="117" customWidth="1"/>
    <col min="159" max="160" width="7.90625" style="117" customWidth="1"/>
    <col min="161" max="163" width="7.54296875" style="117" customWidth="1"/>
    <col min="164" max="164" width="6.6328125" style="117" customWidth="1"/>
    <col min="165" max="165" width="13.453125" style="117" customWidth="1"/>
    <col min="166" max="166" width="11.1796875" style="117" customWidth="1"/>
    <col min="167" max="16384" width="8.7265625" style="117"/>
  </cols>
  <sheetData>
    <row r="1" spans="1:164" x14ac:dyDescent="0.35">
      <c r="A1" s="26"/>
      <c r="B1" s="26"/>
      <c r="C1" s="7"/>
      <c r="E1" s="118"/>
      <c r="G1" s="78"/>
    </row>
    <row r="2" spans="1:164" x14ac:dyDescent="0.35">
      <c r="A2" s="1"/>
      <c r="B2" s="1"/>
      <c r="C2" s="13"/>
      <c r="D2" s="13"/>
      <c r="E2" s="118"/>
    </row>
    <row r="3" spans="1:164" x14ac:dyDescent="0.35">
      <c r="A3" s="38"/>
      <c r="B3" s="17"/>
      <c r="C3" s="17"/>
      <c r="D3" s="137"/>
      <c r="E3" s="118"/>
    </row>
    <row r="4" spans="1:164" ht="16" customHeight="1" x14ac:dyDescent="0.35">
      <c r="A4" s="153" t="s">
        <v>0</v>
      </c>
      <c r="B4" s="153"/>
      <c r="C4" s="153"/>
      <c r="D4" s="6"/>
      <c r="E4" s="118"/>
      <c r="F4" s="8" t="s">
        <v>138</v>
      </c>
      <c r="G4" s="8" t="s">
        <v>153</v>
      </c>
      <c r="H4" s="6" t="s">
        <v>81</v>
      </c>
      <c r="I4" s="6" t="s">
        <v>2</v>
      </c>
      <c r="J4" s="6" t="s">
        <v>4</v>
      </c>
      <c r="K4" s="6" t="s">
        <v>5</v>
      </c>
      <c r="L4" s="138" t="s">
        <v>3</v>
      </c>
      <c r="M4" s="138" t="s">
        <v>282</v>
      </c>
      <c r="N4" s="6" t="s">
        <v>6</v>
      </c>
      <c r="O4" s="156" t="s">
        <v>82</v>
      </c>
      <c r="P4" s="156"/>
      <c r="Q4" s="156"/>
      <c r="R4" s="156"/>
      <c r="S4" s="156"/>
      <c r="T4" s="156"/>
      <c r="U4" s="156"/>
      <c r="V4" s="156"/>
      <c r="W4" s="156"/>
      <c r="X4" s="138"/>
      <c r="Y4" s="156" t="s">
        <v>83</v>
      </c>
      <c r="Z4" s="156"/>
      <c r="AA4" s="156"/>
      <c r="AB4" s="156"/>
      <c r="AC4" s="156"/>
      <c r="AD4" s="156"/>
      <c r="AE4" s="156"/>
      <c r="AF4" s="156"/>
      <c r="AG4" s="156"/>
      <c r="AH4" s="138"/>
      <c r="AI4" s="156" t="s">
        <v>84</v>
      </c>
      <c r="AJ4" s="156"/>
      <c r="AK4" s="156"/>
      <c r="AL4" s="156"/>
      <c r="AM4" s="156"/>
      <c r="AN4" s="156"/>
      <c r="AO4" s="156"/>
      <c r="AP4" s="156"/>
      <c r="AQ4" s="156"/>
      <c r="AR4" s="138"/>
      <c r="AS4" s="156" t="s">
        <v>85</v>
      </c>
      <c r="AT4" s="156"/>
      <c r="AU4" s="156"/>
      <c r="AV4" s="156"/>
      <c r="AW4" s="156"/>
      <c r="AX4" s="156"/>
      <c r="AY4" s="156"/>
      <c r="AZ4" s="156"/>
      <c r="BA4" s="156"/>
      <c r="BB4" s="138"/>
      <c r="BC4" s="156" t="s">
        <v>86</v>
      </c>
      <c r="BD4" s="156"/>
      <c r="BE4" s="156"/>
      <c r="BF4" s="156"/>
      <c r="BG4" s="156"/>
      <c r="BH4" s="156"/>
      <c r="BI4" s="156"/>
      <c r="BJ4" s="156"/>
      <c r="BK4" s="156"/>
      <c r="BL4" s="138"/>
      <c r="BM4" s="156" t="s">
        <v>87</v>
      </c>
      <c r="BN4" s="156"/>
      <c r="BO4" s="156"/>
      <c r="BP4" s="156"/>
      <c r="BQ4" s="156"/>
      <c r="BR4" s="156"/>
      <c r="BS4" s="156"/>
      <c r="BT4" s="156"/>
      <c r="BU4" s="156"/>
      <c r="BV4" s="138"/>
      <c r="BW4" s="156" t="s">
        <v>193</v>
      </c>
      <c r="BX4" s="156"/>
      <c r="BY4" s="156"/>
      <c r="BZ4" s="156"/>
      <c r="CA4" s="156"/>
      <c r="CB4" s="156"/>
      <c r="CC4" s="156"/>
      <c r="CD4" s="156"/>
      <c r="CE4" s="156"/>
      <c r="CF4" s="138"/>
      <c r="CG4" s="156" t="s">
        <v>194</v>
      </c>
      <c r="CH4" s="156"/>
      <c r="CI4" s="156"/>
      <c r="CJ4" s="156"/>
      <c r="CK4" s="156"/>
      <c r="CL4" s="156"/>
      <c r="CM4" s="156"/>
      <c r="CN4" s="156"/>
      <c r="CO4" s="156"/>
      <c r="CP4" s="138"/>
      <c r="CQ4" s="156" t="s">
        <v>195</v>
      </c>
      <c r="CR4" s="156"/>
      <c r="CS4" s="156"/>
      <c r="CT4" s="156"/>
      <c r="CU4" s="156"/>
      <c r="CV4" s="156"/>
      <c r="CW4" s="156"/>
      <c r="CX4" s="156"/>
      <c r="CY4" s="156"/>
      <c r="CZ4" s="138"/>
      <c r="DA4" s="156" t="s">
        <v>196</v>
      </c>
      <c r="DB4" s="156"/>
      <c r="DC4" s="156"/>
      <c r="DD4" s="156"/>
      <c r="DE4" s="156"/>
      <c r="DF4" s="156"/>
      <c r="DG4" s="156"/>
      <c r="DH4" s="156"/>
      <c r="DI4" s="156"/>
      <c r="DJ4" s="138"/>
      <c r="DK4" s="156" t="s">
        <v>197</v>
      </c>
      <c r="DL4" s="156"/>
      <c r="DM4" s="156"/>
      <c r="DN4" s="156"/>
      <c r="DO4" s="156"/>
      <c r="DP4" s="156"/>
      <c r="DQ4" s="156"/>
      <c r="DR4" s="156"/>
      <c r="DS4" s="156"/>
      <c r="DT4" s="138"/>
      <c r="DU4" s="156" t="s">
        <v>139</v>
      </c>
      <c r="DV4" s="156"/>
      <c r="DW4" s="156"/>
      <c r="DX4" s="156"/>
      <c r="DY4" s="156"/>
      <c r="DZ4" s="156"/>
      <c r="EA4" s="156"/>
      <c r="EB4" s="156"/>
      <c r="EC4" s="156"/>
      <c r="ED4" s="138"/>
      <c r="EE4" s="156" t="s">
        <v>88</v>
      </c>
      <c r="EF4" s="156"/>
      <c r="EG4" s="156"/>
      <c r="EH4" s="156"/>
      <c r="EI4" s="156"/>
      <c r="EJ4" s="156"/>
      <c r="EK4" s="156"/>
      <c r="EL4" s="156"/>
      <c r="EM4" s="156"/>
      <c r="EN4" s="138"/>
      <c r="EO4" s="156" t="s">
        <v>188</v>
      </c>
      <c r="EP4" s="156"/>
      <c r="EQ4" s="156"/>
      <c r="ER4" s="156"/>
      <c r="ES4" s="156"/>
      <c r="ET4" s="156"/>
      <c r="EU4" s="156"/>
      <c r="EV4" s="156"/>
      <c r="EW4" s="156"/>
      <c r="EX4" s="138"/>
      <c r="EY4" s="156" t="s">
        <v>89</v>
      </c>
      <c r="EZ4" s="156"/>
      <c r="FA4" s="156"/>
      <c r="FB4" s="156"/>
      <c r="FC4" s="156"/>
      <c r="FD4" s="156"/>
      <c r="FE4" s="156"/>
      <c r="FF4" s="156"/>
      <c r="FG4" s="156"/>
      <c r="FH4" s="156"/>
    </row>
    <row r="5" spans="1:164" s="6" customFormat="1" ht="15" customHeight="1" x14ac:dyDescent="0.35">
      <c r="A5" s="65"/>
      <c r="B5" s="154" t="s">
        <v>7</v>
      </c>
      <c r="C5" s="155" t="s">
        <v>8</v>
      </c>
      <c r="D5" s="154" t="s">
        <v>9</v>
      </c>
      <c r="E5" s="76" t="s">
        <v>1</v>
      </c>
      <c r="F5" s="30" t="s">
        <v>138</v>
      </c>
      <c r="G5" s="30" t="str">
        <f>G4</f>
        <v>Unit tag</v>
      </c>
      <c r="H5" s="31" t="s">
        <v>81</v>
      </c>
      <c r="I5" s="31" t="s">
        <v>2</v>
      </c>
      <c r="J5" s="31" t="s">
        <v>4</v>
      </c>
      <c r="K5" s="31" t="s">
        <v>5</v>
      </c>
      <c r="L5" s="32" t="s">
        <v>3</v>
      </c>
      <c r="M5" s="32" t="s">
        <v>282</v>
      </c>
      <c r="N5" s="31" t="s">
        <v>6</v>
      </c>
      <c r="O5" s="32" t="s">
        <v>82</v>
      </c>
      <c r="P5" s="32" t="s">
        <v>82</v>
      </c>
      <c r="Q5" s="32" t="s">
        <v>82</v>
      </c>
      <c r="R5" s="32" t="s">
        <v>82</v>
      </c>
      <c r="S5" s="32" t="s">
        <v>82</v>
      </c>
      <c r="T5" s="32" t="s">
        <v>82</v>
      </c>
      <c r="U5" s="32" t="s">
        <v>82</v>
      </c>
      <c r="V5" s="32" t="s">
        <v>82</v>
      </c>
      <c r="W5" s="32" t="s">
        <v>82</v>
      </c>
      <c r="X5" s="32" t="s">
        <v>82</v>
      </c>
      <c r="Y5" s="32" t="s">
        <v>83</v>
      </c>
      <c r="Z5" s="32" t="s">
        <v>83</v>
      </c>
      <c r="AA5" s="32" t="s">
        <v>83</v>
      </c>
      <c r="AB5" s="32" t="s">
        <v>83</v>
      </c>
      <c r="AC5" s="32" t="s">
        <v>83</v>
      </c>
      <c r="AD5" s="32" t="s">
        <v>83</v>
      </c>
      <c r="AE5" s="32" t="s">
        <v>83</v>
      </c>
      <c r="AF5" s="32" t="s">
        <v>83</v>
      </c>
      <c r="AG5" s="32" t="s">
        <v>83</v>
      </c>
      <c r="AH5" s="32" t="s">
        <v>83</v>
      </c>
      <c r="AI5" s="32" t="s">
        <v>84</v>
      </c>
      <c r="AJ5" s="32" t="s">
        <v>84</v>
      </c>
      <c r="AK5" s="32" t="s">
        <v>84</v>
      </c>
      <c r="AL5" s="32" t="s">
        <v>84</v>
      </c>
      <c r="AM5" s="32" t="s">
        <v>84</v>
      </c>
      <c r="AN5" s="32" t="s">
        <v>84</v>
      </c>
      <c r="AO5" s="32" t="s">
        <v>84</v>
      </c>
      <c r="AP5" s="32" t="s">
        <v>84</v>
      </c>
      <c r="AQ5" s="32" t="s">
        <v>84</v>
      </c>
      <c r="AR5" s="32" t="s">
        <v>84</v>
      </c>
      <c r="AS5" s="32" t="s">
        <v>85</v>
      </c>
      <c r="AT5" s="32" t="s">
        <v>85</v>
      </c>
      <c r="AU5" s="32" t="s">
        <v>85</v>
      </c>
      <c r="AV5" s="32" t="s">
        <v>85</v>
      </c>
      <c r="AW5" s="32" t="s">
        <v>85</v>
      </c>
      <c r="AX5" s="32" t="s">
        <v>85</v>
      </c>
      <c r="AY5" s="32" t="s">
        <v>85</v>
      </c>
      <c r="AZ5" s="32" t="s">
        <v>85</v>
      </c>
      <c r="BA5" s="32" t="s">
        <v>85</v>
      </c>
      <c r="BB5" s="32" t="s">
        <v>85</v>
      </c>
      <c r="BC5" s="32" t="s">
        <v>86</v>
      </c>
      <c r="BD5" s="32" t="s">
        <v>86</v>
      </c>
      <c r="BE5" s="32" t="s">
        <v>86</v>
      </c>
      <c r="BF5" s="32" t="s">
        <v>86</v>
      </c>
      <c r="BG5" s="32" t="s">
        <v>86</v>
      </c>
      <c r="BH5" s="32" t="s">
        <v>86</v>
      </c>
      <c r="BI5" s="32" t="s">
        <v>86</v>
      </c>
      <c r="BJ5" s="32" t="s">
        <v>86</v>
      </c>
      <c r="BK5" s="32" t="s">
        <v>86</v>
      </c>
      <c r="BL5" s="32" t="s">
        <v>86</v>
      </c>
      <c r="BM5" s="32" t="s">
        <v>87</v>
      </c>
      <c r="BN5" s="32" t="s">
        <v>87</v>
      </c>
      <c r="BO5" s="32" t="s">
        <v>87</v>
      </c>
      <c r="BP5" s="32" t="s">
        <v>87</v>
      </c>
      <c r="BQ5" s="32" t="s">
        <v>87</v>
      </c>
      <c r="BR5" s="32" t="s">
        <v>87</v>
      </c>
      <c r="BS5" s="32" t="s">
        <v>87</v>
      </c>
      <c r="BT5" s="32" t="s">
        <v>87</v>
      </c>
      <c r="BU5" s="32" t="s">
        <v>87</v>
      </c>
      <c r="BV5" s="32" t="s">
        <v>87</v>
      </c>
      <c r="BW5" s="32" t="s">
        <v>193</v>
      </c>
      <c r="BX5" s="32" t="s">
        <v>193</v>
      </c>
      <c r="BY5" s="32" t="s">
        <v>193</v>
      </c>
      <c r="BZ5" s="32" t="s">
        <v>193</v>
      </c>
      <c r="CA5" s="32" t="s">
        <v>193</v>
      </c>
      <c r="CB5" s="32" t="s">
        <v>193</v>
      </c>
      <c r="CC5" s="32" t="s">
        <v>193</v>
      </c>
      <c r="CD5" s="32" t="s">
        <v>193</v>
      </c>
      <c r="CE5" s="32" t="s">
        <v>193</v>
      </c>
      <c r="CF5" s="32" t="s">
        <v>193</v>
      </c>
      <c r="CG5" s="32" t="s">
        <v>194</v>
      </c>
      <c r="CH5" s="32" t="s">
        <v>194</v>
      </c>
      <c r="CI5" s="32" t="s">
        <v>194</v>
      </c>
      <c r="CJ5" s="32" t="s">
        <v>194</v>
      </c>
      <c r="CK5" s="32" t="s">
        <v>194</v>
      </c>
      <c r="CL5" s="32" t="s">
        <v>194</v>
      </c>
      <c r="CM5" s="32" t="s">
        <v>194</v>
      </c>
      <c r="CN5" s="32" t="s">
        <v>194</v>
      </c>
      <c r="CO5" s="32" t="s">
        <v>194</v>
      </c>
      <c r="CP5" s="32" t="s">
        <v>194</v>
      </c>
      <c r="CQ5" s="32" t="s">
        <v>195</v>
      </c>
      <c r="CR5" s="32" t="s">
        <v>195</v>
      </c>
      <c r="CS5" s="32" t="s">
        <v>195</v>
      </c>
      <c r="CT5" s="32" t="s">
        <v>195</v>
      </c>
      <c r="CU5" s="32" t="s">
        <v>195</v>
      </c>
      <c r="CV5" s="32" t="s">
        <v>195</v>
      </c>
      <c r="CW5" s="32" t="s">
        <v>195</v>
      </c>
      <c r="CX5" s="32" t="s">
        <v>195</v>
      </c>
      <c r="CY5" s="32" t="s">
        <v>195</v>
      </c>
      <c r="CZ5" s="32" t="s">
        <v>195</v>
      </c>
      <c r="DA5" s="32" t="s">
        <v>196</v>
      </c>
      <c r="DB5" s="32" t="s">
        <v>196</v>
      </c>
      <c r="DC5" s="32" t="s">
        <v>196</v>
      </c>
      <c r="DD5" s="32" t="s">
        <v>196</v>
      </c>
      <c r="DE5" s="32" t="s">
        <v>196</v>
      </c>
      <c r="DF5" s="32" t="s">
        <v>196</v>
      </c>
      <c r="DG5" s="32" t="s">
        <v>196</v>
      </c>
      <c r="DH5" s="32" t="s">
        <v>196</v>
      </c>
      <c r="DI5" s="32" t="s">
        <v>196</v>
      </c>
      <c r="DJ5" s="32" t="s">
        <v>196</v>
      </c>
      <c r="DK5" s="32" t="s">
        <v>197</v>
      </c>
      <c r="DL5" s="32" t="s">
        <v>197</v>
      </c>
      <c r="DM5" s="32" t="s">
        <v>197</v>
      </c>
      <c r="DN5" s="32" t="s">
        <v>197</v>
      </c>
      <c r="DO5" s="32" t="s">
        <v>197</v>
      </c>
      <c r="DP5" s="32" t="s">
        <v>197</v>
      </c>
      <c r="DQ5" s="32" t="s">
        <v>197</v>
      </c>
      <c r="DR5" s="32" t="s">
        <v>197</v>
      </c>
      <c r="DS5" s="32" t="s">
        <v>197</v>
      </c>
      <c r="DT5" s="32" t="s">
        <v>197</v>
      </c>
      <c r="DU5" s="32" t="s">
        <v>139</v>
      </c>
      <c r="DV5" s="32" t="s">
        <v>139</v>
      </c>
      <c r="DW5" s="32" t="s">
        <v>139</v>
      </c>
      <c r="DX5" s="32" t="s">
        <v>139</v>
      </c>
      <c r="DY5" s="32" t="s">
        <v>139</v>
      </c>
      <c r="DZ5" s="32" t="s">
        <v>139</v>
      </c>
      <c r="EA5" s="32" t="s">
        <v>139</v>
      </c>
      <c r="EB5" s="32" t="s">
        <v>139</v>
      </c>
      <c r="EC5" s="32" t="s">
        <v>139</v>
      </c>
      <c r="ED5" s="32" t="s">
        <v>139</v>
      </c>
      <c r="EE5" s="32" t="s">
        <v>88</v>
      </c>
      <c r="EF5" s="32" t="s">
        <v>88</v>
      </c>
      <c r="EG5" s="32" t="s">
        <v>88</v>
      </c>
      <c r="EH5" s="32" t="s">
        <v>88</v>
      </c>
      <c r="EI5" s="32" t="s">
        <v>88</v>
      </c>
      <c r="EJ5" s="32" t="s">
        <v>88</v>
      </c>
      <c r="EK5" s="32" t="s">
        <v>88</v>
      </c>
      <c r="EL5" s="32" t="s">
        <v>88</v>
      </c>
      <c r="EM5" s="32" t="s">
        <v>88</v>
      </c>
      <c r="EN5" s="32" t="s">
        <v>88</v>
      </c>
      <c r="EO5" s="32" t="s">
        <v>188</v>
      </c>
      <c r="EP5" s="32" t="s">
        <v>188</v>
      </c>
      <c r="EQ5" s="32" t="s">
        <v>188</v>
      </c>
      <c r="ER5" s="32" t="s">
        <v>188</v>
      </c>
      <c r="ES5" s="32" t="s">
        <v>188</v>
      </c>
      <c r="ET5" s="32" t="s">
        <v>188</v>
      </c>
      <c r="EU5" s="32" t="s">
        <v>188</v>
      </c>
      <c r="EV5" s="32" t="s">
        <v>188</v>
      </c>
      <c r="EW5" s="32" t="s">
        <v>188</v>
      </c>
      <c r="EX5" s="32" t="s">
        <v>188</v>
      </c>
      <c r="EY5" s="32" t="s">
        <v>89</v>
      </c>
      <c r="EZ5" s="32" t="s">
        <v>89</v>
      </c>
      <c r="FA5" s="32" t="s">
        <v>89</v>
      </c>
      <c r="FB5" s="32" t="s">
        <v>89</v>
      </c>
      <c r="FC5" s="32" t="s">
        <v>89</v>
      </c>
      <c r="FD5" s="32" t="s">
        <v>89</v>
      </c>
      <c r="FE5" s="32" t="s">
        <v>89</v>
      </c>
      <c r="FF5" s="32" t="s">
        <v>89</v>
      </c>
      <c r="FG5" s="32" t="s">
        <v>89</v>
      </c>
      <c r="FH5" s="32" t="s">
        <v>89</v>
      </c>
    </row>
    <row r="6" spans="1:164" s="147" customFormat="1" ht="14" customHeight="1" x14ac:dyDescent="0.35">
      <c r="A6" s="143"/>
      <c r="B6" s="154"/>
      <c r="C6" s="155"/>
      <c r="D6" s="154"/>
      <c r="E6" s="144" t="s">
        <v>109</v>
      </c>
      <c r="F6" s="145" t="s">
        <v>140</v>
      </c>
      <c r="G6" s="145" t="s">
        <v>140</v>
      </c>
      <c r="H6" s="145" t="s">
        <v>140</v>
      </c>
      <c r="I6" s="145" t="s">
        <v>140</v>
      </c>
      <c r="J6" s="145" t="s">
        <v>140</v>
      </c>
      <c r="K6" s="145" t="s">
        <v>140</v>
      </c>
      <c r="L6" s="146" t="s">
        <v>140</v>
      </c>
      <c r="M6" s="146" t="s">
        <v>140</v>
      </c>
      <c r="N6" s="145" t="s">
        <v>140</v>
      </c>
      <c r="O6" s="146" t="s">
        <v>331</v>
      </c>
      <c r="P6" s="142" t="s">
        <v>336</v>
      </c>
      <c r="Q6" s="146" t="s">
        <v>332</v>
      </c>
      <c r="R6" s="146" t="s">
        <v>298</v>
      </c>
      <c r="S6" s="142" t="s">
        <v>337</v>
      </c>
      <c r="T6" s="146" t="s">
        <v>333</v>
      </c>
      <c r="U6" s="142" t="s">
        <v>338</v>
      </c>
      <c r="V6" s="146" t="s">
        <v>334</v>
      </c>
      <c r="W6" s="142" t="s">
        <v>339</v>
      </c>
      <c r="X6" s="146" t="s">
        <v>335</v>
      </c>
      <c r="Y6" s="146" t="s">
        <v>331</v>
      </c>
      <c r="Z6" s="142" t="s">
        <v>336</v>
      </c>
      <c r="AA6" s="146" t="s">
        <v>332</v>
      </c>
      <c r="AB6" s="146" t="s">
        <v>298</v>
      </c>
      <c r="AC6" s="142" t="s">
        <v>337</v>
      </c>
      <c r="AD6" s="146" t="s">
        <v>333</v>
      </c>
      <c r="AE6" s="142" t="s">
        <v>338</v>
      </c>
      <c r="AF6" s="146" t="s">
        <v>334</v>
      </c>
      <c r="AG6" s="142" t="s">
        <v>339</v>
      </c>
      <c r="AH6" s="146" t="s">
        <v>335</v>
      </c>
      <c r="AI6" s="146" t="s">
        <v>331</v>
      </c>
      <c r="AJ6" s="142" t="s">
        <v>336</v>
      </c>
      <c r="AK6" s="146" t="s">
        <v>332</v>
      </c>
      <c r="AL6" s="146" t="s">
        <v>298</v>
      </c>
      <c r="AM6" s="142" t="s">
        <v>337</v>
      </c>
      <c r="AN6" s="146" t="s">
        <v>333</v>
      </c>
      <c r="AO6" s="142" t="s">
        <v>338</v>
      </c>
      <c r="AP6" s="146" t="s">
        <v>334</v>
      </c>
      <c r="AQ6" s="142" t="s">
        <v>339</v>
      </c>
      <c r="AR6" s="146" t="s">
        <v>335</v>
      </c>
      <c r="AS6" s="146" t="s">
        <v>331</v>
      </c>
      <c r="AT6" s="142" t="s">
        <v>336</v>
      </c>
      <c r="AU6" s="146" t="s">
        <v>332</v>
      </c>
      <c r="AV6" s="146" t="s">
        <v>298</v>
      </c>
      <c r="AW6" s="142" t="s">
        <v>337</v>
      </c>
      <c r="AX6" s="146" t="s">
        <v>333</v>
      </c>
      <c r="AY6" s="142" t="s">
        <v>338</v>
      </c>
      <c r="AZ6" s="146" t="s">
        <v>334</v>
      </c>
      <c r="BA6" s="142" t="s">
        <v>339</v>
      </c>
      <c r="BB6" s="146" t="s">
        <v>335</v>
      </c>
      <c r="BC6" s="146" t="s">
        <v>331</v>
      </c>
      <c r="BD6" s="142" t="s">
        <v>336</v>
      </c>
      <c r="BE6" s="146" t="s">
        <v>332</v>
      </c>
      <c r="BF6" s="146" t="s">
        <v>298</v>
      </c>
      <c r="BG6" s="142" t="s">
        <v>337</v>
      </c>
      <c r="BH6" s="146" t="s">
        <v>333</v>
      </c>
      <c r="BI6" s="142" t="s">
        <v>338</v>
      </c>
      <c r="BJ6" s="146" t="s">
        <v>334</v>
      </c>
      <c r="BK6" s="142" t="s">
        <v>339</v>
      </c>
      <c r="BL6" s="146" t="s">
        <v>335</v>
      </c>
      <c r="BM6" s="146" t="s">
        <v>331</v>
      </c>
      <c r="BN6" s="142" t="s">
        <v>336</v>
      </c>
      <c r="BO6" s="146" t="s">
        <v>332</v>
      </c>
      <c r="BP6" s="146" t="s">
        <v>298</v>
      </c>
      <c r="BQ6" s="142" t="s">
        <v>337</v>
      </c>
      <c r="BR6" s="146" t="s">
        <v>333</v>
      </c>
      <c r="BS6" s="142" t="s">
        <v>338</v>
      </c>
      <c r="BT6" s="146" t="s">
        <v>334</v>
      </c>
      <c r="BU6" s="142" t="s">
        <v>339</v>
      </c>
      <c r="BV6" s="146" t="s">
        <v>335</v>
      </c>
      <c r="BW6" s="146" t="s">
        <v>331</v>
      </c>
      <c r="BX6" s="142" t="s">
        <v>336</v>
      </c>
      <c r="BY6" s="146" t="s">
        <v>332</v>
      </c>
      <c r="BZ6" s="146" t="s">
        <v>298</v>
      </c>
      <c r="CA6" s="142" t="s">
        <v>337</v>
      </c>
      <c r="CB6" s="146" t="s">
        <v>333</v>
      </c>
      <c r="CC6" s="142" t="s">
        <v>338</v>
      </c>
      <c r="CD6" s="146" t="s">
        <v>334</v>
      </c>
      <c r="CE6" s="142" t="s">
        <v>339</v>
      </c>
      <c r="CF6" s="146" t="s">
        <v>335</v>
      </c>
      <c r="CG6" s="146" t="s">
        <v>331</v>
      </c>
      <c r="CH6" s="142" t="s">
        <v>336</v>
      </c>
      <c r="CI6" s="146" t="s">
        <v>332</v>
      </c>
      <c r="CJ6" s="146" t="s">
        <v>298</v>
      </c>
      <c r="CK6" s="142" t="s">
        <v>337</v>
      </c>
      <c r="CL6" s="146" t="s">
        <v>333</v>
      </c>
      <c r="CM6" s="142" t="s">
        <v>338</v>
      </c>
      <c r="CN6" s="146" t="s">
        <v>334</v>
      </c>
      <c r="CO6" s="142" t="s">
        <v>339</v>
      </c>
      <c r="CP6" s="146" t="s">
        <v>335</v>
      </c>
      <c r="CQ6" s="146" t="s">
        <v>331</v>
      </c>
      <c r="CR6" s="142" t="s">
        <v>336</v>
      </c>
      <c r="CS6" s="146" t="s">
        <v>332</v>
      </c>
      <c r="CT6" s="146" t="s">
        <v>298</v>
      </c>
      <c r="CU6" s="142" t="s">
        <v>337</v>
      </c>
      <c r="CV6" s="146" t="s">
        <v>333</v>
      </c>
      <c r="CW6" s="142" t="s">
        <v>338</v>
      </c>
      <c r="CX6" s="146" t="s">
        <v>334</v>
      </c>
      <c r="CY6" s="142" t="s">
        <v>339</v>
      </c>
      <c r="CZ6" s="146" t="s">
        <v>335</v>
      </c>
      <c r="DA6" s="146" t="s">
        <v>331</v>
      </c>
      <c r="DB6" s="142" t="s">
        <v>336</v>
      </c>
      <c r="DC6" s="146" t="s">
        <v>332</v>
      </c>
      <c r="DD6" s="146" t="s">
        <v>298</v>
      </c>
      <c r="DE6" s="142" t="s">
        <v>337</v>
      </c>
      <c r="DF6" s="146" t="s">
        <v>333</v>
      </c>
      <c r="DG6" s="142" t="s">
        <v>338</v>
      </c>
      <c r="DH6" s="146" t="s">
        <v>334</v>
      </c>
      <c r="DI6" s="142" t="s">
        <v>339</v>
      </c>
      <c r="DJ6" s="146" t="s">
        <v>335</v>
      </c>
      <c r="DK6" s="146" t="s">
        <v>331</v>
      </c>
      <c r="DL6" s="142" t="s">
        <v>336</v>
      </c>
      <c r="DM6" s="146" t="s">
        <v>332</v>
      </c>
      <c r="DN6" s="146" t="s">
        <v>298</v>
      </c>
      <c r="DO6" s="142" t="s">
        <v>337</v>
      </c>
      <c r="DP6" s="146" t="s">
        <v>333</v>
      </c>
      <c r="DQ6" s="142" t="s">
        <v>338</v>
      </c>
      <c r="DR6" s="146" t="s">
        <v>334</v>
      </c>
      <c r="DS6" s="142" t="s">
        <v>339</v>
      </c>
      <c r="DT6" s="146" t="s">
        <v>335</v>
      </c>
      <c r="DU6" s="146" t="s">
        <v>331</v>
      </c>
      <c r="DV6" s="142" t="s">
        <v>336</v>
      </c>
      <c r="DW6" s="146" t="s">
        <v>332</v>
      </c>
      <c r="DX6" s="146" t="s">
        <v>298</v>
      </c>
      <c r="DY6" s="142" t="s">
        <v>337</v>
      </c>
      <c r="DZ6" s="146" t="s">
        <v>333</v>
      </c>
      <c r="EA6" s="142" t="s">
        <v>338</v>
      </c>
      <c r="EB6" s="146" t="s">
        <v>334</v>
      </c>
      <c r="EC6" s="142" t="s">
        <v>339</v>
      </c>
      <c r="ED6" s="146" t="s">
        <v>335</v>
      </c>
      <c r="EE6" s="146" t="s">
        <v>331</v>
      </c>
      <c r="EF6" s="142" t="s">
        <v>336</v>
      </c>
      <c r="EG6" s="146" t="s">
        <v>332</v>
      </c>
      <c r="EH6" s="146" t="s">
        <v>298</v>
      </c>
      <c r="EI6" s="142" t="s">
        <v>337</v>
      </c>
      <c r="EJ6" s="146" t="s">
        <v>333</v>
      </c>
      <c r="EK6" s="142" t="s">
        <v>338</v>
      </c>
      <c r="EL6" s="146" t="s">
        <v>334</v>
      </c>
      <c r="EM6" s="142" t="s">
        <v>339</v>
      </c>
      <c r="EN6" s="146" t="s">
        <v>335</v>
      </c>
      <c r="EO6" s="146" t="s">
        <v>331</v>
      </c>
      <c r="EP6" s="142" t="s">
        <v>336</v>
      </c>
      <c r="EQ6" s="146" t="s">
        <v>332</v>
      </c>
      <c r="ER6" s="146" t="s">
        <v>298</v>
      </c>
      <c r="ES6" s="142" t="s">
        <v>337</v>
      </c>
      <c r="ET6" s="146" t="s">
        <v>333</v>
      </c>
      <c r="EU6" s="142" t="s">
        <v>338</v>
      </c>
      <c r="EV6" s="146" t="s">
        <v>334</v>
      </c>
      <c r="EW6" s="142" t="s">
        <v>339</v>
      </c>
      <c r="EX6" s="146" t="s">
        <v>335</v>
      </c>
      <c r="EY6" s="146" t="s">
        <v>331</v>
      </c>
      <c r="EZ6" s="142" t="s">
        <v>336</v>
      </c>
      <c r="FA6" s="146" t="s">
        <v>332</v>
      </c>
      <c r="FB6" s="146" t="s">
        <v>298</v>
      </c>
      <c r="FC6" s="142" t="s">
        <v>337</v>
      </c>
      <c r="FD6" s="146" t="s">
        <v>333</v>
      </c>
      <c r="FE6" s="142" t="s">
        <v>338</v>
      </c>
      <c r="FF6" s="146" t="s">
        <v>334</v>
      </c>
      <c r="FG6" s="142" t="s">
        <v>339</v>
      </c>
      <c r="FH6" s="146" t="s">
        <v>335</v>
      </c>
    </row>
    <row r="7" spans="1:164" s="6" customFormat="1" ht="5.5" customHeight="1" x14ac:dyDescent="0.35">
      <c r="A7" s="75"/>
      <c r="B7" s="154"/>
      <c r="C7" s="155"/>
      <c r="D7" s="154"/>
      <c r="E7" s="76"/>
      <c r="F7" s="22" t="str">
        <f>F5&amp;F6</f>
        <v>Used (1 or 0)All</v>
      </c>
      <c r="G7" s="22" t="str">
        <f>G5&amp;G6</f>
        <v>Unit tagAll</v>
      </c>
      <c r="H7" s="22" t="str">
        <f t="shared" ref="H7:CW7" si="0">H5&amp;H6</f>
        <v>Yearly demand (kg fuel)All</v>
      </c>
      <c r="I7" s="22" t="str">
        <f t="shared" si="0"/>
        <v>Produced fromAll</v>
      </c>
      <c r="J7" s="22" t="str">
        <f t="shared" si="0"/>
        <v>El balanceAll</v>
      </c>
      <c r="K7" s="22" t="str">
        <f t="shared" si="0"/>
        <v>Heat balanceAll</v>
      </c>
      <c r="L7" s="22" t="str">
        <f t="shared" si="0"/>
        <v>H2 balanceAll</v>
      </c>
      <c r="M7" s="22" t="str">
        <f t="shared" si="0"/>
        <v>CSP balanceAll</v>
      </c>
      <c r="N7" s="22" t="str">
        <f t="shared" si="0"/>
        <v>Max CapacityAll</v>
      </c>
      <c r="O7" s="22" t="str">
        <f t="shared" si="0"/>
        <v>Fuel production rate (kg output/kg input)2025 worst</v>
      </c>
      <c r="P7" s="22" t="str">
        <f t="shared" si="0"/>
        <v>Fuel production rate (kg output/kg input)2025 bench</v>
      </c>
      <c r="Q7" s="22" t="str">
        <f t="shared" si="0"/>
        <v>Fuel production rate (kg output/kg input)2025 best</v>
      </c>
      <c r="R7" s="22" t="str">
        <f t="shared" si="0"/>
        <v>Fuel production rate (kg output/kg input)2030 worst</v>
      </c>
      <c r="S7" s="22" t="str">
        <f t="shared" si="0"/>
        <v>Fuel production rate (kg output/kg input)2030 bench</v>
      </c>
      <c r="T7" s="22" t="str">
        <f t="shared" si="0"/>
        <v>Fuel production rate (kg output/kg input)2030 best</v>
      </c>
      <c r="U7" s="22" t="str">
        <f t="shared" si="0"/>
        <v>Fuel production rate (kg output/kg input)2040 bench</v>
      </c>
      <c r="V7" s="22" t="str">
        <f t="shared" si="0"/>
        <v>Fuel production rate (kg output/kg input)2050 worst</v>
      </c>
      <c r="W7" s="22" t="str">
        <f t="shared" si="0"/>
        <v>Fuel production rate (kg output/kg input)2050 bench</v>
      </c>
      <c r="X7" s="22" t="str">
        <f t="shared" si="0"/>
        <v>Fuel production rate (kg output/kg input)2050 best</v>
      </c>
      <c r="Y7" s="22" t="str">
        <f t="shared" si="0"/>
        <v>Heat generated (kWh/output)2025 worst</v>
      </c>
      <c r="Z7" s="22" t="str">
        <f t="shared" si="0"/>
        <v>Heat generated (kWh/output)2025 bench</v>
      </c>
      <c r="AA7" s="22" t="str">
        <f t="shared" si="0"/>
        <v>Heat generated (kWh/output)2025 best</v>
      </c>
      <c r="AB7" s="22" t="str">
        <f t="shared" si="0"/>
        <v>Heat generated (kWh/output)2030 worst</v>
      </c>
      <c r="AC7" s="22" t="str">
        <f t="shared" si="0"/>
        <v>Heat generated (kWh/output)2030 bench</v>
      </c>
      <c r="AD7" s="22" t="str">
        <f t="shared" si="0"/>
        <v>Heat generated (kWh/output)2030 best</v>
      </c>
      <c r="AE7" s="22" t="str">
        <f t="shared" si="0"/>
        <v>Heat generated (kWh/output)2040 bench</v>
      </c>
      <c r="AF7" s="22" t="str">
        <f t="shared" si="0"/>
        <v>Heat generated (kWh/output)2050 worst</v>
      </c>
      <c r="AG7" s="22" t="str">
        <f t="shared" si="0"/>
        <v>Heat generated (kWh/output)2050 bench</v>
      </c>
      <c r="AH7" s="22" t="str">
        <f t="shared" si="0"/>
        <v>Heat generated (kWh/output)2050 best</v>
      </c>
      <c r="AI7" s="22" t="str">
        <f t="shared" si="0"/>
        <v>Load min (% of max capacity)2025 worst</v>
      </c>
      <c r="AJ7" s="22" t="str">
        <f t="shared" si="0"/>
        <v>Load min (% of max capacity)2025 bench</v>
      </c>
      <c r="AK7" s="22" t="str">
        <f t="shared" si="0"/>
        <v>Load min (% of max capacity)2025 best</v>
      </c>
      <c r="AL7" s="22" t="str">
        <f t="shared" si="0"/>
        <v>Load min (% of max capacity)2030 worst</v>
      </c>
      <c r="AM7" s="22" t="str">
        <f t="shared" si="0"/>
        <v>Load min (% of max capacity)2030 bench</v>
      </c>
      <c r="AN7" s="22" t="str">
        <f t="shared" si="0"/>
        <v>Load min (% of max capacity)2030 best</v>
      </c>
      <c r="AO7" s="22" t="str">
        <f t="shared" si="0"/>
        <v>Load min (% of max capacity)2040 bench</v>
      </c>
      <c r="AP7" s="22" t="str">
        <f t="shared" si="0"/>
        <v>Load min (% of max capacity)2050 worst</v>
      </c>
      <c r="AQ7" s="22" t="str">
        <f t="shared" si="0"/>
        <v>Load min (% of max capacity)2050 bench</v>
      </c>
      <c r="AR7" s="22" t="str">
        <f t="shared" si="0"/>
        <v>Load min (% of max capacity)2050 best</v>
      </c>
      <c r="AS7" s="22" t="str">
        <f t="shared" si="0"/>
        <v>Ramp up (% of capacity /h)2025 worst</v>
      </c>
      <c r="AT7" s="22" t="str">
        <f t="shared" si="0"/>
        <v>Ramp up (% of capacity /h)2025 bench</v>
      </c>
      <c r="AU7" s="22" t="str">
        <f t="shared" si="0"/>
        <v>Ramp up (% of capacity /h)2025 best</v>
      </c>
      <c r="AV7" s="22" t="str">
        <f t="shared" si="0"/>
        <v>Ramp up (% of capacity /h)2030 worst</v>
      </c>
      <c r="AW7" s="22" t="str">
        <f t="shared" si="0"/>
        <v>Ramp up (% of capacity /h)2030 bench</v>
      </c>
      <c r="AX7" s="22" t="str">
        <f t="shared" si="0"/>
        <v>Ramp up (% of capacity /h)2030 best</v>
      </c>
      <c r="AY7" s="22" t="str">
        <f t="shared" si="0"/>
        <v>Ramp up (% of capacity /h)2040 bench</v>
      </c>
      <c r="AZ7" s="22" t="str">
        <f t="shared" si="0"/>
        <v>Ramp up (% of capacity /h)2050 worst</v>
      </c>
      <c r="BA7" s="22" t="str">
        <f t="shared" si="0"/>
        <v>Ramp up (% of capacity /h)2050 bench</v>
      </c>
      <c r="BB7" s="22" t="str">
        <f t="shared" si="0"/>
        <v>Ramp up (% of capacity /h)2050 best</v>
      </c>
      <c r="BC7" s="22" t="str">
        <f t="shared" si="0"/>
        <v>Ramp down (% of capacity /h)2025 worst</v>
      </c>
      <c r="BD7" s="22" t="str">
        <f t="shared" si="0"/>
        <v>Ramp down (% of capacity /h)2025 bench</v>
      </c>
      <c r="BE7" s="22" t="str">
        <f t="shared" si="0"/>
        <v>Ramp down (% of capacity /h)2025 best</v>
      </c>
      <c r="BF7" s="22" t="str">
        <f t="shared" si="0"/>
        <v>Ramp down (% of capacity /h)2030 worst</v>
      </c>
      <c r="BG7" s="22" t="str">
        <f t="shared" si="0"/>
        <v>Ramp down (% of capacity /h)2030 bench</v>
      </c>
      <c r="BH7" s="22" t="str">
        <f t="shared" si="0"/>
        <v>Ramp down (% of capacity /h)2030 best</v>
      </c>
      <c r="BI7" s="22" t="str">
        <f t="shared" si="0"/>
        <v>Ramp down (% of capacity /h)2040 bench</v>
      </c>
      <c r="BJ7" s="22" t="str">
        <f t="shared" si="0"/>
        <v>Ramp down (% of capacity /h)2050 worst</v>
      </c>
      <c r="BK7" s="22" t="str">
        <f t="shared" si="0"/>
        <v>Ramp down (% of capacity /h)2050 bench</v>
      </c>
      <c r="BL7" s="22" t="str">
        <f t="shared" si="0"/>
        <v>Ramp down (% of capacity /h)2050 best</v>
      </c>
      <c r="BM7" s="22" t="str">
        <f t="shared" si="0"/>
        <v>Electrical consumption (kWh/output)2025 worst</v>
      </c>
      <c r="BN7" s="22" t="str">
        <f t="shared" si="0"/>
        <v>Electrical consumption (kWh/output)2025 bench</v>
      </c>
      <c r="BO7" s="22" t="str">
        <f t="shared" si="0"/>
        <v>Electrical consumption (kWh/output)2025 best</v>
      </c>
      <c r="BP7" s="22" t="str">
        <f t="shared" si="0"/>
        <v>Electrical consumption (kWh/output)2030 worst</v>
      </c>
      <c r="BQ7" s="22" t="str">
        <f t="shared" si="0"/>
        <v>Electrical consumption (kWh/output)2030 bench</v>
      </c>
      <c r="BR7" s="22" t="str">
        <f t="shared" si="0"/>
        <v>Electrical consumption (kWh/output)2030 best</v>
      </c>
      <c r="BS7" s="22" t="str">
        <f t="shared" si="0"/>
        <v>Electrical consumption (kWh/output)2040 bench</v>
      </c>
      <c r="BT7" s="22" t="str">
        <f t="shared" si="0"/>
        <v>Electrical consumption (kWh/output)2050 worst</v>
      </c>
      <c r="BU7" s="22" t="str">
        <f t="shared" si="0"/>
        <v>Electrical consumption (kWh/output)2050 bench</v>
      </c>
      <c r="BV7" s="22" t="str">
        <f t="shared" si="0"/>
        <v>Electrical consumption (kWh/output)2050 best</v>
      </c>
      <c r="BW7" s="22" t="str">
        <f t="shared" si="0"/>
        <v>Investment (EUR/Capacity installed)2025 worst</v>
      </c>
      <c r="BX7" s="22" t="str">
        <f t="shared" si="0"/>
        <v>Investment (EUR/Capacity installed)2025 bench</v>
      </c>
      <c r="BY7" s="22" t="str">
        <f t="shared" si="0"/>
        <v>Investment (EUR/Capacity installed)2025 best</v>
      </c>
      <c r="BZ7" s="22" t="str">
        <f t="shared" si="0"/>
        <v>Investment (EUR/Capacity installed)2030 worst</v>
      </c>
      <c r="CA7" s="22" t="str">
        <f t="shared" si="0"/>
        <v>Investment (EUR/Capacity installed)2030 bench</v>
      </c>
      <c r="CB7" s="22" t="str">
        <f t="shared" si="0"/>
        <v>Investment (EUR/Capacity installed)2030 best</v>
      </c>
      <c r="CC7" s="22" t="str">
        <f t="shared" si="0"/>
        <v>Investment (EUR/Capacity installed)2040 bench</v>
      </c>
      <c r="CD7" s="22" t="str">
        <f t="shared" si="0"/>
        <v>Investment (EUR/Capacity installed)2050 worst</v>
      </c>
      <c r="CE7" s="22" t="str">
        <f t="shared" si="0"/>
        <v>Investment (EUR/Capacity installed)2050 bench</v>
      </c>
      <c r="CF7" s="22" t="str">
        <f t="shared" si="0"/>
        <v>Investment (EUR/Capacity installed)2050 best</v>
      </c>
      <c r="CG7" s="22" t="str">
        <f t="shared" si="0"/>
        <v>Fixed cost (EUR/Capacity installed/y)2025 worst</v>
      </c>
      <c r="CH7" s="22" t="str">
        <f t="shared" si="0"/>
        <v>Fixed cost (EUR/Capacity installed/y)2025 bench</v>
      </c>
      <c r="CI7" s="22" t="str">
        <f t="shared" si="0"/>
        <v>Fixed cost (EUR/Capacity installed/y)2025 best</v>
      </c>
      <c r="CJ7" s="22" t="str">
        <f t="shared" si="0"/>
        <v>Fixed cost (EUR/Capacity installed/y)2030 worst</v>
      </c>
      <c r="CK7" s="22" t="str">
        <f t="shared" si="0"/>
        <v>Fixed cost (EUR/Capacity installed/y)2030 bench</v>
      </c>
      <c r="CL7" s="22" t="str">
        <f t="shared" si="0"/>
        <v>Fixed cost (EUR/Capacity installed/y)2030 best</v>
      </c>
      <c r="CM7" s="22" t="str">
        <f t="shared" si="0"/>
        <v>Fixed cost (EUR/Capacity installed/y)2040 bench</v>
      </c>
      <c r="CN7" s="22" t="str">
        <f t="shared" si="0"/>
        <v>Fixed cost (EUR/Capacity installed/y)2050 worst</v>
      </c>
      <c r="CO7" s="22" t="str">
        <f t="shared" si="0"/>
        <v>Fixed cost (EUR/Capacity installed/y)2050 bench</v>
      </c>
      <c r="CP7" s="22" t="str">
        <f t="shared" si="0"/>
        <v>Fixed cost (EUR/Capacity installed/y)2050 best</v>
      </c>
      <c r="CQ7" s="22" t="str">
        <f t="shared" si="0"/>
        <v>Variable cost (EUR/Output)2025 worst</v>
      </c>
      <c r="CR7" s="22" t="str">
        <f t="shared" si="0"/>
        <v>Variable cost (EUR/Output)2025 bench</v>
      </c>
      <c r="CS7" s="22" t="str">
        <f t="shared" si="0"/>
        <v>Variable cost (EUR/Output)2025 best</v>
      </c>
      <c r="CT7" s="22" t="str">
        <f t="shared" si="0"/>
        <v>Variable cost (EUR/Output)2030 worst</v>
      </c>
      <c r="CU7" s="22" t="str">
        <f t="shared" si="0"/>
        <v>Variable cost (EUR/Output)2030 bench</v>
      </c>
      <c r="CV7" s="22" t="str">
        <f t="shared" si="0"/>
        <v>Variable cost (EUR/Output)2030 best</v>
      </c>
      <c r="CW7" s="22" t="str">
        <f t="shared" si="0"/>
        <v>Variable cost (EUR/Output)2040 bench</v>
      </c>
      <c r="CX7" s="22" t="str">
        <f t="shared" ref="CX7:FH7" si="1">CX5&amp;CX6</f>
        <v>Variable cost (EUR/Output)2050 worst</v>
      </c>
      <c r="CY7" s="22" t="str">
        <f t="shared" si="1"/>
        <v>Variable cost (EUR/Output)2050 bench</v>
      </c>
      <c r="CZ7" s="22" t="str">
        <f t="shared" si="1"/>
        <v>Variable cost (EUR/Output)2050 best</v>
      </c>
      <c r="DA7" s="22" t="str">
        <f t="shared" si="1"/>
        <v>Fuel selling price (EUR/output)2025 worst</v>
      </c>
      <c r="DB7" s="22" t="str">
        <f t="shared" si="1"/>
        <v>Fuel selling price (EUR/output)2025 bench</v>
      </c>
      <c r="DC7" s="22" t="str">
        <f t="shared" si="1"/>
        <v>Fuel selling price (EUR/output)2025 best</v>
      </c>
      <c r="DD7" s="22" t="str">
        <f t="shared" si="1"/>
        <v>Fuel selling price (EUR/output)2030 worst</v>
      </c>
      <c r="DE7" s="22" t="str">
        <f t="shared" si="1"/>
        <v>Fuel selling price (EUR/output)2030 bench</v>
      </c>
      <c r="DF7" s="22" t="str">
        <f t="shared" si="1"/>
        <v>Fuel selling price (EUR/output)2030 best</v>
      </c>
      <c r="DG7" s="22" t="str">
        <f t="shared" si="1"/>
        <v>Fuel selling price (EUR/output)2040 bench</v>
      </c>
      <c r="DH7" s="22" t="str">
        <f t="shared" si="1"/>
        <v>Fuel selling price (EUR/output)2050 worst</v>
      </c>
      <c r="DI7" s="22" t="str">
        <f t="shared" si="1"/>
        <v>Fuel selling price (EUR/output)2050 bench</v>
      </c>
      <c r="DJ7" s="22" t="str">
        <f t="shared" si="1"/>
        <v>Fuel selling price (EUR/output)2050 best</v>
      </c>
      <c r="DK7" s="22" t="str">
        <f t="shared" si="1"/>
        <v>Fuel buying price (EUR/output)2025 worst</v>
      </c>
      <c r="DL7" s="22" t="str">
        <f t="shared" si="1"/>
        <v>Fuel buying price (EUR/output)2025 bench</v>
      </c>
      <c r="DM7" s="22" t="str">
        <f t="shared" si="1"/>
        <v>Fuel buying price (EUR/output)2025 best</v>
      </c>
      <c r="DN7" s="22" t="str">
        <f t="shared" si="1"/>
        <v>Fuel buying price (EUR/output)2030 worst</v>
      </c>
      <c r="DO7" s="22" t="str">
        <f t="shared" si="1"/>
        <v>Fuel buying price (EUR/output)2030 bench</v>
      </c>
      <c r="DP7" s="22" t="str">
        <f t="shared" si="1"/>
        <v>Fuel buying price (EUR/output)2030 best</v>
      </c>
      <c r="DQ7" s="22" t="str">
        <f t="shared" si="1"/>
        <v>Fuel buying price (EUR/output)2040 bench</v>
      </c>
      <c r="DR7" s="22" t="str">
        <f t="shared" si="1"/>
        <v>Fuel buying price (EUR/output)2050 worst</v>
      </c>
      <c r="DS7" s="22" t="str">
        <f t="shared" si="1"/>
        <v>Fuel buying price (EUR/output)2050 bench</v>
      </c>
      <c r="DT7" s="22" t="str">
        <f t="shared" si="1"/>
        <v>Fuel buying price (EUR/output)2050 best</v>
      </c>
      <c r="DU7" s="22" t="str">
        <f t="shared" si="1"/>
        <v>CO2e infrastructure (kg CO2e/Capacity/y)2025 worst</v>
      </c>
      <c r="DV7" s="22" t="str">
        <f t="shared" si="1"/>
        <v>CO2e infrastructure (kg CO2e/Capacity/y)2025 bench</v>
      </c>
      <c r="DW7" s="22" t="str">
        <f t="shared" si="1"/>
        <v>CO2e infrastructure (kg CO2e/Capacity/y)2025 best</v>
      </c>
      <c r="DX7" s="22" t="str">
        <f t="shared" si="1"/>
        <v>CO2e infrastructure (kg CO2e/Capacity/y)2030 worst</v>
      </c>
      <c r="DY7" s="22" t="str">
        <f t="shared" si="1"/>
        <v>CO2e infrastructure (kg CO2e/Capacity/y)2030 bench</v>
      </c>
      <c r="DZ7" s="22" t="str">
        <f t="shared" si="1"/>
        <v>CO2e infrastructure (kg CO2e/Capacity/y)2030 best</v>
      </c>
      <c r="EA7" s="22" t="str">
        <f t="shared" si="1"/>
        <v>CO2e infrastructure (kg CO2e/Capacity/y)2040 bench</v>
      </c>
      <c r="EB7" s="22" t="str">
        <f t="shared" si="1"/>
        <v>CO2e infrastructure (kg CO2e/Capacity/y)2050 worst</v>
      </c>
      <c r="EC7" s="22" t="str">
        <f t="shared" si="1"/>
        <v>CO2e infrastructure (kg CO2e/Capacity/y)2050 bench</v>
      </c>
      <c r="ED7" s="22" t="str">
        <f t="shared" si="1"/>
        <v>CO2e infrastructure (kg CO2e/Capacity/y)2050 best</v>
      </c>
      <c r="EE7" s="22" t="str">
        <f t="shared" si="1"/>
        <v>CO2e process (kg CO2e/output)2025 worst</v>
      </c>
      <c r="EF7" s="22" t="str">
        <f t="shared" si="1"/>
        <v>CO2e process (kg CO2e/output)2025 bench</v>
      </c>
      <c r="EG7" s="22" t="str">
        <f t="shared" si="1"/>
        <v>CO2e process (kg CO2e/output)2025 best</v>
      </c>
      <c r="EH7" s="22" t="str">
        <f t="shared" si="1"/>
        <v>CO2e process (kg CO2e/output)2030 worst</v>
      </c>
      <c r="EI7" s="22" t="str">
        <f t="shared" si="1"/>
        <v>CO2e process (kg CO2e/output)2030 bench</v>
      </c>
      <c r="EJ7" s="22" t="str">
        <f t="shared" si="1"/>
        <v>CO2e process (kg CO2e/output)2030 best</v>
      </c>
      <c r="EK7" s="22" t="str">
        <f t="shared" si="1"/>
        <v>CO2e process (kg CO2e/output)2040 bench</v>
      </c>
      <c r="EL7" s="22" t="str">
        <f t="shared" si="1"/>
        <v>CO2e process (kg CO2e/output)2050 worst</v>
      </c>
      <c r="EM7" s="22" t="str">
        <f t="shared" si="1"/>
        <v>CO2e process (kg CO2e/output)2050 bench</v>
      </c>
      <c r="EN7" s="22" t="str">
        <f t="shared" si="1"/>
        <v>CO2e process (kg CO2e/output)2050 best</v>
      </c>
      <c r="EO7" s="22" t="str">
        <f t="shared" si="1"/>
        <v>Land use (m2/Capacity)2025 worst</v>
      </c>
      <c r="EP7" s="22" t="str">
        <f t="shared" si="1"/>
        <v>Land use (m2/Capacity)2025 bench</v>
      </c>
      <c r="EQ7" s="22" t="str">
        <f t="shared" si="1"/>
        <v>Land use (m2/Capacity)2025 best</v>
      </c>
      <c r="ER7" s="22" t="str">
        <f t="shared" si="1"/>
        <v>Land use (m2/Capacity)2030 worst</v>
      </c>
      <c r="ES7" s="22" t="str">
        <f t="shared" si="1"/>
        <v>Land use (m2/Capacity)2030 bench</v>
      </c>
      <c r="ET7" s="22" t="str">
        <f t="shared" si="1"/>
        <v>Land use (m2/Capacity)2030 best</v>
      </c>
      <c r="EU7" s="22" t="str">
        <f t="shared" si="1"/>
        <v>Land use (m2/Capacity)2040 bench</v>
      </c>
      <c r="EV7" s="22" t="str">
        <f t="shared" si="1"/>
        <v>Land use (m2/Capacity)2050 worst</v>
      </c>
      <c r="EW7" s="22" t="str">
        <f t="shared" si="1"/>
        <v>Land use (m2/Capacity)2050 bench</v>
      </c>
      <c r="EX7" s="22" t="str">
        <f t="shared" si="1"/>
        <v>Land use (m2/Capacity)2050 best</v>
      </c>
      <c r="EY7" s="22" t="str">
        <f t="shared" si="1"/>
        <v>Annuity factor2025 worst</v>
      </c>
      <c r="EZ7" s="22" t="str">
        <f t="shared" si="1"/>
        <v>Annuity factor2025 bench</v>
      </c>
      <c r="FA7" s="22" t="str">
        <f t="shared" si="1"/>
        <v>Annuity factor2025 best</v>
      </c>
      <c r="FB7" s="22" t="str">
        <f t="shared" si="1"/>
        <v>Annuity factor2030 worst</v>
      </c>
      <c r="FC7" s="22" t="str">
        <f t="shared" si="1"/>
        <v>Annuity factor2030 bench</v>
      </c>
      <c r="FD7" s="22" t="str">
        <f t="shared" si="1"/>
        <v>Annuity factor2030 best</v>
      </c>
      <c r="FE7" s="22" t="str">
        <f t="shared" si="1"/>
        <v>Annuity factor2040 bench</v>
      </c>
      <c r="FF7" s="22" t="str">
        <f t="shared" si="1"/>
        <v>Annuity factor2050 worst</v>
      </c>
      <c r="FG7" s="22" t="str">
        <f t="shared" si="1"/>
        <v>Annuity factor2050 bench</v>
      </c>
      <c r="FH7" s="22" t="str">
        <f t="shared" si="1"/>
        <v>Annuity factor2050 best</v>
      </c>
    </row>
    <row r="8" spans="1:164" s="9" customFormat="1" ht="16" customHeight="1" x14ac:dyDescent="0.35">
      <c r="B8" s="154"/>
      <c r="C8" s="155"/>
      <c r="D8" s="154"/>
      <c r="E8" s="140" t="s">
        <v>10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9">
        <v>0</v>
      </c>
      <c r="EH8" s="9">
        <v>0</v>
      </c>
      <c r="EI8" s="9">
        <v>0</v>
      </c>
      <c r="EJ8" s="9">
        <v>0</v>
      </c>
      <c r="EK8" s="9">
        <v>0</v>
      </c>
      <c r="EL8" s="9">
        <v>0</v>
      </c>
      <c r="EM8" s="9">
        <v>0</v>
      </c>
      <c r="EN8" s="9">
        <v>0</v>
      </c>
      <c r="EO8" s="9">
        <v>0</v>
      </c>
      <c r="EP8" s="9">
        <v>0</v>
      </c>
      <c r="EQ8" s="9">
        <v>0</v>
      </c>
      <c r="ER8" s="9">
        <v>0</v>
      </c>
      <c r="ES8" s="9">
        <v>0</v>
      </c>
      <c r="ET8" s="9">
        <v>0</v>
      </c>
      <c r="EU8" s="9">
        <v>0</v>
      </c>
      <c r="EV8" s="9">
        <v>0</v>
      </c>
      <c r="EW8" s="9">
        <v>0</v>
      </c>
      <c r="EX8" s="9">
        <v>0</v>
      </c>
      <c r="EY8" s="9">
        <v>0</v>
      </c>
      <c r="EZ8" s="9">
        <v>0</v>
      </c>
      <c r="FA8" s="9">
        <v>0</v>
      </c>
      <c r="FB8" s="9">
        <v>0</v>
      </c>
      <c r="FC8" s="9">
        <v>0</v>
      </c>
      <c r="FD8" s="9">
        <v>0</v>
      </c>
      <c r="FE8" s="9">
        <v>0</v>
      </c>
      <c r="FF8" s="9">
        <v>0</v>
      </c>
      <c r="FG8" s="9">
        <v>0</v>
      </c>
      <c r="FH8" s="9">
        <v>0</v>
      </c>
    </row>
    <row r="9" spans="1:164" ht="14.5" customHeight="1" x14ac:dyDescent="0.35">
      <c r="A9" s="152" t="s">
        <v>11</v>
      </c>
      <c r="B9" s="4" t="s">
        <v>142</v>
      </c>
      <c r="C9" s="13" t="s">
        <v>289</v>
      </c>
      <c r="D9" s="139" t="s">
        <v>80</v>
      </c>
      <c r="E9" s="11">
        <v>0</v>
      </c>
      <c r="F9" s="16">
        <v>0</v>
      </c>
      <c r="G9" s="16" t="s">
        <v>91</v>
      </c>
      <c r="H9" s="117">
        <v>0</v>
      </c>
      <c r="I9" s="34" t="str">
        <f>B11</f>
        <v>Product/Reactant1</v>
      </c>
      <c r="J9" s="117">
        <v>0</v>
      </c>
      <c r="K9" s="117">
        <v>0</v>
      </c>
      <c r="L9" s="117">
        <v>0</v>
      </c>
      <c r="M9" s="117">
        <v>0</v>
      </c>
      <c r="N9" s="117">
        <v>0</v>
      </c>
      <c r="O9" s="117" t="s">
        <v>301</v>
      </c>
      <c r="P9" s="117" t="s">
        <v>301</v>
      </c>
      <c r="Q9" s="117" t="s">
        <v>301</v>
      </c>
      <c r="R9" s="117" t="s">
        <v>301</v>
      </c>
      <c r="S9" s="117" t="s">
        <v>301</v>
      </c>
      <c r="T9" s="117" t="s">
        <v>301</v>
      </c>
      <c r="U9" s="117" t="s">
        <v>301</v>
      </c>
      <c r="V9" s="117" t="s">
        <v>301</v>
      </c>
      <c r="W9" s="117" t="s">
        <v>301</v>
      </c>
      <c r="X9" s="117" t="s">
        <v>301</v>
      </c>
      <c r="Y9" s="117">
        <v>0</v>
      </c>
      <c r="Z9" s="117">
        <v>0</v>
      </c>
      <c r="AA9" s="117">
        <v>0</v>
      </c>
      <c r="AB9" s="117">
        <v>0</v>
      </c>
      <c r="AC9" s="117">
        <v>0</v>
      </c>
      <c r="AD9" s="117">
        <v>0</v>
      </c>
      <c r="AE9" s="117">
        <v>0</v>
      </c>
      <c r="AF9" s="117">
        <v>0</v>
      </c>
      <c r="AG9" s="117">
        <v>0</v>
      </c>
      <c r="AH9" s="1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17">
        <v>0</v>
      </c>
      <c r="BX9" s="117">
        <v>0</v>
      </c>
      <c r="BY9" s="117">
        <v>0</v>
      </c>
      <c r="BZ9" s="117">
        <v>0</v>
      </c>
      <c r="CA9" s="117">
        <v>0</v>
      </c>
      <c r="CB9" s="117">
        <v>0</v>
      </c>
      <c r="CC9" s="117">
        <v>0</v>
      </c>
      <c r="CD9" s="117">
        <v>0</v>
      </c>
      <c r="CE9" s="117">
        <v>0</v>
      </c>
      <c r="CF9" s="117">
        <v>0</v>
      </c>
      <c r="CG9" s="117">
        <v>0</v>
      </c>
      <c r="CH9" s="117">
        <v>0</v>
      </c>
      <c r="CI9" s="117">
        <v>0</v>
      </c>
      <c r="CJ9" s="117">
        <v>0</v>
      </c>
      <c r="CK9" s="117">
        <v>0</v>
      </c>
      <c r="CL9" s="117">
        <v>0</v>
      </c>
      <c r="CM9" s="117">
        <v>0</v>
      </c>
      <c r="CN9" s="117">
        <v>0</v>
      </c>
      <c r="CO9" s="117">
        <v>0</v>
      </c>
      <c r="CP9" s="120">
        <v>0</v>
      </c>
      <c r="CQ9" s="117">
        <v>0</v>
      </c>
      <c r="CR9" s="117">
        <v>0</v>
      </c>
      <c r="CS9" s="117">
        <v>0</v>
      </c>
      <c r="CT9" s="120">
        <v>0</v>
      </c>
      <c r="CU9" s="117">
        <v>0</v>
      </c>
      <c r="CV9" s="117">
        <v>0</v>
      </c>
      <c r="CW9" s="117">
        <v>0</v>
      </c>
      <c r="CX9" s="117">
        <v>0</v>
      </c>
      <c r="CY9" s="117">
        <v>0</v>
      </c>
      <c r="CZ9" s="117">
        <v>0</v>
      </c>
      <c r="DA9" s="117">
        <v>0</v>
      </c>
      <c r="DB9" s="117">
        <v>0</v>
      </c>
      <c r="DC9" s="117">
        <v>0</v>
      </c>
      <c r="DD9" s="117">
        <v>0</v>
      </c>
      <c r="DE9" s="117">
        <v>0</v>
      </c>
      <c r="DF9" s="117">
        <v>0</v>
      </c>
      <c r="DG9" s="117">
        <v>0</v>
      </c>
      <c r="DH9" s="117">
        <v>0</v>
      </c>
      <c r="DI9" s="117">
        <v>0</v>
      </c>
      <c r="DJ9" s="117">
        <v>0</v>
      </c>
      <c r="DK9" s="117">
        <v>0</v>
      </c>
      <c r="DL9" s="117">
        <v>0</v>
      </c>
      <c r="DM9" s="117">
        <v>0</v>
      </c>
      <c r="DN9" s="117">
        <v>0</v>
      </c>
      <c r="DO9" s="117">
        <v>0</v>
      </c>
      <c r="DP9" s="117">
        <v>0</v>
      </c>
      <c r="DQ9" s="117">
        <v>0</v>
      </c>
      <c r="DR9" s="117">
        <v>0</v>
      </c>
      <c r="DS9" s="117">
        <v>0</v>
      </c>
      <c r="DT9" s="117">
        <v>0</v>
      </c>
      <c r="DU9" s="117">
        <v>0</v>
      </c>
      <c r="DV9" s="117">
        <v>0</v>
      </c>
      <c r="DW9" s="117">
        <v>0</v>
      </c>
      <c r="DX9" s="117">
        <v>0</v>
      </c>
      <c r="DY9" s="117">
        <v>0</v>
      </c>
      <c r="DZ9" s="117">
        <v>0</v>
      </c>
      <c r="EA9" s="117">
        <v>0</v>
      </c>
      <c r="EB9" s="117">
        <v>0</v>
      </c>
      <c r="EC9" s="117">
        <v>0</v>
      </c>
      <c r="ED9" s="117">
        <v>0</v>
      </c>
      <c r="EE9" s="117">
        <v>0</v>
      </c>
      <c r="EF9" s="117">
        <v>0</v>
      </c>
      <c r="EG9" s="117">
        <v>0</v>
      </c>
      <c r="EH9" s="117">
        <v>0</v>
      </c>
      <c r="EI9" s="117">
        <v>0</v>
      </c>
      <c r="EJ9" s="117">
        <v>0</v>
      </c>
      <c r="EK9" s="117">
        <v>0</v>
      </c>
      <c r="EL9" s="117">
        <v>0</v>
      </c>
      <c r="EM9" s="117">
        <v>0</v>
      </c>
      <c r="EN9" s="117">
        <v>0</v>
      </c>
      <c r="EO9" s="117">
        <v>0</v>
      </c>
      <c r="EP9" s="117">
        <v>0</v>
      </c>
      <c r="EQ9" s="117">
        <v>0</v>
      </c>
      <c r="ER9" s="117">
        <v>0</v>
      </c>
      <c r="ES9" s="117">
        <v>0</v>
      </c>
      <c r="ET9" s="117">
        <v>0</v>
      </c>
      <c r="EU9" s="117">
        <v>0</v>
      </c>
      <c r="EV9" s="117">
        <v>0</v>
      </c>
      <c r="EW9" s="117">
        <v>0</v>
      </c>
      <c r="EX9" s="117">
        <v>0</v>
      </c>
      <c r="EY9" s="117">
        <v>0</v>
      </c>
      <c r="EZ9" s="117">
        <v>0</v>
      </c>
      <c r="FA9" s="117">
        <v>0</v>
      </c>
      <c r="FB9" s="117">
        <v>0</v>
      </c>
      <c r="FC9" s="117">
        <v>0</v>
      </c>
      <c r="FD9" s="117">
        <v>0</v>
      </c>
      <c r="FE9" s="117">
        <v>0</v>
      </c>
      <c r="FF9" s="117">
        <v>0</v>
      </c>
      <c r="FG9" s="117">
        <v>0</v>
      </c>
      <c r="FH9" s="117">
        <v>0</v>
      </c>
    </row>
    <row r="10" spans="1:164" x14ac:dyDescent="0.35">
      <c r="A10" s="152"/>
      <c r="B10" s="4" t="s">
        <v>142</v>
      </c>
      <c r="C10" s="13" t="s">
        <v>289</v>
      </c>
      <c r="D10" s="139" t="s">
        <v>103</v>
      </c>
      <c r="E10" s="11">
        <v>0</v>
      </c>
      <c r="F10" s="16">
        <v>0</v>
      </c>
      <c r="G10" s="16" t="s">
        <v>92</v>
      </c>
      <c r="H10" s="117">
        <v>0</v>
      </c>
      <c r="I10" s="34" t="str">
        <f>B11</f>
        <v>Product/Reactant1</v>
      </c>
      <c r="J10" s="117">
        <v>0</v>
      </c>
      <c r="K10" s="117">
        <v>0</v>
      </c>
      <c r="L10" s="117">
        <v>0</v>
      </c>
      <c r="M10" s="117">
        <v>0</v>
      </c>
      <c r="N10" s="117">
        <v>0</v>
      </c>
      <c r="O10" s="117" t="s">
        <v>301</v>
      </c>
      <c r="P10" s="117" t="s">
        <v>301</v>
      </c>
      <c r="Q10" s="117" t="s">
        <v>301</v>
      </c>
      <c r="R10" s="117" t="s">
        <v>301</v>
      </c>
      <c r="S10" s="117" t="s">
        <v>301</v>
      </c>
      <c r="T10" s="117" t="s">
        <v>301</v>
      </c>
      <c r="U10" s="117" t="s">
        <v>301</v>
      </c>
      <c r="V10" s="117" t="s">
        <v>301</v>
      </c>
      <c r="W10" s="117" t="s">
        <v>301</v>
      </c>
      <c r="X10" s="117" t="s">
        <v>301</v>
      </c>
      <c r="Y10" s="117">
        <v>0</v>
      </c>
      <c r="Z10" s="117">
        <v>0</v>
      </c>
      <c r="AA10" s="117">
        <v>0</v>
      </c>
      <c r="AB10" s="117">
        <v>0</v>
      </c>
      <c r="AC10" s="117">
        <v>0</v>
      </c>
      <c r="AD10" s="117">
        <v>0</v>
      </c>
      <c r="AE10" s="117">
        <v>0</v>
      </c>
      <c r="AF10" s="117">
        <v>0</v>
      </c>
      <c r="AG10" s="117">
        <v>0</v>
      </c>
      <c r="AH10" s="1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BM10" s="96">
        <v>0</v>
      </c>
      <c r="BN10" s="96">
        <v>0</v>
      </c>
      <c r="BO10" s="96">
        <v>0</v>
      </c>
      <c r="BP10" s="96">
        <v>0</v>
      </c>
      <c r="BQ10" s="96">
        <v>0</v>
      </c>
      <c r="BR10" s="96">
        <v>0</v>
      </c>
      <c r="BS10" s="96">
        <v>0</v>
      </c>
      <c r="BT10" s="96">
        <v>0</v>
      </c>
      <c r="BU10" s="96">
        <v>0</v>
      </c>
      <c r="BV10" s="96">
        <v>0</v>
      </c>
      <c r="BW10" s="96">
        <v>0</v>
      </c>
      <c r="BX10" s="96">
        <v>0</v>
      </c>
      <c r="BY10" s="96">
        <v>0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v>0</v>
      </c>
      <c r="CJ10" s="117">
        <v>0</v>
      </c>
      <c r="CK10" s="96">
        <v>0</v>
      </c>
      <c r="CL10" s="117">
        <v>0</v>
      </c>
      <c r="CM10" s="96">
        <v>0</v>
      </c>
      <c r="CN10" s="117">
        <v>0</v>
      </c>
      <c r="CO10" s="96">
        <v>0</v>
      </c>
      <c r="CP10" s="120">
        <v>0</v>
      </c>
      <c r="CQ10" s="96">
        <v>0</v>
      </c>
      <c r="CR10" s="96">
        <v>0</v>
      </c>
      <c r="CS10" s="96">
        <v>0</v>
      </c>
      <c r="CT10" s="120">
        <v>0</v>
      </c>
      <c r="CU10" s="96">
        <v>0</v>
      </c>
      <c r="CV10" s="117">
        <v>0</v>
      </c>
      <c r="CW10" s="96">
        <v>0</v>
      </c>
      <c r="CX10" s="117">
        <v>0</v>
      </c>
      <c r="CY10" s="96">
        <v>0</v>
      </c>
      <c r="CZ10" s="117">
        <v>0</v>
      </c>
      <c r="DA10" s="117">
        <v>0</v>
      </c>
      <c r="DB10" s="117">
        <v>0</v>
      </c>
      <c r="DC10" s="117">
        <v>0</v>
      </c>
      <c r="DD10" s="117">
        <v>0</v>
      </c>
      <c r="DE10" s="117">
        <v>0</v>
      </c>
      <c r="DF10" s="117">
        <v>0</v>
      </c>
      <c r="DG10" s="117">
        <v>0</v>
      </c>
      <c r="DH10" s="117">
        <v>0</v>
      </c>
      <c r="DI10" s="117">
        <v>0</v>
      </c>
      <c r="DJ10" s="117">
        <v>0</v>
      </c>
      <c r="DK10" s="117" t="s">
        <v>375</v>
      </c>
      <c r="DL10" s="117" t="s">
        <v>375</v>
      </c>
      <c r="DM10" s="117" t="s">
        <v>375</v>
      </c>
      <c r="DN10" s="117" t="s">
        <v>375</v>
      </c>
      <c r="DO10" s="117" t="s">
        <v>375</v>
      </c>
      <c r="DP10" s="117" t="s">
        <v>375</v>
      </c>
      <c r="DQ10" s="117" t="s">
        <v>375</v>
      </c>
      <c r="DR10" s="117" t="s">
        <v>375</v>
      </c>
      <c r="DS10" s="117" t="s">
        <v>375</v>
      </c>
      <c r="DT10" s="117" t="s">
        <v>375</v>
      </c>
      <c r="DU10" s="117">
        <v>0</v>
      </c>
      <c r="DV10" s="117">
        <v>0</v>
      </c>
      <c r="DW10" s="117">
        <v>0</v>
      </c>
      <c r="DX10" s="117">
        <v>0</v>
      </c>
      <c r="DY10" s="117">
        <v>0</v>
      </c>
      <c r="DZ10" s="117">
        <v>0</v>
      </c>
      <c r="EA10" s="117">
        <v>0</v>
      </c>
      <c r="EB10" s="117">
        <v>0</v>
      </c>
      <c r="EC10" s="117">
        <v>0</v>
      </c>
      <c r="ED10" s="117">
        <v>0</v>
      </c>
      <c r="EE10" s="42">
        <v>0</v>
      </c>
      <c r="EF10" s="42">
        <v>0</v>
      </c>
      <c r="EG10" s="42">
        <v>0</v>
      </c>
      <c r="EH10" s="117">
        <v>0</v>
      </c>
      <c r="EI10" s="117">
        <v>0</v>
      </c>
      <c r="EJ10" s="117">
        <v>0</v>
      </c>
      <c r="EK10" s="117">
        <v>0</v>
      </c>
      <c r="EL10" s="117">
        <v>0</v>
      </c>
      <c r="EM10" s="117">
        <v>0</v>
      </c>
      <c r="EN10" s="117">
        <v>0</v>
      </c>
      <c r="EO10" s="117">
        <v>0</v>
      </c>
      <c r="EP10" s="117">
        <v>0</v>
      </c>
      <c r="EQ10" s="117">
        <v>0</v>
      </c>
      <c r="ER10" s="117">
        <v>0</v>
      </c>
      <c r="ES10" s="117">
        <v>0</v>
      </c>
      <c r="ET10" s="117">
        <v>0</v>
      </c>
      <c r="EU10" s="117">
        <v>0</v>
      </c>
      <c r="EV10" s="117">
        <v>0</v>
      </c>
      <c r="EW10" s="117">
        <v>0</v>
      </c>
      <c r="EX10" s="117">
        <v>0</v>
      </c>
      <c r="EY10" s="117">
        <v>0</v>
      </c>
      <c r="EZ10" s="117">
        <v>0</v>
      </c>
      <c r="FA10" s="117">
        <v>0</v>
      </c>
      <c r="FB10" s="117">
        <v>0</v>
      </c>
      <c r="FC10" s="117">
        <v>0</v>
      </c>
      <c r="FD10" s="117">
        <v>0</v>
      </c>
      <c r="FE10" s="117">
        <v>0</v>
      </c>
      <c r="FF10" s="117">
        <v>0</v>
      </c>
      <c r="FG10" s="117">
        <v>0</v>
      </c>
      <c r="FH10" s="117">
        <v>0</v>
      </c>
    </row>
    <row r="11" spans="1:164" x14ac:dyDescent="0.35">
      <c r="A11" s="152"/>
      <c r="B11" s="4" t="s">
        <v>141</v>
      </c>
      <c r="C11" s="5" t="s">
        <v>180</v>
      </c>
      <c r="D11" s="139" t="s">
        <v>241</v>
      </c>
      <c r="E11" s="11">
        <v>0</v>
      </c>
      <c r="F11" s="16">
        <v>0</v>
      </c>
      <c r="G11" s="16" t="s">
        <v>110</v>
      </c>
      <c r="H11" s="19">
        <v>0</v>
      </c>
      <c r="I11" s="34" t="str">
        <f>B26</f>
        <v>Reactant2</v>
      </c>
      <c r="J11" s="117">
        <v>0</v>
      </c>
      <c r="K11" s="117">
        <v>0</v>
      </c>
      <c r="L11" s="117">
        <v>0</v>
      </c>
      <c r="M11" s="117">
        <v>0</v>
      </c>
      <c r="N11" s="117">
        <v>0</v>
      </c>
      <c r="O11" s="117" t="s">
        <v>301</v>
      </c>
      <c r="P11" s="117" t="s">
        <v>301</v>
      </c>
      <c r="Q11" s="117" t="s">
        <v>301</v>
      </c>
      <c r="R11" s="117" t="s">
        <v>301</v>
      </c>
      <c r="S11" s="117" t="s">
        <v>301</v>
      </c>
      <c r="T11" s="117" t="s">
        <v>301</v>
      </c>
      <c r="U11" s="117" t="s">
        <v>301</v>
      </c>
      <c r="V11" s="117" t="s">
        <v>301</v>
      </c>
      <c r="W11" s="117" t="s">
        <v>301</v>
      </c>
      <c r="X11" s="117" t="s">
        <v>301</v>
      </c>
      <c r="Y11" s="50">
        <v>0</v>
      </c>
      <c r="Z11" s="50">
        <v>0</v>
      </c>
      <c r="AA11" s="50">
        <v>0</v>
      </c>
      <c r="AB11" s="50">
        <v>0</v>
      </c>
      <c r="AC11" s="50">
        <v>0</v>
      </c>
      <c r="AD11" s="50">
        <v>0</v>
      </c>
      <c r="AE11" s="50">
        <v>0</v>
      </c>
      <c r="AF11" s="50">
        <v>0</v>
      </c>
      <c r="AG11" s="50">
        <v>0</v>
      </c>
      <c r="AH11" s="50">
        <v>0</v>
      </c>
      <c r="AI11" s="17" t="s">
        <v>301</v>
      </c>
      <c r="AJ11" s="17" t="s">
        <v>301</v>
      </c>
      <c r="AK11" s="17" t="s">
        <v>301</v>
      </c>
      <c r="AL11" s="17" t="s">
        <v>301</v>
      </c>
      <c r="AM11" s="17" t="s">
        <v>301</v>
      </c>
      <c r="AN11" s="17" t="s">
        <v>301</v>
      </c>
      <c r="AO11" s="17" t="s">
        <v>301</v>
      </c>
      <c r="AP11" s="17" t="s">
        <v>301</v>
      </c>
      <c r="AQ11" s="17" t="s">
        <v>301</v>
      </c>
      <c r="AR11" s="17" t="s">
        <v>301</v>
      </c>
      <c r="AS11" s="17" t="s">
        <v>322</v>
      </c>
      <c r="AT11" s="17" t="s">
        <v>322</v>
      </c>
      <c r="AU11" s="17" t="s">
        <v>322</v>
      </c>
      <c r="AV11" s="17" t="s">
        <v>301</v>
      </c>
      <c r="AW11" s="17" t="s">
        <v>301</v>
      </c>
      <c r="AX11" s="17" t="s">
        <v>301</v>
      </c>
      <c r="AY11" s="17" t="s">
        <v>301</v>
      </c>
      <c r="AZ11" s="17" t="s">
        <v>301</v>
      </c>
      <c r="BA11" s="17" t="s">
        <v>301</v>
      </c>
      <c r="BB11" s="17" t="s">
        <v>301</v>
      </c>
      <c r="BC11" s="17" t="s">
        <v>322</v>
      </c>
      <c r="BD11" s="17" t="s">
        <v>322</v>
      </c>
      <c r="BE11" s="17" t="s">
        <v>322</v>
      </c>
      <c r="BF11" s="17" t="s">
        <v>301</v>
      </c>
      <c r="BG11" s="17" t="s">
        <v>301</v>
      </c>
      <c r="BH11" s="17" t="s">
        <v>301</v>
      </c>
      <c r="BI11" s="17" t="s">
        <v>301</v>
      </c>
      <c r="BJ11" s="17" t="s">
        <v>301</v>
      </c>
      <c r="BK11" s="17" t="s">
        <v>301</v>
      </c>
      <c r="BL11" s="17" t="s">
        <v>301</v>
      </c>
      <c r="BM11" s="12" t="s">
        <v>301</v>
      </c>
      <c r="BN11" s="12" t="s">
        <v>301</v>
      </c>
      <c r="BO11" s="12" t="s">
        <v>301</v>
      </c>
      <c r="BP11" s="12" t="s">
        <v>301</v>
      </c>
      <c r="BQ11" s="12" t="s">
        <v>301</v>
      </c>
      <c r="BR11" s="12" t="s">
        <v>301</v>
      </c>
      <c r="BS11" s="12" t="s">
        <v>301</v>
      </c>
      <c r="BT11" s="12" t="s">
        <v>301</v>
      </c>
      <c r="BU11" s="12" t="s">
        <v>301</v>
      </c>
      <c r="BV11" s="12" t="s">
        <v>301</v>
      </c>
      <c r="BW11" s="50" t="s">
        <v>376</v>
      </c>
      <c r="BX11" s="50" t="s">
        <v>376</v>
      </c>
      <c r="BY11" s="50" t="s">
        <v>376</v>
      </c>
      <c r="BZ11" s="19" t="s">
        <v>377</v>
      </c>
      <c r="CA11" s="19" t="s">
        <v>377</v>
      </c>
      <c r="CB11" s="19" t="s">
        <v>377</v>
      </c>
      <c r="CC11" s="50">
        <v>0</v>
      </c>
      <c r="CD11" s="19" t="s">
        <v>378</v>
      </c>
      <c r="CE11" s="19" t="s">
        <v>378</v>
      </c>
      <c r="CF11" s="19" t="s">
        <v>378</v>
      </c>
      <c r="CG11" s="117" t="s">
        <v>379</v>
      </c>
      <c r="CH11" s="117" t="s">
        <v>379</v>
      </c>
      <c r="CI11" s="117" t="s">
        <v>379</v>
      </c>
      <c r="CJ11" s="117" t="s">
        <v>379</v>
      </c>
      <c r="CK11" s="117" t="s">
        <v>379</v>
      </c>
      <c r="CL11" s="117" t="s">
        <v>379</v>
      </c>
      <c r="CM11" s="117" t="s">
        <v>379</v>
      </c>
      <c r="CN11" s="117" t="s">
        <v>379</v>
      </c>
      <c r="CO11" s="117" t="s">
        <v>379</v>
      </c>
      <c r="CP11" s="117" t="s">
        <v>379</v>
      </c>
      <c r="CQ11" s="96">
        <v>0</v>
      </c>
      <c r="CR11" s="96">
        <v>0</v>
      </c>
      <c r="CS11" s="96">
        <v>0</v>
      </c>
      <c r="CT11" s="120">
        <v>0</v>
      </c>
      <c r="CU11" s="96">
        <v>0</v>
      </c>
      <c r="CV11" s="117">
        <v>0</v>
      </c>
      <c r="CW11" s="96">
        <v>0</v>
      </c>
      <c r="CX11" s="117">
        <v>0</v>
      </c>
      <c r="CY11" s="96">
        <v>0</v>
      </c>
      <c r="CZ11" s="117">
        <v>0</v>
      </c>
      <c r="DA11" s="117">
        <v>0</v>
      </c>
      <c r="DB11" s="117">
        <v>0</v>
      </c>
      <c r="DC11" s="117">
        <v>0</v>
      </c>
      <c r="DD11" s="117">
        <v>0</v>
      </c>
      <c r="DE11" s="117">
        <v>0</v>
      </c>
      <c r="DF11" s="117">
        <v>0</v>
      </c>
      <c r="DG11" s="117">
        <v>0</v>
      </c>
      <c r="DH11" s="117">
        <v>0</v>
      </c>
      <c r="DI11" s="117">
        <v>0</v>
      </c>
      <c r="DJ11" s="117">
        <v>0</v>
      </c>
      <c r="DK11" s="117">
        <v>0</v>
      </c>
      <c r="DL11" s="117">
        <v>0</v>
      </c>
      <c r="DM11" s="117">
        <v>0</v>
      </c>
      <c r="DN11" s="117">
        <v>0</v>
      </c>
      <c r="DO11" s="117">
        <v>0</v>
      </c>
      <c r="DP11" s="117">
        <v>0</v>
      </c>
      <c r="DQ11" s="117">
        <v>0</v>
      </c>
      <c r="DR11" s="117">
        <v>0</v>
      </c>
      <c r="DS11" s="117">
        <v>0</v>
      </c>
      <c r="DT11" s="117">
        <v>0</v>
      </c>
      <c r="DU11" s="117">
        <v>0</v>
      </c>
      <c r="DV11" s="117">
        <v>0</v>
      </c>
      <c r="DW11" s="117">
        <v>0</v>
      </c>
      <c r="DX11" s="117">
        <v>0</v>
      </c>
      <c r="DY11" s="117">
        <v>0</v>
      </c>
      <c r="DZ11" s="117">
        <v>0</v>
      </c>
      <c r="EA11" s="117">
        <v>0</v>
      </c>
      <c r="EB11" s="117">
        <v>0</v>
      </c>
      <c r="EC11" s="117">
        <v>0</v>
      </c>
      <c r="ED11" s="117">
        <v>0</v>
      </c>
      <c r="EE11" s="117">
        <v>0</v>
      </c>
      <c r="EF11" s="117">
        <v>0</v>
      </c>
      <c r="EG11" s="117">
        <v>0</v>
      </c>
      <c r="EH11" s="117">
        <v>0</v>
      </c>
      <c r="EI11" s="117">
        <v>0</v>
      </c>
      <c r="EJ11" s="117">
        <v>0</v>
      </c>
      <c r="EK11" s="117">
        <v>0</v>
      </c>
      <c r="EL11" s="117">
        <v>0</v>
      </c>
      <c r="EM11" s="117">
        <v>0</v>
      </c>
      <c r="EN11" s="117">
        <v>0</v>
      </c>
      <c r="EO11" s="117">
        <v>0</v>
      </c>
      <c r="EP11" s="117">
        <v>0</v>
      </c>
      <c r="EQ11" s="117">
        <v>0</v>
      </c>
      <c r="ER11" s="117">
        <v>0</v>
      </c>
      <c r="ES11" s="117">
        <v>0</v>
      </c>
      <c r="ET11" s="117">
        <v>0</v>
      </c>
      <c r="EU11" s="117">
        <v>0</v>
      </c>
      <c r="EV11" s="117">
        <v>0</v>
      </c>
      <c r="EW11" s="117">
        <v>0</v>
      </c>
      <c r="EX11" s="117">
        <v>0</v>
      </c>
      <c r="EY11" s="117">
        <v>0</v>
      </c>
      <c r="EZ11" s="117">
        <v>0</v>
      </c>
      <c r="FA11" s="117">
        <v>0</v>
      </c>
      <c r="FB11" s="117">
        <v>0</v>
      </c>
      <c r="FC11" s="117">
        <v>0</v>
      </c>
      <c r="FD11" s="117">
        <v>0</v>
      </c>
      <c r="FE11" s="117">
        <v>0</v>
      </c>
      <c r="FF11" s="117">
        <v>0</v>
      </c>
      <c r="FG11" s="117">
        <v>0</v>
      </c>
      <c r="FH11" s="117">
        <v>0</v>
      </c>
    </row>
    <row r="12" spans="1:164" x14ac:dyDescent="0.35">
      <c r="A12" s="152"/>
      <c r="B12" s="4" t="s">
        <v>142</v>
      </c>
      <c r="C12" s="13" t="s">
        <v>289</v>
      </c>
      <c r="D12" s="139" t="s">
        <v>75</v>
      </c>
      <c r="E12" s="11">
        <v>0</v>
      </c>
      <c r="F12" s="16">
        <v>0</v>
      </c>
      <c r="G12" s="16" t="s">
        <v>75</v>
      </c>
      <c r="H12" s="117">
        <v>0</v>
      </c>
      <c r="I12" s="34" t="str">
        <f>B13</f>
        <v>Product/Reactant4</v>
      </c>
      <c r="J12" s="117">
        <v>0</v>
      </c>
      <c r="K12" s="117">
        <v>0</v>
      </c>
      <c r="L12" s="117">
        <v>0</v>
      </c>
      <c r="M12" s="117">
        <v>0</v>
      </c>
      <c r="N12" s="117">
        <v>0</v>
      </c>
      <c r="O12" s="117">
        <v>0</v>
      </c>
      <c r="P12" s="117">
        <v>0</v>
      </c>
      <c r="Q12" s="117">
        <v>0</v>
      </c>
      <c r="R12" s="117">
        <v>0</v>
      </c>
      <c r="S12" s="117">
        <v>0</v>
      </c>
      <c r="T12" s="117">
        <v>0</v>
      </c>
      <c r="U12" s="117">
        <v>0</v>
      </c>
      <c r="V12" s="117">
        <v>0</v>
      </c>
      <c r="W12" s="117">
        <v>0</v>
      </c>
      <c r="X12" s="117">
        <v>0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0">
        <v>0</v>
      </c>
      <c r="AH12" s="50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50">
        <v>0</v>
      </c>
      <c r="BX12" s="50">
        <v>0</v>
      </c>
      <c r="BY12" s="50">
        <v>0</v>
      </c>
      <c r="BZ12" s="50">
        <v>0</v>
      </c>
      <c r="CA12" s="50">
        <v>0</v>
      </c>
      <c r="CB12" s="50">
        <v>0</v>
      </c>
      <c r="CC12" s="50">
        <v>0</v>
      </c>
      <c r="CD12" s="50"/>
      <c r="CE12" s="50">
        <v>0</v>
      </c>
      <c r="CF12" s="50"/>
      <c r="CG12" s="117">
        <v>0</v>
      </c>
      <c r="CH12" s="117">
        <v>0</v>
      </c>
      <c r="CI12" s="117">
        <v>0</v>
      </c>
      <c r="CJ12" s="117">
        <v>0</v>
      </c>
      <c r="CK12" s="117">
        <v>0</v>
      </c>
      <c r="CL12" s="117">
        <v>0</v>
      </c>
      <c r="CM12" s="117">
        <v>0</v>
      </c>
      <c r="CN12" s="117">
        <v>0</v>
      </c>
      <c r="CO12" s="117">
        <v>0</v>
      </c>
      <c r="CP12" s="120">
        <v>0</v>
      </c>
      <c r="CQ12" s="117">
        <v>0</v>
      </c>
      <c r="CR12" s="117">
        <v>0</v>
      </c>
      <c r="CS12" s="117">
        <v>0</v>
      </c>
      <c r="CT12" s="120">
        <v>0</v>
      </c>
      <c r="CU12" s="117">
        <v>0</v>
      </c>
      <c r="CV12" s="117">
        <v>0</v>
      </c>
      <c r="CW12" s="117">
        <v>0</v>
      </c>
      <c r="CX12" s="117">
        <v>0</v>
      </c>
      <c r="CY12" s="117">
        <v>0</v>
      </c>
      <c r="CZ12" s="117">
        <v>0</v>
      </c>
      <c r="DA12" s="117">
        <v>0</v>
      </c>
      <c r="DB12" s="117">
        <v>0</v>
      </c>
      <c r="DC12" s="117">
        <v>0</v>
      </c>
      <c r="DD12" s="117">
        <v>0</v>
      </c>
      <c r="DE12" s="117">
        <v>0</v>
      </c>
      <c r="DF12" s="117">
        <v>0</v>
      </c>
      <c r="DG12" s="117">
        <v>0</v>
      </c>
      <c r="DH12" s="117">
        <v>0</v>
      </c>
      <c r="DI12" s="117">
        <v>0</v>
      </c>
      <c r="DJ12" s="117">
        <v>0</v>
      </c>
      <c r="DK12" s="117">
        <v>0</v>
      </c>
      <c r="DL12" s="117">
        <v>0</v>
      </c>
      <c r="DM12" s="117">
        <v>0</v>
      </c>
      <c r="DN12" s="117">
        <v>0</v>
      </c>
      <c r="DO12" s="117">
        <v>0</v>
      </c>
      <c r="DP12" s="117">
        <v>0</v>
      </c>
      <c r="DQ12" s="117">
        <v>0</v>
      </c>
      <c r="DR12" s="117">
        <v>0</v>
      </c>
      <c r="DS12" s="117">
        <v>0</v>
      </c>
      <c r="DT12" s="117">
        <v>0</v>
      </c>
      <c r="DU12" s="117">
        <v>0</v>
      </c>
      <c r="DV12" s="117">
        <v>0</v>
      </c>
      <c r="DW12" s="117">
        <v>0</v>
      </c>
      <c r="DX12" s="117">
        <v>0</v>
      </c>
      <c r="DY12" s="117">
        <v>0</v>
      </c>
      <c r="DZ12" s="117">
        <v>0</v>
      </c>
      <c r="EA12" s="117">
        <v>0</v>
      </c>
      <c r="EB12" s="117">
        <v>0</v>
      </c>
      <c r="EC12" s="117">
        <v>0</v>
      </c>
      <c r="ED12" s="117">
        <v>0</v>
      </c>
      <c r="EE12" s="117">
        <v>0</v>
      </c>
      <c r="EF12" s="117">
        <v>0</v>
      </c>
      <c r="EG12" s="117">
        <v>0</v>
      </c>
      <c r="EH12" s="117">
        <v>0</v>
      </c>
      <c r="EI12" s="117">
        <v>0</v>
      </c>
      <c r="EJ12" s="117">
        <v>0</v>
      </c>
      <c r="EK12" s="117">
        <v>0</v>
      </c>
      <c r="EL12" s="117">
        <v>0</v>
      </c>
      <c r="EM12" s="117">
        <v>0</v>
      </c>
      <c r="EN12" s="117">
        <v>0</v>
      </c>
      <c r="EO12" s="117">
        <v>0</v>
      </c>
      <c r="EP12" s="117">
        <v>0</v>
      </c>
      <c r="EQ12" s="117">
        <v>0</v>
      </c>
      <c r="ER12" s="117">
        <v>0</v>
      </c>
      <c r="ES12" s="117">
        <v>0</v>
      </c>
      <c r="ET12" s="117">
        <v>0</v>
      </c>
      <c r="EU12" s="117">
        <v>0</v>
      </c>
      <c r="EV12" s="117">
        <v>0</v>
      </c>
      <c r="EW12" s="117">
        <v>0</v>
      </c>
      <c r="EX12" s="117">
        <v>0</v>
      </c>
      <c r="EY12" s="117">
        <v>0</v>
      </c>
      <c r="EZ12" s="117">
        <v>0</v>
      </c>
      <c r="FA12" s="117">
        <v>0</v>
      </c>
      <c r="FB12" s="117">
        <v>0</v>
      </c>
      <c r="FC12" s="117">
        <v>0</v>
      </c>
      <c r="FD12" s="117">
        <v>0</v>
      </c>
      <c r="FE12" s="117">
        <v>0</v>
      </c>
      <c r="FF12" s="117">
        <v>0</v>
      </c>
      <c r="FG12" s="117">
        <v>0</v>
      </c>
      <c r="FH12" s="117">
        <v>0</v>
      </c>
    </row>
    <row r="13" spans="1:164" s="133" customFormat="1" x14ac:dyDescent="0.35">
      <c r="A13" s="152"/>
      <c r="B13" s="128" t="s">
        <v>147</v>
      </c>
      <c r="C13" s="129" t="s">
        <v>180</v>
      </c>
      <c r="D13" s="103" t="s">
        <v>99</v>
      </c>
      <c r="E13" s="130">
        <v>0</v>
      </c>
      <c r="F13" s="130">
        <v>0</v>
      </c>
      <c r="G13" s="130" t="s">
        <v>93</v>
      </c>
      <c r="H13" s="131">
        <v>0</v>
      </c>
      <c r="I13" s="132" t="str">
        <f>B27</f>
        <v>Reactant5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  <c r="P13" s="133">
        <v>0</v>
      </c>
      <c r="Q13" s="133">
        <v>0</v>
      </c>
      <c r="R13" s="133">
        <v>0</v>
      </c>
      <c r="S13" s="133">
        <v>0</v>
      </c>
      <c r="T13" s="133">
        <v>0</v>
      </c>
      <c r="U13" s="133">
        <v>0</v>
      </c>
      <c r="V13" s="133">
        <v>0</v>
      </c>
      <c r="W13" s="133">
        <v>0</v>
      </c>
      <c r="X13" s="133">
        <v>0</v>
      </c>
      <c r="Y13" s="134">
        <v>0</v>
      </c>
      <c r="Z13" s="134">
        <v>0</v>
      </c>
      <c r="AA13" s="134">
        <v>0</v>
      </c>
      <c r="AB13" s="134">
        <v>0</v>
      </c>
      <c r="AC13" s="134">
        <v>0</v>
      </c>
      <c r="AD13" s="134">
        <v>0</v>
      </c>
      <c r="AE13" s="134">
        <v>0</v>
      </c>
      <c r="AF13" s="134">
        <v>0</v>
      </c>
      <c r="AG13" s="134">
        <v>0</v>
      </c>
      <c r="AH13" s="134">
        <v>0</v>
      </c>
      <c r="AI13" s="105">
        <v>0</v>
      </c>
      <c r="AJ13" s="105">
        <v>0</v>
      </c>
      <c r="AK13" s="105">
        <v>0</v>
      </c>
      <c r="AL13" s="105">
        <v>0</v>
      </c>
      <c r="AM13" s="105">
        <v>0</v>
      </c>
      <c r="AN13" s="105">
        <v>0</v>
      </c>
      <c r="AO13" s="105">
        <v>0</v>
      </c>
      <c r="AP13" s="105">
        <v>0</v>
      </c>
      <c r="AQ13" s="105">
        <v>0</v>
      </c>
      <c r="AR13" s="105">
        <v>0</v>
      </c>
      <c r="AS13" s="105">
        <v>0</v>
      </c>
      <c r="AT13" s="105">
        <v>0</v>
      </c>
      <c r="AU13" s="105">
        <v>0</v>
      </c>
      <c r="AV13" s="105">
        <v>0</v>
      </c>
      <c r="AW13" s="105">
        <v>0</v>
      </c>
      <c r="AX13" s="105">
        <v>0</v>
      </c>
      <c r="AY13" s="105">
        <v>0</v>
      </c>
      <c r="AZ13" s="105">
        <v>0</v>
      </c>
      <c r="BA13" s="105">
        <v>0</v>
      </c>
      <c r="BB13" s="105">
        <v>0</v>
      </c>
      <c r="BC13" s="105">
        <v>0</v>
      </c>
      <c r="BD13" s="105">
        <v>0</v>
      </c>
      <c r="BE13" s="105">
        <v>0</v>
      </c>
      <c r="BF13" s="105">
        <v>0</v>
      </c>
      <c r="BG13" s="105">
        <v>0</v>
      </c>
      <c r="BH13" s="105">
        <v>0</v>
      </c>
      <c r="BI13" s="105">
        <v>0</v>
      </c>
      <c r="BJ13" s="105">
        <v>0</v>
      </c>
      <c r="BK13" s="105">
        <v>0</v>
      </c>
      <c r="BL13" s="105">
        <v>0</v>
      </c>
      <c r="BM13" s="104">
        <v>0</v>
      </c>
      <c r="BN13" s="104">
        <v>0</v>
      </c>
      <c r="BO13" s="104">
        <v>0</v>
      </c>
      <c r="BP13" s="104">
        <v>0</v>
      </c>
      <c r="BQ13" s="104">
        <v>0</v>
      </c>
      <c r="BR13" s="104">
        <v>0</v>
      </c>
      <c r="BS13" s="104">
        <v>0</v>
      </c>
      <c r="BT13" s="104">
        <v>0</v>
      </c>
      <c r="BU13" s="104">
        <v>0</v>
      </c>
      <c r="BV13" s="104">
        <v>0</v>
      </c>
      <c r="BW13" s="134">
        <v>0</v>
      </c>
      <c r="BX13" s="134">
        <v>0</v>
      </c>
      <c r="BY13" s="134">
        <v>0</v>
      </c>
      <c r="BZ13" s="134">
        <v>0</v>
      </c>
      <c r="CA13" s="134">
        <v>0</v>
      </c>
      <c r="CB13" s="134">
        <v>0</v>
      </c>
      <c r="CC13" s="134">
        <v>0</v>
      </c>
      <c r="CD13" s="134">
        <v>0</v>
      </c>
      <c r="CE13" s="134">
        <v>0</v>
      </c>
      <c r="CF13" s="134">
        <v>0</v>
      </c>
      <c r="CG13" s="133">
        <v>0</v>
      </c>
      <c r="CH13" s="133">
        <v>0</v>
      </c>
      <c r="CI13" s="133">
        <v>0</v>
      </c>
      <c r="CJ13" s="117">
        <v>0</v>
      </c>
      <c r="CK13" s="133">
        <v>0</v>
      </c>
      <c r="CL13" s="117">
        <v>0</v>
      </c>
      <c r="CM13" s="133">
        <v>0</v>
      </c>
      <c r="CN13" s="117">
        <v>0</v>
      </c>
      <c r="CO13" s="133">
        <v>0</v>
      </c>
      <c r="CP13" s="120">
        <v>0</v>
      </c>
      <c r="CQ13" s="133">
        <v>0</v>
      </c>
      <c r="CR13" s="133">
        <v>0</v>
      </c>
      <c r="CS13" s="133">
        <v>0</v>
      </c>
      <c r="CT13" s="120">
        <v>0</v>
      </c>
      <c r="CU13" s="133">
        <v>0</v>
      </c>
      <c r="CV13" s="117">
        <v>0</v>
      </c>
      <c r="CW13" s="133">
        <v>0</v>
      </c>
      <c r="CX13" s="117">
        <v>0</v>
      </c>
      <c r="CY13" s="133">
        <v>0</v>
      </c>
      <c r="CZ13" s="117">
        <v>0</v>
      </c>
      <c r="DA13" s="133">
        <v>0</v>
      </c>
      <c r="DB13" s="133">
        <v>0</v>
      </c>
      <c r="DC13" s="133">
        <v>0</v>
      </c>
      <c r="DD13" s="117">
        <v>0</v>
      </c>
      <c r="DE13" s="133">
        <v>0</v>
      </c>
      <c r="DF13" s="117">
        <v>0</v>
      </c>
      <c r="DG13" s="133">
        <v>0</v>
      </c>
      <c r="DH13" s="117">
        <v>0</v>
      </c>
      <c r="DI13" s="133">
        <v>0</v>
      </c>
      <c r="DJ13" s="117">
        <v>0</v>
      </c>
      <c r="DK13" s="133">
        <v>0</v>
      </c>
      <c r="DL13" s="133">
        <v>0</v>
      </c>
      <c r="DM13" s="133">
        <v>0</v>
      </c>
      <c r="DN13" s="117">
        <v>0</v>
      </c>
      <c r="DO13" s="133">
        <v>0</v>
      </c>
      <c r="DP13" s="117">
        <v>0</v>
      </c>
      <c r="DQ13" s="133">
        <v>0</v>
      </c>
      <c r="DR13" s="117">
        <v>0</v>
      </c>
      <c r="DS13" s="133">
        <v>0</v>
      </c>
      <c r="DT13" s="117">
        <v>0</v>
      </c>
      <c r="DU13" s="133">
        <v>0</v>
      </c>
      <c r="DV13" s="133">
        <v>0</v>
      </c>
      <c r="DW13" s="133">
        <v>0</v>
      </c>
      <c r="DX13" s="117">
        <v>0</v>
      </c>
      <c r="DY13" s="133">
        <v>0</v>
      </c>
      <c r="DZ13" s="117">
        <v>0</v>
      </c>
      <c r="EA13" s="133">
        <v>0</v>
      </c>
      <c r="EB13" s="117">
        <v>0</v>
      </c>
      <c r="EC13" s="133">
        <v>0</v>
      </c>
      <c r="ED13" s="117">
        <v>0</v>
      </c>
      <c r="EE13" s="133">
        <v>0</v>
      </c>
      <c r="EF13" s="133">
        <v>0</v>
      </c>
      <c r="EG13" s="133">
        <v>0</v>
      </c>
      <c r="EH13" s="117">
        <v>0</v>
      </c>
      <c r="EI13" s="133">
        <v>0</v>
      </c>
      <c r="EJ13" s="117">
        <v>0</v>
      </c>
      <c r="EK13" s="133">
        <v>0</v>
      </c>
      <c r="EL13" s="117">
        <v>0</v>
      </c>
      <c r="EM13" s="133">
        <v>0</v>
      </c>
      <c r="EN13" s="117">
        <v>0</v>
      </c>
      <c r="EO13" s="133">
        <v>0</v>
      </c>
      <c r="EP13" s="133">
        <v>0</v>
      </c>
      <c r="EQ13" s="133">
        <v>0</v>
      </c>
      <c r="ER13" s="117">
        <v>0</v>
      </c>
      <c r="ES13" s="133">
        <v>0</v>
      </c>
      <c r="ET13" s="117">
        <v>0</v>
      </c>
      <c r="EU13" s="133">
        <v>0</v>
      </c>
      <c r="EV13" s="117">
        <v>0</v>
      </c>
      <c r="EW13" s="133">
        <v>0</v>
      </c>
      <c r="EX13" s="117">
        <v>0</v>
      </c>
      <c r="EY13" s="133">
        <v>0</v>
      </c>
      <c r="EZ13" s="133">
        <v>0</v>
      </c>
      <c r="FA13" s="133">
        <v>0</v>
      </c>
      <c r="FB13" s="117">
        <v>0</v>
      </c>
      <c r="FC13" s="133">
        <v>0</v>
      </c>
      <c r="FD13" s="117">
        <v>0</v>
      </c>
      <c r="FE13" s="133">
        <v>0</v>
      </c>
      <c r="FF13" s="117">
        <v>0</v>
      </c>
      <c r="FG13" s="133">
        <v>0</v>
      </c>
      <c r="FH13" s="117">
        <v>0</v>
      </c>
    </row>
    <row r="14" spans="1:164" s="133" customFormat="1" x14ac:dyDescent="0.35">
      <c r="A14" s="152"/>
      <c r="B14" s="128" t="s">
        <v>147</v>
      </c>
      <c r="C14" s="129" t="s">
        <v>180</v>
      </c>
      <c r="D14" s="103" t="s">
        <v>100</v>
      </c>
      <c r="E14" s="130">
        <v>0</v>
      </c>
      <c r="F14" s="130">
        <v>0</v>
      </c>
      <c r="G14" s="130" t="s">
        <v>94</v>
      </c>
      <c r="H14" s="131">
        <v>0</v>
      </c>
      <c r="I14" s="132" t="str">
        <f>B27</f>
        <v>Reactant5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  <c r="P14" s="133">
        <v>0</v>
      </c>
      <c r="Q14" s="133">
        <v>0</v>
      </c>
      <c r="R14" s="133">
        <v>0</v>
      </c>
      <c r="S14" s="133">
        <v>0</v>
      </c>
      <c r="T14" s="133">
        <v>0</v>
      </c>
      <c r="U14" s="133">
        <v>0</v>
      </c>
      <c r="V14" s="133">
        <v>0</v>
      </c>
      <c r="W14" s="133">
        <v>0</v>
      </c>
      <c r="X14" s="133">
        <v>0</v>
      </c>
      <c r="Y14" s="134">
        <v>0</v>
      </c>
      <c r="Z14" s="134">
        <v>0</v>
      </c>
      <c r="AA14" s="134">
        <v>0</v>
      </c>
      <c r="AB14" s="134">
        <v>0</v>
      </c>
      <c r="AC14" s="134">
        <v>0</v>
      </c>
      <c r="AD14" s="134">
        <v>0</v>
      </c>
      <c r="AE14" s="134">
        <v>0</v>
      </c>
      <c r="AF14" s="134">
        <v>0</v>
      </c>
      <c r="AG14" s="134">
        <v>0</v>
      </c>
      <c r="AH14" s="134">
        <v>0</v>
      </c>
      <c r="AI14" s="105">
        <v>0</v>
      </c>
      <c r="AJ14" s="105">
        <v>0</v>
      </c>
      <c r="AK14" s="105">
        <v>0</v>
      </c>
      <c r="AL14" s="105">
        <v>0</v>
      </c>
      <c r="AM14" s="105">
        <v>0</v>
      </c>
      <c r="AN14" s="105">
        <v>0</v>
      </c>
      <c r="AO14" s="105">
        <v>0</v>
      </c>
      <c r="AP14" s="105">
        <v>0</v>
      </c>
      <c r="AQ14" s="105">
        <v>0</v>
      </c>
      <c r="AR14" s="105">
        <v>0</v>
      </c>
      <c r="AS14" s="105">
        <v>0</v>
      </c>
      <c r="AT14" s="105">
        <v>0</v>
      </c>
      <c r="AU14" s="105">
        <v>0</v>
      </c>
      <c r="AV14" s="105">
        <v>0</v>
      </c>
      <c r="AW14" s="105">
        <v>0</v>
      </c>
      <c r="AX14" s="105">
        <v>0</v>
      </c>
      <c r="AY14" s="105">
        <v>0</v>
      </c>
      <c r="AZ14" s="105">
        <v>0</v>
      </c>
      <c r="BA14" s="105">
        <v>0</v>
      </c>
      <c r="BB14" s="105">
        <v>0</v>
      </c>
      <c r="BC14" s="105">
        <v>0</v>
      </c>
      <c r="BD14" s="105">
        <v>0</v>
      </c>
      <c r="BE14" s="105">
        <v>0</v>
      </c>
      <c r="BF14" s="105">
        <v>0</v>
      </c>
      <c r="BG14" s="105">
        <v>0</v>
      </c>
      <c r="BH14" s="105">
        <v>0</v>
      </c>
      <c r="BI14" s="105">
        <v>0</v>
      </c>
      <c r="BJ14" s="105">
        <v>0</v>
      </c>
      <c r="BK14" s="105">
        <v>0</v>
      </c>
      <c r="BL14" s="105">
        <v>0</v>
      </c>
      <c r="BM14" s="104">
        <v>0</v>
      </c>
      <c r="BN14" s="104">
        <v>0</v>
      </c>
      <c r="BO14" s="104">
        <v>0</v>
      </c>
      <c r="BP14" s="104">
        <v>0</v>
      </c>
      <c r="BQ14" s="104">
        <v>0</v>
      </c>
      <c r="BR14" s="104">
        <v>0</v>
      </c>
      <c r="BS14" s="104">
        <v>0</v>
      </c>
      <c r="BT14" s="104">
        <v>0</v>
      </c>
      <c r="BU14" s="104">
        <v>0</v>
      </c>
      <c r="BV14" s="104">
        <v>0</v>
      </c>
      <c r="BW14" s="134">
        <v>0</v>
      </c>
      <c r="BX14" s="134">
        <v>0</v>
      </c>
      <c r="BY14" s="134">
        <v>0</v>
      </c>
      <c r="BZ14" s="134">
        <v>0</v>
      </c>
      <c r="CA14" s="134">
        <v>0</v>
      </c>
      <c r="CB14" s="134">
        <v>0</v>
      </c>
      <c r="CC14" s="134">
        <v>0</v>
      </c>
      <c r="CD14" s="134">
        <v>0</v>
      </c>
      <c r="CE14" s="134">
        <v>0</v>
      </c>
      <c r="CF14" s="134">
        <v>0</v>
      </c>
      <c r="CG14" s="133">
        <v>0</v>
      </c>
      <c r="CH14" s="133">
        <v>0</v>
      </c>
      <c r="CI14" s="133">
        <v>0</v>
      </c>
      <c r="CJ14" s="117">
        <v>0</v>
      </c>
      <c r="CK14" s="133">
        <v>0</v>
      </c>
      <c r="CL14" s="117">
        <v>0</v>
      </c>
      <c r="CM14" s="133">
        <v>0</v>
      </c>
      <c r="CN14" s="117">
        <v>0</v>
      </c>
      <c r="CO14" s="133">
        <v>0</v>
      </c>
      <c r="CP14" s="120">
        <v>0</v>
      </c>
      <c r="CQ14" s="133">
        <v>0</v>
      </c>
      <c r="CR14" s="133">
        <v>0</v>
      </c>
      <c r="CS14" s="133">
        <v>0</v>
      </c>
      <c r="CT14" s="120">
        <v>0</v>
      </c>
      <c r="CU14" s="133">
        <v>0</v>
      </c>
      <c r="CV14" s="117">
        <v>0</v>
      </c>
      <c r="CW14" s="133">
        <v>0</v>
      </c>
      <c r="CX14" s="117">
        <v>0</v>
      </c>
      <c r="CY14" s="133">
        <v>0</v>
      </c>
      <c r="CZ14" s="117">
        <v>0</v>
      </c>
      <c r="DA14" s="133">
        <v>0</v>
      </c>
      <c r="DB14" s="133">
        <v>0</v>
      </c>
      <c r="DC14" s="133">
        <v>0</v>
      </c>
      <c r="DD14" s="117">
        <v>0</v>
      </c>
      <c r="DE14" s="133">
        <v>0</v>
      </c>
      <c r="DF14" s="117">
        <v>0</v>
      </c>
      <c r="DG14" s="133">
        <v>0</v>
      </c>
      <c r="DH14" s="117">
        <v>0</v>
      </c>
      <c r="DI14" s="133">
        <v>0</v>
      </c>
      <c r="DJ14" s="117">
        <v>0</v>
      </c>
      <c r="DK14" s="133">
        <v>0</v>
      </c>
      <c r="DL14" s="133">
        <v>0</v>
      </c>
      <c r="DM14" s="133">
        <v>0</v>
      </c>
      <c r="DN14" s="117">
        <v>0</v>
      </c>
      <c r="DO14" s="133">
        <v>0</v>
      </c>
      <c r="DP14" s="117">
        <v>0</v>
      </c>
      <c r="DQ14" s="133">
        <v>0</v>
      </c>
      <c r="DR14" s="117">
        <v>0</v>
      </c>
      <c r="DS14" s="133">
        <v>0</v>
      </c>
      <c r="DT14" s="117">
        <v>0</v>
      </c>
      <c r="DU14" s="133">
        <v>0</v>
      </c>
      <c r="DV14" s="133">
        <v>0</v>
      </c>
      <c r="DW14" s="133">
        <v>0</v>
      </c>
      <c r="DX14" s="117">
        <v>0</v>
      </c>
      <c r="DY14" s="133">
        <v>0</v>
      </c>
      <c r="DZ14" s="117">
        <v>0</v>
      </c>
      <c r="EA14" s="133">
        <v>0</v>
      </c>
      <c r="EB14" s="117">
        <v>0</v>
      </c>
      <c r="EC14" s="133">
        <v>0</v>
      </c>
      <c r="ED14" s="117">
        <v>0</v>
      </c>
      <c r="EE14" s="133">
        <v>0</v>
      </c>
      <c r="EF14" s="133">
        <v>0</v>
      </c>
      <c r="EG14" s="133">
        <v>0</v>
      </c>
      <c r="EH14" s="117">
        <v>0</v>
      </c>
      <c r="EI14" s="133">
        <v>0</v>
      </c>
      <c r="EJ14" s="117">
        <v>0</v>
      </c>
      <c r="EK14" s="133">
        <v>0</v>
      </c>
      <c r="EL14" s="117">
        <v>0</v>
      </c>
      <c r="EM14" s="133">
        <v>0</v>
      </c>
      <c r="EN14" s="117">
        <v>0</v>
      </c>
      <c r="EO14" s="133">
        <v>0</v>
      </c>
      <c r="EP14" s="133">
        <v>0</v>
      </c>
      <c r="EQ14" s="133">
        <v>0</v>
      </c>
      <c r="ER14" s="117">
        <v>0</v>
      </c>
      <c r="ES14" s="133">
        <v>0</v>
      </c>
      <c r="ET14" s="117">
        <v>0</v>
      </c>
      <c r="EU14" s="133">
        <v>0</v>
      </c>
      <c r="EV14" s="117">
        <v>0</v>
      </c>
      <c r="EW14" s="133">
        <v>0</v>
      </c>
      <c r="EX14" s="117">
        <v>0</v>
      </c>
      <c r="EY14" s="133">
        <v>0</v>
      </c>
      <c r="EZ14" s="133">
        <v>0</v>
      </c>
      <c r="FA14" s="133">
        <v>0</v>
      </c>
      <c r="FB14" s="117">
        <v>0</v>
      </c>
      <c r="FC14" s="133">
        <v>0</v>
      </c>
      <c r="FD14" s="117">
        <v>0</v>
      </c>
      <c r="FE14" s="133">
        <v>0</v>
      </c>
      <c r="FF14" s="117">
        <v>0</v>
      </c>
      <c r="FG14" s="133">
        <v>0</v>
      </c>
      <c r="FH14" s="117">
        <v>0</v>
      </c>
    </row>
    <row r="15" spans="1:164" x14ac:dyDescent="0.35">
      <c r="A15" s="152"/>
      <c r="B15" s="4" t="s">
        <v>142</v>
      </c>
      <c r="C15" s="5" t="s">
        <v>180</v>
      </c>
      <c r="D15" s="139" t="s">
        <v>101</v>
      </c>
      <c r="E15" s="11">
        <v>0</v>
      </c>
      <c r="F15" s="16">
        <v>0</v>
      </c>
      <c r="G15" s="16" t="s">
        <v>95</v>
      </c>
      <c r="H15" s="19">
        <v>0</v>
      </c>
      <c r="I15" s="34" t="str">
        <f>B28</f>
        <v>Reactant6</v>
      </c>
      <c r="J15" s="117">
        <v>0</v>
      </c>
      <c r="K15" s="117">
        <v>0</v>
      </c>
      <c r="L15" s="117">
        <v>0</v>
      </c>
      <c r="M15" s="117">
        <v>0</v>
      </c>
      <c r="N15" s="117">
        <v>0</v>
      </c>
      <c r="O15" s="20" t="s">
        <v>301</v>
      </c>
      <c r="P15" s="20" t="s">
        <v>305</v>
      </c>
      <c r="Q15" s="20" t="s">
        <v>301</v>
      </c>
      <c r="R15" s="20" t="s">
        <v>301</v>
      </c>
      <c r="S15" s="20" t="s">
        <v>301</v>
      </c>
      <c r="T15" s="20" t="s">
        <v>301</v>
      </c>
      <c r="U15" s="20" t="s">
        <v>301</v>
      </c>
      <c r="V15" s="20" t="s">
        <v>301</v>
      </c>
      <c r="W15" s="20" t="s">
        <v>301</v>
      </c>
      <c r="X15" s="20" t="s">
        <v>301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0">
        <v>0</v>
      </c>
      <c r="AH15" s="50">
        <v>0</v>
      </c>
      <c r="AI15" s="17" t="s">
        <v>301</v>
      </c>
      <c r="AJ15" s="17" t="s">
        <v>301</v>
      </c>
      <c r="AK15" s="17" t="s">
        <v>301</v>
      </c>
      <c r="AL15" s="17" t="s">
        <v>301</v>
      </c>
      <c r="AM15" s="17" t="s">
        <v>301</v>
      </c>
      <c r="AN15" s="17" t="s">
        <v>301</v>
      </c>
      <c r="AO15" s="17" t="s">
        <v>301</v>
      </c>
      <c r="AP15" s="17" t="s">
        <v>301</v>
      </c>
      <c r="AQ15" s="17" t="s">
        <v>301</v>
      </c>
      <c r="AR15" s="17" t="s">
        <v>301</v>
      </c>
      <c r="AS15" s="17" t="s">
        <v>323</v>
      </c>
      <c r="AT15" s="17" t="s">
        <v>323</v>
      </c>
      <c r="AU15" s="17" t="s">
        <v>323</v>
      </c>
      <c r="AV15" s="17" t="s">
        <v>301</v>
      </c>
      <c r="AW15" s="17" t="s">
        <v>301</v>
      </c>
      <c r="AX15" s="17" t="s">
        <v>301</v>
      </c>
      <c r="AY15" s="17" t="s">
        <v>324</v>
      </c>
      <c r="AZ15" s="17" t="s">
        <v>324</v>
      </c>
      <c r="BA15" s="17" t="s">
        <v>324</v>
      </c>
      <c r="BB15" s="17" t="s">
        <v>324</v>
      </c>
      <c r="BC15" s="17" t="s">
        <v>323</v>
      </c>
      <c r="BD15" s="17" t="s">
        <v>323</v>
      </c>
      <c r="BE15" s="17" t="s">
        <v>323</v>
      </c>
      <c r="BF15" s="17" t="s">
        <v>301</v>
      </c>
      <c r="BG15" s="17" t="s">
        <v>301</v>
      </c>
      <c r="BH15" s="17" t="s">
        <v>301</v>
      </c>
      <c r="BI15" s="17" t="s">
        <v>324</v>
      </c>
      <c r="BJ15" s="17" t="s">
        <v>324</v>
      </c>
      <c r="BK15" s="17" t="s">
        <v>324</v>
      </c>
      <c r="BL15" s="17" t="s">
        <v>324</v>
      </c>
      <c r="BM15" s="117" t="s">
        <v>301</v>
      </c>
      <c r="BN15" s="117" t="s">
        <v>301</v>
      </c>
      <c r="BO15" s="117" t="s">
        <v>301</v>
      </c>
      <c r="BP15" s="117" t="s">
        <v>301</v>
      </c>
      <c r="BQ15" s="117" t="s">
        <v>301</v>
      </c>
      <c r="BR15" s="117" t="s">
        <v>301</v>
      </c>
      <c r="BS15" s="117" t="s">
        <v>301</v>
      </c>
      <c r="BT15" s="117" t="s">
        <v>301</v>
      </c>
      <c r="BU15" s="117" t="s">
        <v>301</v>
      </c>
      <c r="BV15" s="117" t="s">
        <v>301</v>
      </c>
      <c r="BW15" s="117" t="s">
        <v>380</v>
      </c>
      <c r="BX15" s="117" t="s">
        <v>380</v>
      </c>
      <c r="BY15" s="117" t="s">
        <v>380</v>
      </c>
      <c r="BZ15" s="117" t="s">
        <v>381</v>
      </c>
      <c r="CA15" s="117" t="s">
        <v>381</v>
      </c>
      <c r="CB15" s="117" t="s">
        <v>381</v>
      </c>
      <c r="CC15" s="117">
        <v>0</v>
      </c>
      <c r="CD15" s="117" t="s">
        <v>382</v>
      </c>
      <c r="CE15" s="117" t="s">
        <v>382</v>
      </c>
      <c r="CF15" s="117" t="s">
        <v>382</v>
      </c>
      <c r="CG15" s="117" t="s">
        <v>379</v>
      </c>
      <c r="CH15" s="117" t="s">
        <v>379</v>
      </c>
      <c r="CI15" s="117" t="s">
        <v>379</v>
      </c>
      <c r="CJ15" s="117" t="s">
        <v>379</v>
      </c>
      <c r="CK15" s="117" t="s">
        <v>379</v>
      </c>
      <c r="CL15" s="117" t="s">
        <v>379</v>
      </c>
      <c r="CM15" s="117" t="s">
        <v>379</v>
      </c>
      <c r="CN15" s="117" t="s">
        <v>379</v>
      </c>
      <c r="CO15" s="117" t="s">
        <v>379</v>
      </c>
      <c r="CP15" s="117" t="s">
        <v>379</v>
      </c>
      <c r="CQ15" s="117">
        <v>0</v>
      </c>
      <c r="CR15" s="117">
        <v>0</v>
      </c>
      <c r="CS15" s="117">
        <v>0</v>
      </c>
      <c r="CT15" s="120">
        <v>0</v>
      </c>
      <c r="CU15" s="117">
        <v>0</v>
      </c>
      <c r="CV15" s="117">
        <v>0</v>
      </c>
      <c r="CW15" s="117">
        <v>0</v>
      </c>
      <c r="CX15" s="117">
        <v>0</v>
      </c>
      <c r="CY15" s="117">
        <v>0</v>
      </c>
      <c r="CZ15" s="117">
        <v>0</v>
      </c>
      <c r="DA15" s="117">
        <v>0</v>
      </c>
      <c r="DB15" s="117">
        <v>0</v>
      </c>
      <c r="DC15" s="117">
        <v>0</v>
      </c>
      <c r="DD15" s="117">
        <v>0</v>
      </c>
      <c r="DE15" s="117">
        <v>0</v>
      </c>
      <c r="DF15" s="117">
        <v>0</v>
      </c>
      <c r="DG15" s="117">
        <v>0</v>
      </c>
      <c r="DH15" s="117">
        <v>0</v>
      </c>
      <c r="DI15" s="117">
        <v>0</v>
      </c>
      <c r="DJ15" s="117">
        <v>0</v>
      </c>
      <c r="DK15" s="117">
        <v>0</v>
      </c>
      <c r="DL15" s="117">
        <v>0</v>
      </c>
      <c r="DM15" s="117">
        <v>0</v>
      </c>
      <c r="DN15" s="117">
        <v>0</v>
      </c>
      <c r="DO15" s="117">
        <v>0</v>
      </c>
      <c r="DP15" s="117">
        <v>0</v>
      </c>
      <c r="DQ15" s="117">
        <v>0</v>
      </c>
      <c r="DR15" s="117">
        <v>0</v>
      </c>
      <c r="DS15" s="117">
        <v>0</v>
      </c>
      <c r="DT15" s="117">
        <v>0</v>
      </c>
      <c r="DU15" s="117">
        <v>0</v>
      </c>
      <c r="DV15" s="117">
        <v>0</v>
      </c>
      <c r="DW15" s="117">
        <v>0</v>
      </c>
      <c r="DX15" s="117">
        <v>0</v>
      </c>
      <c r="DY15" s="117">
        <v>0</v>
      </c>
      <c r="DZ15" s="117">
        <v>0</v>
      </c>
      <c r="EA15" s="117">
        <v>0</v>
      </c>
      <c r="EB15" s="117">
        <v>0</v>
      </c>
      <c r="EC15" s="117">
        <v>0</v>
      </c>
      <c r="ED15" s="117">
        <v>0</v>
      </c>
      <c r="EE15" s="117">
        <v>0</v>
      </c>
      <c r="EF15" s="117">
        <v>0</v>
      </c>
      <c r="EG15" s="117">
        <v>0</v>
      </c>
      <c r="EH15" s="117">
        <v>0</v>
      </c>
      <c r="EI15" s="117">
        <v>0</v>
      </c>
      <c r="EJ15" s="117">
        <v>0</v>
      </c>
      <c r="EK15" s="117">
        <v>0</v>
      </c>
      <c r="EL15" s="117">
        <v>0</v>
      </c>
      <c r="EM15" s="117">
        <v>0</v>
      </c>
      <c r="EN15" s="117">
        <v>0</v>
      </c>
      <c r="EO15" s="117">
        <v>0</v>
      </c>
      <c r="EP15" s="117">
        <v>0</v>
      </c>
      <c r="EQ15" s="117">
        <v>0</v>
      </c>
      <c r="ER15" s="117">
        <v>0</v>
      </c>
      <c r="ES15" s="117">
        <v>0</v>
      </c>
      <c r="ET15" s="117">
        <v>0</v>
      </c>
      <c r="EU15" s="117">
        <v>0</v>
      </c>
      <c r="EV15" s="117">
        <v>0</v>
      </c>
      <c r="EW15" s="117">
        <v>0</v>
      </c>
      <c r="EX15" s="117">
        <v>0</v>
      </c>
      <c r="EY15" s="93">
        <v>0</v>
      </c>
      <c r="EZ15" s="93">
        <v>0</v>
      </c>
      <c r="FA15" s="93">
        <v>0</v>
      </c>
      <c r="FB15" s="117">
        <v>0</v>
      </c>
      <c r="FC15" s="93">
        <v>0</v>
      </c>
      <c r="FD15" s="117">
        <v>0</v>
      </c>
      <c r="FE15" s="93">
        <v>0</v>
      </c>
      <c r="FF15" s="117">
        <v>0</v>
      </c>
      <c r="FG15" s="93">
        <v>0</v>
      </c>
      <c r="FH15" s="117">
        <v>0</v>
      </c>
    </row>
    <row r="16" spans="1:164" x14ac:dyDescent="0.35">
      <c r="A16" s="152"/>
      <c r="B16" s="4" t="s">
        <v>142</v>
      </c>
      <c r="C16" s="5" t="s">
        <v>180</v>
      </c>
      <c r="D16" s="139" t="s">
        <v>102</v>
      </c>
      <c r="E16" s="11">
        <v>0</v>
      </c>
      <c r="F16" s="16">
        <v>0</v>
      </c>
      <c r="G16" s="16" t="s">
        <v>96</v>
      </c>
      <c r="H16" s="19">
        <v>0</v>
      </c>
      <c r="I16" s="34" t="str">
        <f>B28</f>
        <v>Reactant6</v>
      </c>
      <c r="J16" s="117">
        <v>0</v>
      </c>
      <c r="K16" s="117">
        <v>0</v>
      </c>
      <c r="L16" s="117">
        <v>0</v>
      </c>
      <c r="M16" s="117">
        <v>0</v>
      </c>
      <c r="N16" s="117">
        <v>0</v>
      </c>
      <c r="O16" s="20" t="s">
        <v>301</v>
      </c>
      <c r="P16" s="20" t="s">
        <v>302</v>
      </c>
      <c r="Q16" s="20" t="s">
        <v>301</v>
      </c>
      <c r="R16" s="20" t="s">
        <v>301</v>
      </c>
      <c r="S16" s="20" t="s">
        <v>301</v>
      </c>
      <c r="T16" s="20" t="s">
        <v>301</v>
      </c>
      <c r="U16" s="20" t="s">
        <v>301</v>
      </c>
      <c r="V16" s="20" t="s">
        <v>301</v>
      </c>
      <c r="W16" s="20" t="s">
        <v>301</v>
      </c>
      <c r="X16" s="20" t="s">
        <v>301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0">
        <v>0</v>
      </c>
      <c r="AH16" s="50">
        <v>0</v>
      </c>
      <c r="AI16" s="17" t="s">
        <v>301</v>
      </c>
      <c r="AJ16" s="17" t="s">
        <v>301</v>
      </c>
      <c r="AK16" s="17" t="s">
        <v>301</v>
      </c>
      <c r="AL16" s="17" t="s">
        <v>301</v>
      </c>
      <c r="AM16" s="17" t="s">
        <v>301</v>
      </c>
      <c r="AN16" s="17" t="s">
        <v>301</v>
      </c>
      <c r="AO16" s="17" t="s">
        <v>301</v>
      </c>
      <c r="AP16" s="17" t="s">
        <v>301</v>
      </c>
      <c r="AQ16" s="17" t="s">
        <v>301</v>
      </c>
      <c r="AR16" s="17" t="s">
        <v>301</v>
      </c>
      <c r="AS16" s="17" t="s">
        <v>323</v>
      </c>
      <c r="AT16" s="17" t="s">
        <v>323</v>
      </c>
      <c r="AU16" s="17" t="s">
        <v>323</v>
      </c>
      <c r="AV16" s="17" t="s">
        <v>301</v>
      </c>
      <c r="AW16" s="17" t="s">
        <v>301</v>
      </c>
      <c r="AX16" s="17" t="s">
        <v>301</v>
      </c>
      <c r="AY16" s="17" t="s">
        <v>324</v>
      </c>
      <c r="AZ16" s="17" t="s">
        <v>324</v>
      </c>
      <c r="BA16" s="17" t="s">
        <v>324</v>
      </c>
      <c r="BB16" s="17" t="s">
        <v>324</v>
      </c>
      <c r="BC16" s="17" t="s">
        <v>323</v>
      </c>
      <c r="BD16" s="17" t="s">
        <v>323</v>
      </c>
      <c r="BE16" s="17" t="s">
        <v>323</v>
      </c>
      <c r="BF16" s="17" t="s">
        <v>301</v>
      </c>
      <c r="BG16" s="17" t="s">
        <v>301</v>
      </c>
      <c r="BH16" s="17" t="s">
        <v>301</v>
      </c>
      <c r="BI16" s="17" t="s">
        <v>324</v>
      </c>
      <c r="BJ16" s="17" t="s">
        <v>324</v>
      </c>
      <c r="BK16" s="17" t="s">
        <v>324</v>
      </c>
      <c r="BL16" s="17" t="s">
        <v>324</v>
      </c>
      <c r="BM16" s="117" t="s">
        <v>301</v>
      </c>
      <c r="BN16" s="117" t="s">
        <v>301</v>
      </c>
      <c r="BO16" s="117" t="s">
        <v>301</v>
      </c>
      <c r="BP16" s="117" t="s">
        <v>301</v>
      </c>
      <c r="BQ16" s="117" t="s">
        <v>301</v>
      </c>
      <c r="BR16" s="117" t="s">
        <v>301</v>
      </c>
      <c r="BS16" s="117" t="s">
        <v>301</v>
      </c>
      <c r="BT16" s="117" t="s">
        <v>301</v>
      </c>
      <c r="BU16" s="117" t="s">
        <v>301</v>
      </c>
      <c r="BV16" s="117" t="s">
        <v>301</v>
      </c>
      <c r="BW16" s="117" t="s">
        <v>380</v>
      </c>
      <c r="BX16" s="117" t="s">
        <v>380</v>
      </c>
      <c r="BY16" s="117" t="s">
        <v>380</v>
      </c>
      <c r="BZ16" s="117" t="s">
        <v>381</v>
      </c>
      <c r="CA16" s="117" t="s">
        <v>381</v>
      </c>
      <c r="CB16" s="117" t="s">
        <v>381</v>
      </c>
      <c r="CC16" s="117">
        <v>0</v>
      </c>
      <c r="CD16" s="117" t="s">
        <v>382</v>
      </c>
      <c r="CE16" s="117" t="s">
        <v>382</v>
      </c>
      <c r="CF16" s="117" t="s">
        <v>382</v>
      </c>
      <c r="CG16" s="117" t="s">
        <v>379</v>
      </c>
      <c r="CH16" s="117" t="s">
        <v>379</v>
      </c>
      <c r="CI16" s="117" t="s">
        <v>379</v>
      </c>
      <c r="CJ16" s="117" t="s">
        <v>379</v>
      </c>
      <c r="CK16" s="117" t="s">
        <v>379</v>
      </c>
      <c r="CL16" s="117" t="s">
        <v>379</v>
      </c>
      <c r="CM16" s="117" t="s">
        <v>379</v>
      </c>
      <c r="CN16" s="117" t="s">
        <v>379</v>
      </c>
      <c r="CO16" s="117" t="s">
        <v>379</v>
      </c>
      <c r="CP16" s="117" t="s">
        <v>379</v>
      </c>
      <c r="CQ16" s="117">
        <v>0</v>
      </c>
      <c r="CR16" s="117">
        <v>0</v>
      </c>
      <c r="CS16" s="117">
        <v>0</v>
      </c>
      <c r="CT16" s="120">
        <v>0</v>
      </c>
      <c r="CU16" s="117">
        <v>0</v>
      </c>
      <c r="CV16" s="117">
        <v>0</v>
      </c>
      <c r="CW16" s="117">
        <v>0</v>
      </c>
      <c r="CX16" s="117">
        <v>0</v>
      </c>
      <c r="CY16" s="117">
        <v>0</v>
      </c>
      <c r="CZ16" s="117">
        <v>0</v>
      </c>
      <c r="DA16" s="117">
        <v>0</v>
      </c>
      <c r="DB16" s="117">
        <v>0</v>
      </c>
      <c r="DC16" s="117">
        <v>0</v>
      </c>
      <c r="DD16" s="117">
        <v>0</v>
      </c>
      <c r="DE16" s="117">
        <v>0</v>
      </c>
      <c r="DF16" s="117">
        <v>0</v>
      </c>
      <c r="DG16" s="117">
        <v>0</v>
      </c>
      <c r="DH16" s="117">
        <v>0</v>
      </c>
      <c r="DI16" s="117">
        <v>0</v>
      </c>
      <c r="DJ16" s="117">
        <v>0</v>
      </c>
      <c r="DK16" s="117">
        <v>0</v>
      </c>
      <c r="DL16" s="117">
        <v>0</v>
      </c>
      <c r="DM16" s="117">
        <v>0</v>
      </c>
      <c r="DN16" s="117">
        <v>0</v>
      </c>
      <c r="DO16" s="117">
        <v>0</v>
      </c>
      <c r="DP16" s="117">
        <v>0</v>
      </c>
      <c r="DQ16" s="117">
        <v>0</v>
      </c>
      <c r="DR16" s="117">
        <v>0</v>
      </c>
      <c r="DS16" s="117">
        <v>0</v>
      </c>
      <c r="DT16" s="117">
        <v>0</v>
      </c>
      <c r="DU16" s="20">
        <v>0</v>
      </c>
      <c r="DV16" s="20">
        <v>0</v>
      </c>
      <c r="DW16" s="20">
        <v>0</v>
      </c>
      <c r="DX16" s="117">
        <v>0</v>
      </c>
      <c r="DY16" s="117">
        <v>0</v>
      </c>
      <c r="DZ16" s="117">
        <v>0</v>
      </c>
      <c r="EA16" s="117">
        <v>0</v>
      </c>
      <c r="EB16" s="117">
        <v>0</v>
      </c>
      <c r="EC16" s="117">
        <v>0</v>
      </c>
      <c r="ED16" s="117">
        <v>0</v>
      </c>
      <c r="EE16" s="20">
        <v>0</v>
      </c>
      <c r="EF16" s="20">
        <v>0</v>
      </c>
      <c r="EG16" s="20">
        <v>0</v>
      </c>
      <c r="EH16" s="117">
        <v>0</v>
      </c>
      <c r="EI16" s="117">
        <v>0</v>
      </c>
      <c r="EJ16" s="117">
        <v>0</v>
      </c>
      <c r="EK16" s="117">
        <v>0</v>
      </c>
      <c r="EL16" s="117">
        <v>0</v>
      </c>
      <c r="EM16" s="117">
        <v>0</v>
      </c>
      <c r="EN16" s="117">
        <v>0</v>
      </c>
      <c r="EO16" s="117">
        <v>0</v>
      </c>
      <c r="EP16" s="117">
        <v>0</v>
      </c>
      <c r="EQ16" s="117">
        <v>0</v>
      </c>
      <c r="ER16" s="117">
        <v>0</v>
      </c>
      <c r="ES16" s="117">
        <v>0</v>
      </c>
      <c r="ET16" s="117">
        <v>0</v>
      </c>
      <c r="EU16" s="117">
        <v>0</v>
      </c>
      <c r="EV16" s="117">
        <v>0</v>
      </c>
      <c r="EW16" s="117">
        <v>0</v>
      </c>
      <c r="EX16" s="117">
        <v>0</v>
      </c>
      <c r="EY16" s="93">
        <v>0</v>
      </c>
      <c r="EZ16" s="93">
        <v>0</v>
      </c>
      <c r="FA16" s="93">
        <v>0</v>
      </c>
      <c r="FB16" s="117">
        <v>0</v>
      </c>
      <c r="FC16" s="93">
        <v>0</v>
      </c>
      <c r="FD16" s="117">
        <v>0</v>
      </c>
      <c r="FE16" s="93">
        <v>0</v>
      </c>
      <c r="FF16" s="117">
        <v>0</v>
      </c>
      <c r="FG16" s="93">
        <v>0</v>
      </c>
      <c r="FH16" s="117">
        <v>0</v>
      </c>
    </row>
    <row r="17" spans="1:164" s="120" customFormat="1" x14ac:dyDescent="0.35">
      <c r="A17" s="152"/>
      <c r="B17" s="23" t="s">
        <v>142</v>
      </c>
      <c r="C17" s="107" t="s">
        <v>180</v>
      </c>
      <c r="D17" s="103" t="s">
        <v>263</v>
      </c>
      <c r="E17" s="11">
        <v>0</v>
      </c>
      <c r="F17" s="118">
        <v>0</v>
      </c>
      <c r="G17" s="118" t="s">
        <v>264</v>
      </c>
      <c r="H17" s="109">
        <v>0</v>
      </c>
      <c r="I17" s="110" t="s">
        <v>146</v>
      </c>
      <c r="J17" s="117">
        <v>0</v>
      </c>
      <c r="K17" s="117">
        <v>0</v>
      </c>
      <c r="L17" s="117">
        <v>0</v>
      </c>
      <c r="M17" s="117">
        <v>0</v>
      </c>
      <c r="N17" s="117">
        <v>0</v>
      </c>
      <c r="O17" s="117">
        <v>0</v>
      </c>
      <c r="P17" s="117">
        <v>0</v>
      </c>
      <c r="Q17" s="117">
        <v>0</v>
      </c>
      <c r="R17" s="117">
        <v>0</v>
      </c>
      <c r="S17" s="117">
        <v>0</v>
      </c>
      <c r="T17" s="117">
        <v>0</v>
      </c>
      <c r="U17" s="117">
        <v>0</v>
      </c>
      <c r="V17" s="117">
        <v>0</v>
      </c>
      <c r="W17" s="117">
        <v>0</v>
      </c>
      <c r="X17" s="117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0">
        <v>0</v>
      </c>
      <c r="AH17" s="50">
        <v>0</v>
      </c>
      <c r="AI17" s="105">
        <v>0</v>
      </c>
      <c r="AJ17" s="105">
        <v>0</v>
      </c>
      <c r="AK17" s="105">
        <v>0</v>
      </c>
      <c r="AL17" s="105">
        <v>0</v>
      </c>
      <c r="AM17" s="105">
        <v>0</v>
      </c>
      <c r="AN17" s="105">
        <v>0</v>
      </c>
      <c r="AO17" s="105">
        <v>0</v>
      </c>
      <c r="AP17" s="105">
        <v>0</v>
      </c>
      <c r="AQ17" s="105">
        <v>0</v>
      </c>
      <c r="AR17" s="105">
        <v>0</v>
      </c>
      <c r="AS17" s="105">
        <v>0</v>
      </c>
      <c r="AT17" s="105">
        <v>0</v>
      </c>
      <c r="AU17" s="105">
        <v>0</v>
      </c>
      <c r="AV17" s="105">
        <v>0</v>
      </c>
      <c r="AW17" s="105">
        <v>0</v>
      </c>
      <c r="AX17" s="105">
        <v>0</v>
      </c>
      <c r="AY17" s="105">
        <v>0</v>
      </c>
      <c r="AZ17" s="105">
        <v>0</v>
      </c>
      <c r="BA17" s="105">
        <v>0</v>
      </c>
      <c r="BB17" s="105">
        <v>0</v>
      </c>
      <c r="BC17" s="105">
        <v>0</v>
      </c>
      <c r="BD17" s="105">
        <v>0</v>
      </c>
      <c r="BE17" s="105">
        <v>0</v>
      </c>
      <c r="BF17" s="105">
        <v>0</v>
      </c>
      <c r="BG17" s="105">
        <v>0</v>
      </c>
      <c r="BH17" s="105">
        <v>0</v>
      </c>
      <c r="BI17" s="105">
        <v>0</v>
      </c>
      <c r="BJ17" s="105">
        <v>0</v>
      </c>
      <c r="BK17" s="105">
        <v>0</v>
      </c>
      <c r="BL17" s="105">
        <v>0</v>
      </c>
      <c r="BM17" s="120">
        <v>0</v>
      </c>
      <c r="BN17" s="120">
        <v>0</v>
      </c>
      <c r="BO17" s="120">
        <v>0</v>
      </c>
      <c r="BP17" s="120">
        <v>0</v>
      </c>
      <c r="BQ17" s="120">
        <v>0</v>
      </c>
      <c r="BR17" s="120">
        <v>0</v>
      </c>
      <c r="BS17" s="120">
        <v>0</v>
      </c>
      <c r="BT17" s="120">
        <v>0</v>
      </c>
      <c r="BU17" s="120">
        <v>0</v>
      </c>
      <c r="BV17" s="120">
        <v>0</v>
      </c>
      <c r="BW17" s="120">
        <v>0</v>
      </c>
      <c r="BX17" s="120">
        <v>0</v>
      </c>
      <c r="BY17" s="120">
        <v>0</v>
      </c>
      <c r="BZ17" s="120">
        <v>0</v>
      </c>
      <c r="CA17" s="120">
        <v>0</v>
      </c>
      <c r="CB17" s="120">
        <v>0</v>
      </c>
      <c r="CC17" s="120">
        <v>0</v>
      </c>
      <c r="CD17" s="120">
        <v>0</v>
      </c>
      <c r="CE17" s="120">
        <v>0</v>
      </c>
      <c r="CF17" s="120">
        <v>0</v>
      </c>
      <c r="CG17" s="120">
        <v>0</v>
      </c>
      <c r="CH17" s="120">
        <v>0</v>
      </c>
      <c r="CI17" s="120">
        <v>0</v>
      </c>
      <c r="CJ17" s="120">
        <v>0</v>
      </c>
      <c r="CK17" s="120">
        <v>0</v>
      </c>
      <c r="CL17" s="120">
        <v>0</v>
      </c>
      <c r="CM17" s="120">
        <v>0</v>
      </c>
      <c r="CN17" s="120">
        <v>0</v>
      </c>
      <c r="CO17" s="120">
        <v>0</v>
      </c>
      <c r="CP17" s="120">
        <v>0</v>
      </c>
      <c r="CQ17" s="120">
        <v>0</v>
      </c>
      <c r="CR17" s="120">
        <v>0</v>
      </c>
      <c r="CS17" s="120">
        <v>0</v>
      </c>
      <c r="CT17" s="120">
        <v>0</v>
      </c>
      <c r="CU17" s="120">
        <v>0</v>
      </c>
      <c r="CV17" s="120">
        <v>0</v>
      </c>
      <c r="CW17" s="120">
        <v>0</v>
      </c>
      <c r="CX17" s="120">
        <v>0</v>
      </c>
      <c r="CY17" s="120">
        <v>0</v>
      </c>
      <c r="CZ17" s="120">
        <v>0</v>
      </c>
      <c r="DA17" s="120">
        <v>0</v>
      </c>
      <c r="DB17" s="120">
        <v>0</v>
      </c>
      <c r="DC17" s="120">
        <v>0</v>
      </c>
      <c r="DD17" s="120">
        <v>0</v>
      </c>
      <c r="DE17" s="120">
        <v>0</v>
      </c>
      <c r="DF17" s="120">
        <v>0</v>
      </c>
      <c r="DG17" s="120">
        <v>0</v>
      </c>
      <c r="DH17" s="120">
        <v>0</v>
      </c>
      <c r="DI17" s="120">
        <v>0</v>
      </c>
      <c r="DJ17" s="120">
        <v>0</v>
      </c>
      <c r="DK17" s="120">
        <v>0</v>
      </c>
      <c r="DL17" s="120">
        <v>0</v>
      </c>
      <c r="DM17" s="120">
        <v>0</v>
      </c>
      <c r="DN17" s="120">
        <v>0</v>
      </c>
      <c r="DO17" s="120">
        <v>0</v>
      </c>
      <c r="DP17" s="120">
        <v>0</v>
      </c>
      <c r="DQ17" s="120">
        <v>0</v>
      </c>
      <c r="DR17" s="120">
        <v>0</v>
      </c>
      <c r="DS17" s="120">
        <v>0</v>
      </c>
      <c r="DT17" s="120">
        <v>0</v>
      </c>
      <c r="DU17" s="120">
        <v>0</v>
      </c>
      <c r="DV17" s="120">
        <v>0</v>
      </c>
      <c r="DW17" s="120">
        <v>0</v>
      </c>
      <c r="DX17" s="120">
        <v>0</v>
      </c>
      <c r="DY17" s="120">
        <v>0</v>
      </c>
      <c r="DZ17" s="117">
        <v>0</v>
      </c>
      <c r="EA17" s="120">
        <v>0</v>
      </c>
      <c r="EB17" s="117">
        <v>0</v>
      </c>
      <c r="EC17" s="120">
        <v>0</v>
      </c>
      <c r="ED17" s="117">
        <v>0</v>
      </c>
      <c r="EE17" s="120">
        <v>0</v>
      </c>
      <c r="EF17" s="120">
        <v>0</v>
      </c>
      <c r="EG17" s="120">
        <v>0</v>
      </c>
      <c r="EH17" s="120">
        <v>0</v>
      </c>
      <c r="EI17" s="120">
        <v>0</v>
      </c>
      <c r="EJ17" s="120">
        <v>0</v>
      </c>
      <c r="EK17" s="120">
        <v>0</v>
      </c>
      <c r="EL17" s="120">
        <v>0</v>
      </c>
      <c r="EM17" s="120">
        <v>0</v>
      </c>
      <c r="EN17" s="120">
        <v>0</v>
      </c>
      <c r="EO17" s="120">
        <v>0</v>
      </c>
      <c r="EP17" s="120">
        <v>0</v>
      </c>
      <c r="EQ17" s="120">
        <v>0</v>
      </c>
      <c r="ER17" s="120">
        <v>0</v>
      </c>
      <c r="ES17" s="120">
        <v>0</v>
      </c>
      <c r="ET17" s="120">
        <v>0</v>
      </c>
      <c r="EU17" s="120">
        <v>0</v>
      </c>
      <c r="EV17" s="120">
        <v>0</v>
      </c>
      <c r="EW17" s="120">
        <v>0</v>
      </c>
      <c r="EX17" s="120">
        <v>0</v>
      </c>
      <c r="EY17" s="120">
        <v>0</v>
      </c>
      <c r="EZ17" s="120">
        <v>0</v>
      </c>
      <c r="FA17" s="120">
        <v>0</v>
      </c>
      <c r="FB17" s="120">
        <v>0</v>
      </c>
      <c r="FC17" s="120">
        <v>0</v>
      </c>
      <c r="FD17" s="117">
        <v>0</v>
      </c>
      <c r="FE17" s="117">
        <v>0</v>
      </c>
      <c r="FF17" s="117">
        <v>0</v>
      </c>
      <c r="FG17" s="117">
        <v>0</v>
      </c>
      <c r="FH17" s="117">
        <v>0</v>
      </c>
    </row>
    <row r="18" spans="1:164" x14ac:dyDescent="0.35">
      <c r="A18" s="152"/>
      <c r="B18" s="35" t="s">
        <v>262</v>
      </c>
      <c r="C18" s="13" t="s">
        <v>289</v>
      </c>
      <c r="D18" s="139" t="s">
        <v>35</v>
      </c>
      <c r="E18" s="11">
        <v>0</v>
      </c>
      <c r="F18" s="16">
        <v>0</v>
      </c>
      <c r="G18" s="16" t="s">
        <v>239</v>
      </c>
      <c r="H18" s="117">
        <v>0</v>
      </c>
      <c r="I18" s="16" t="s">
        <v>12</v>
      </c>
      <c r="J18" s="117">
        <v>0</v>
      </c>
      <c r="K18" s="117">
        <v>0</v>
      </c>
      <c r="L18" s="117">
        <v>0</v>
      </c>
      <c r="M18" s="117">
        <v>0</v>
      </c>
      <c r="N18" s="117">
        <v>0</v>
      </c>
      <c r="O18" s="117">
        <v>0</v>
      </c>
      <c r="P18" s="117">
        <v>0</v>
      </c>
      <c r="Q18" s="117">
        <v>0</v>
      </c>
      <c r="R18" s="117">
        <v>0</v>
      </c>
      <c r="S18" s="117">
        <v>0</v>
      </c>
      <c r="T18" s="117">
        <v>0</v>
      </c>
      <c r="U18" s="117">
        <v>0</v>
      </c>
      <c r="V18" s="117">
        <v>0</v>
      </c>
      <c r="W18" s="117">
        <v>0</v>
      </c>
      <c r="X18" s="117">
        <v>0</v>
      </c>
      <c r="Y18" s="117">
        <v>0</v>
      </c>
      <c r="Z18" s="117">
        <v>0</v>
      </c>
      <c r="AA18" s="117">
        <v>0</v>
      </c>
      <c r="AB18" s="117">
        <v>0</v>
      </c>
      <c r="AC18" s="117">
        <v>0</v>
      </c>
      <c r="AD18" s="117">
        <v>0</v>
      </c>
      <c r="AE18" s="117">
        <v>0</v>
      </c>
      <c r="AF18" s="117">
        <v>0</v>
      </c>
      <c r="AG18" s="117">
        <v>0</v>
      </c>
      <c r="AH18" s="1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17" t="s">
        <v>348</v>
      </c>
      <c r="BN18" s="117" t="s">
        <v>348</v>
      </c>
      <c r="BO18" s="117" t="s">
        <v>348</v>
      </c>
      <c r="BP18" s="117" t="s">
        <v>348</v>
      </c>
      <c r="BQ18" s="117" t="s">
        <v>348</v>
      </c>
      <c r="BR18" s="117" t="s">
        <v>348</v>
      </c>
      <c r="BS18" s="117" t="s">
        <v>349</v>
      </c>
      <c r="BT18" s="117" t="s">
        <v>349</v>
      </c>
      <c r="BU18" s="117" t="s">
        <v>349</v>
      </c>
      <c r="BV18" s="117" t="s">
        <v>349</v>
      </c>
      <c r="BW18" s="117" t="s">
        <v>383</v>
      </c>
      <c r="BX18" s="117" t="s">
        <v>383</v>
      </c>
      <c r="BY18" s="117" t="s">
        <v>383</v>
      </c>
      <c r="BZ18" s="117" t="s">
        <v>384</v>
      </c>
      <c r="CA18" s="117" t="s">
        <v>385</v>
      </c>
      <c r="CB18" s="117" t="s">
        <v>385</v>
      </c>
      <c r="CC18" s="117">
        <v>0</v>
      </c>
      <c r="CD18" s="117" t="s">
        <v>386</v>
      </c>
      <c r="CE18" s="117" t="s">
        <v>386</v>
      </c>
      <c r="CF18" s="117" t="s">
        <v>386</v>
      </c>
      <c r="CG18" s="117" t="s">
        <v>387</v>
      </c>
      <c r="CH18" s="117" t="s">
        <v>387</v>
      </c>
      <c r="CI18" s="117" t="s">
        <v>387</v>
      </c>
      <c r="CJ18" s="117" t="s">
        <v>387</v>
      </c>
      <c r="CK18" s="117" t="s">
        <v>387</v>
      </c>
      <c r="CL18" s="117" t="s">
        <v>387</v>
      </c>
      <c r="CM18" s="117" t="s">
        <v>387</v>
      </c>
      <c r="CN18" s="117" t="s">
        <v>387</v>
      </c>
      <c r="CO18" s="117" t="s">
        <v>387</v>
      </c>
      <c r="CP18" s="117" t="s">
        <v>387</v>
      </c>
      <c r="CQ18" s="117">
        <v>0</v>
      </c>
      <c r="CR18" s="117">
        <v>0</v>
      </c>
      <c r="CS18" s="117">
        <v>0</v>
      </c>
      <c r="CT18" s="120">
        <v>0</v>
      </c>
      <c r="CU18" s="117">
        <v>0</v>
      </c>
      <c r="CV18" s="120">
        <v>0</v>
      </c>
      <c r="CW18" s="117">
        <v>0</v>
      </c>
      <c r="CX18" s="120">
        <v>0</v>
      </c>
      <c r="CY18" s="117">
        <v>0</v>
      </c>
      <c r="CZ18" s="120">
        <v>0</v>
      </c>
      <c r="DA18" s="117">
        <v>0</v>
      </c>
      <c r="DB18" s="117">
        <v>0</v>
      </c>
      <c r="DC18" s="117">
        <v>0</v>
      </c>
      <c r="DD18" s="120">
        <v>0</v>
      </c>
      <c r="DE18" s="117">
        <v>0</v>
      </c>
      <c r="DF18" s="120">
        <v>0</v>
      </c>
      <c r="DG18" s="117">
        <v>0</v>
      </c>
      <c r="DH18" s="120">
        <v>0</v>
      </c>
      <c r="DI18" s="117">
        <v>0</v>
      </c>
      <c r="DJ18" s="120">
        <v>0</v>
      </c>
      <c r="DK18" s="117">
        <v>0</v>
      </c>
      <c r="DL18" s="117">
        <v>0</v>
      </c>
      <c r="DM18" s="117">
        <v>0</v>
      </c>
      <c r="DN18" s="120">
        <v>0</v>
      </c>
      <c r="DO18" s="117">
        <v>0</v>
      </c>
      <c r="DP18" s="120">
        <v>0</v>
      </c>
      <c r="DQ18" s="117">
        <v>0</v>
      </c>
      <c r="DR18" s="120">
        <v>0</v>
      </c>
      <c r="DS18" s="117">
        <v>0</v>
      </c>
      <c r="DT18" s="120">
        <v>0</v>
      </c>
      <c r="DU18" s="19">
        <v>0</v>
      </c>
      <c r="DV18" s="19">
        <v>0</v>
      </c>
      <c r="DW18" s="19">
        <v>0</v>
      </c>
      <c r="DX18" s="120">
        <v>0</v>
      </c>
      <c r="DY18" s="117">
        <v>0</v>
      </c>
      <c r="DZ18" s="117">
        <v>0</v>
      </c>
      <c r="EA18" s="117">
        <v>0</v>
      </c>
      <c r="EB18" s="117">
        <v>0</v>
      </c>
      <c r="EC18" s="117">
        <v>0</v>
      </c>
      <c r="ED18" s="117">
        <v>0</v>
      </c>
      <c r="EE18" s="19">
        <v>0</v>
      </c>
      <c r="EF18" s="19">
        <v>0</v>
      </c>
      <c r="EG18" s="19">
        <v>0</v>
      </c>
      <c r="EH18" s="120">
        <v>0</v>
      </c>
      <c r="EI18" s="117">
        <v>0</v>
      </c>
      <c r="EJ18" s="120">
        <v>0</v>
      </c>
      <c r="EK18" s="117">
        <v>0</v>
      </c>
      <c r="EL18" s="120">
        <v>0</v>
      </c>
      <c r="EM18" s="117">
        <v>0</v>
      </c>
      <c r="EN18" s="120">
        <v>0</v>
      </c>
      <c r="EO18" s="117">
        <v>0</v>
      </c>
      <c r="EP18" s="117">
        <v>0</v>
      </c>
      <c r="EQ18" s="117">
        <v>0</v>
      </c>
      <c r="ER18" s="120">
        <v>0</v>
      </c>
      <c r="ES18" s="117">
        <v>0</v>
      </c>
      <c r="ET18" s="120">
        <v>0</v>
      </c>
      <c r="EU18" s="117">
        <v>0</v>
      </c>
      <c r="EV18" s="120">
        <v>0</v>
      </c>
      <c r="EW18" s="117">
        <v>0</v>
      </c>
      <c r="EX18" s="120">
        <v>0</v>
      </c>
      <c r="EY18" s="117">
        <v>0</v>
      </c>
      <c r="EZ18" s="117">
        <v>0</v>
      </c>
      <c r="FA18" s="117">
        <v>0</v>
      </c>
      <c r="FB18" s="120">
        <v>0</v>
      </c>
      <c r="FC18" s="117">
        <v>0</v>
      </c>
      <c r="FD18" s="117">
        <v>0</v>
      </c>
      <c r="FE18" s="117">
        <v>0</v>
      </c>
      <c r="FF18" s="117">
        <v>0</v>
      </c>
      <c r="FG18" s="117">
        <v>0</v>
      </c>
      <c r="FH18" s="117">
        <v>0</v>
      </c>
    </row>
    <row r="19" spans="1:164" x14ac:dyDescent="0.35">
      <c r="A19" s="152"/>
      <c r="B19" s="35" t="str">
        <f>B18</f>
        <v>Reactant8</v>
      </c>
      <c r="C19" s="13" t="s">
        <v>289</v>
      </c>
      <c r="D19" s="139" t="s">
        <v>236</v>
      </c>
      <c r="E19" s="11">
        <v>0</v>
      </c>
      <c r="F19" s="16">
        <v>0</v>
      </c>
      <c r="G19" s="16" t="s">
        <v>238</v>
      </c>
      <c r="H19" s="117">
        <v>0</v>
      </c>
      <c r="I19" s="16" t="s">
        <v>12</v>
      </c>
      <c r="J19" s="117">
        <v>0</v>
      </c>
      <c r="K19" s="117">
        <v>0</v>
      </c>
      <c r="L19" s="117">
        <v>0</v>
      </c>
      <c r="M19" s="117">
        <v>0</v>
      </c>
      <c r="N19" s="117">
        <v>0</v>
      </c>
      <c r="O19" s="117">
        <v>0</v>
      </c>
      <c r="P19" s="117">
        <v>0</v>
      </c>
      <c r="Q19" s="117">
        <v>0</v>
      </c>
      <c r="R19" s="117">
        <v>0</v>
      </c>
      <c r="S19" s="117">
        <v>0</v>
      </c>
      <c r="T19" s="117">
        <v>0</v>
      </c>
      <c r="U19" s="117">
        <v>0</v>
      </c>
      <c r="V19" s="117">
        <v>0</v>
      </c>
      <c r="W19" s="117">
        <v>0</v>
      </c>
      <c r="X19" s="117">
        <v>0</v>
      </c>
      <c r="Y19" s="117">
        <v>0</v>
      </c>
      <c r="Z19" s="117">
        <v>0</v>
      </c>
      <c r="AA19" s="117">
        <v>0</v>
      </c>
      <c r="AB19" s="117">
        <v>0</v>
      </c>
      <c r="AC19" s="117">
        <v>0</v>
      </c>
      <c r="AD19" s="117">
        <v>0</v>
      </c>
      <c r="AE19" s="117">
        <v>0</v>
      </c>
      <c r="AF19" s="117">
        <v>0</v>
      </c>
      <c r="AG19" s="117">
        <v>0</v>
      </c>
      <c r="AH19" s="1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2" t="s">
        <v>348</v>
      </c>
      <c r="BN19" s="12" t="s">
        <v>348</v>
      </c>
      <c r="BO19" s="12" t="s">
        <v>348</v>
      </c>
      <c r="BP19" s="12" t="s">
        <v>348</v>
      </c>
      <c r="BQ19" s="117" t="s">
        <v>348</v>
      </c>
      <c r="BR19" s="12" t="s">
        <v>348</v>
      </c>
      <c r="BS19" s="117" t="s">
        <v>349</v>
      </c>
      <c r="BT19" s="117" t="s">
        <v>349</v>
      </c>
      <c r="BU19" s="117" t="s">
        <v>349</v>
      </c>
      <c r="BV19" s="117" t="s">
        <v>349</v>
      </c>
      <c r="BW19" s="117" t="s">
        <v>383</v>
      </c>
      <c r="BX19" s="117" t="s">
        <v>383</v>
      </c>
      <c r="BY19" s="117" t="s">
        <v>383</v>
      </c>
      <c r="BZ19" s="117" t="s">
        <v>384</v>
      </c>
      <c r="CA19" s="117" t="s">
        <v>384</v>
      </c>
      <c r="CB19" s="117" t="s">
        <v>384</v>
      </c>
      <c r="CC19" s="117">
        <v>0</v>
      </c>
      <c r="CD19" s="117" t="s">
        <v>386</v>
      </c>
      <c r="CE19" s="117" t="s">
        <v>386</v>
      </c>
      <c r="CF19" s="117" t="s">
        <v>386</v>
      </c>
      <c r="CG19" s="117" t="s">
        <v>387</v>
      </c>
      <c r="CH19" s="117" t="s">
        <v>387</v>
      </c>
      <c r="CI19" s="117" t="s">
        <v>387</v>
      </c>
      <c r="CJ19" s="117" t="s">
        <v>387</v>
      </c>
      <c r="CK19" s="117" t="s">
        <v>387</v>
      </c>
      <c r="CL19" s="117" t="s">
        <v>387</v>
      </c>
      <c r="CM19" s="117" t="s">
        <v>387</v>
      </c>
      <c r="CN19" s="117" t="s">
        <v>387</v>
      </c>
      <c r="CO19" s="117" t="s">
        <v>387</v>
      </c>
      <c r="CP19" s="117" t="s">
        <v>387</v>
      </c>
      <c r="CQ19" s="117">
        <v>0</v>
      </c>
      <c r="CR19" s="117">
        <v>0</v>
      </c>
      <c r="CS19" s="117">
        <v>0</v>
      </c>
      <c r="CT19" s="120">
        <v>0</v>
      </c>
      <c r="CU19" s="117">
        <v>0</v>
      </c>
      <c r="CV19" s="120">
        <v>0</v>
      </c>
      <c r="CW19" s="117">
        <v>0</v>
      </c>
      <c r="CX19" s="120">
        <v>0</v>
      </c>
      <c r="CY19" s="117">
        <v>0</v>
      </c>
      <c r="CZ19" s="120">
        <v>0</v>
      </c>
      <c r="DA19" s="117">
        <v>0</v>
      </c>
      <c r="DB19" s="117">
        <v>0</v>
      </c>
      <c r="DC19" s="117">
        <v>0</v>
      </c>
      <c r="DD19" s="120">
        <v>0</v>
      </c>
      <c r="DE19" s="117">
        <v>0</v>
      </c>
      <c r="DF19" s="120">
        <v>0</v>
      </c>
      <c r="DG19" s="117">
        <v>0</v>
      </c>
      <c r="DH19" s="120">
        <v>0</v>
      </c>
      <c r="DI19" s="117">
        <v>0</v>
      </c>
      <c r="DJ19" s="120">
        <v>0</v>
      </c>
      <c r="DK19" s="117" t="s">
        <v>388</v>
      </c>
      <c r="DL19" s="117" t="s">
        <v>389</v>
      </c>
      <c r="DM19" s="117" t="s">
        <v>390</v>
      </c>
      <c r="DN19" s="117" t="s">
        <v>388</v>
      </c>
      <c r="DO19" s="117" t="s">
        <v>389</v>
      </c>
      <c r="DP19" s="117" t="s">
        <v>390</v>
      </c>
      <c r="DQ19" s="117">
        <v>0</v>
      </c>
      <c r="DR19" s="117" t="s">
        <v>388</v>
      </c>
      <c r="DS19" s="117" t="s">
        <v>389</v>
      </c>
      <c r="DT19" s="117" t="s">
        <v>390</v>
      </c>
      <c r="DU19" s="19">
        <v>0</v>
      </c>
      <c r="DV19" s="19">
        <v>0</v>
      </c>
      <c r="DW19" s="19">
        <v>0</v>
      </c>
      <c r="DX19" s="120">
        <v>0</v>
      </c>
      <c r="DY19" s="117">
        <v>0</v>
      </c>
      <c r="DZ19" s="117">
        <v>0</v>
      </c>
      <c r="EA19" s="117">
        <v>0</v>
      </c>
      <c r="EB19" s="117">
        <v>0</v>
      </c>
      <c r="EC19" s="117">
        <v>0</v>
      </c>
      <c r="ED19" s="117">
        <v>0</v>
      </c>
      <c r="EE19" s="19">
        <v>0</v>
      </c>
      <c r="EF19" s="19">
        <v>0</v>
      </c>
      <c r="EG19" s="19">
        <v>0</v>
      </c>
      <c r="EH19" s="120">
        <v>0</v>
      </c>
      <c r="EI19" s="117">
        <v>0</v>
      </c>
      <c r="EJ19" s="120">
        <v>0</v>
      </c>
      <c r="EK19" s="117">
        <v>0</v>
      </c>
      <c r="EL19" s="120">
        <v>0</v>
      </c>
      <c r="EM19" s="117">
        <v>0</v>
      </c>
      <c r="EN19" s="120">
        <v>0</v>
      </c>
      <c r="EO19" s="117">
        <v>0</v>
      </c>
      <c r="EP19" s="117">
        <v>0</v>
      </c>
      <c r="EQ19" s="117">
        <v>0</v>
      </c>
      <c r="ER19" s="120">
        <v>0</v>
      </c>
      <c r="ES19" s="117">
        <v>0</v>
      </c>
      <c r="ET19" s="120">
        <v>0</v>
      </c>
      <c r="EU19" s="117">
        <v>0</v>
      </c>
      <c r="EV19" s="120">
        <v>0</v>
      </c>
      <c r="EW19" s="117">
        <v>0</v>
      </c>
      <c r="EX19" s="120">
        <v>0</v>
      </c>
      <c r="EY19" s="117">
        <v>0</v>
      </c>
      <c r="EZ19" s="117">
        <v>0</v>
      </c>
      <c r="FA19" s="117">
        <v>0</v>
      </c>
      <c r="FB19" s="120">
        <v>0</v>
      </c>
      <c r="FC19" s="117">
        <v>0</v>
      </c>
      <c r="FD19" s="117">
        <v>0</v>
      </c>
      <c r="FE19" s="117">
        <v>0</v>
      </c>
      <c r="FF19" s="117">
        <v>0</v>
      </c>
      <c r="FG19" s="117">
        <v>0</v>
      </c>
      <c r="FH19" s="117">
        <v>0</v>
      </c>
    </row>
    <row r="20" spans="1:164" x14ac:dyDescent="0.35">
      <c r="A20" s="152"/>
      <c r="B20" s="35" t="str">
        <f>B18</f>
        <v>Reactant8</v>
      </c>
      <c r="C20" s="13" t="s">
        <v>289</v>
      </c>
      <c r="D20" s="139" t="s">
        <v>237</v>
      </c>
      <c r="E20" s="11">
        <v>0</v>
      </c>
      <c r="F20" s="16">
        <v>0</v>
      </c>
      <c r="G20" s="16" t="s">
        <v>240</v>
      </c>
      <c r="H20" s="117">
        <v>0</v>
      </c>
      <c r="I20" s="16" t="s">
        <v>12</v>
      </c>
      <c r="J20" s="117">
        <v>0</v>
      </c>
      <c r="K20" s="117">
        <v>0</v>
      </c>
      <c r="L20" s="117">
        <v>0</v>
      </c>
      <c r="M20" s="117">
        <v>0</v>
      </c>
      <c r="N20" s="117">
        <v>0</v>
      </c>
      <c r="O20" s="117">
        <v>0</v>
      </c>
      <c r="P20" s="117">
        <v>0</v>
      </c>
      <c r="Q20" s="117">
        <v>0</v>
      </c>
      <c r="R20" s="117">
        <v>0</v>
      </c>
      <c r="S20" s="117">
        <v>0</v>
      </c>
      <c r="T20" s="117">
        <v>0</v>
      </c>
      <c r="U20" s="117">
        <v>0</v>
      </c>
      <c r="V20" s="117">
        <v>0</v>
      </c>
      <c r="W20" s="117">
        <v>0</v>
      </c>
      <c r="X20" s="117">
        <v>0</v>
      </c>
      <c r="Y20" s="117">
        <v>0</v>
      </c>
      <c r="Z20" s="117">
        <v>0</v>
      </c>
      <c r="AA20" s="117">
        <v>0</v>
      </c>
      <c r="AB20" s="117">
        <v>0</v>
      </c>
      <c r="AC20" s="117">
        <v>0</v>
      </c>
      <c r="AD20" s="117">
        <v>0</v>
      </c>
      <c r="AE20" s="117">
        <v>0</v>
      </c>
      <c r="AF20" s="117">
        <v>0</v>
      </c>
      <c r="AG20" s="117">
        <v>0</v>
      </c>
      <c r="AH20" s="1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17" t="s">
        <v>348</v>
      </c>
      <c r="BN20" s="117" t="s">
        <v>348</v>
      </c>
      <c r="BO20" s="117" t="s">
        <v>348</v>
      </c>
      <c r="BP20" s="117" t="s">
        <v>348</v>
      </c>
      <c r="BQ20" s="117" t="s">
        <v>348</v>
      </c>
      <c r="BR20" s="117" t="s">
        <v>348</v>
      </c>
      <c r="BS20" s="117" t="s">
        <v>349</v>
      </c>
      <c r="BT20" s="117" t="s">
        <v>349</v>
      </c>
      <c r="BU20" s="117" t="s">
        <v>349</v>
      </c>
      <c r="BV20" s="117" t="s">
        <v>349</v>
      </c>
      <c r="BW20" s="117" t="s">
        <v>383</v>
      </c>
      <c r="BX20" s="117" t="s">
        <v>383</v>
      </c>
      <c r="BY20" s="117" t="s">
        <v>383</v>
      </c>
      <c r="BZ20" s="117" t="s">
        <v>384</v>
      </c>
      <c r="CA20" s="117" t="s">
        <v>384</v>
      </c>
      <c r="CB20" s="117" t="s">
        <v>384</v>
      </c>
      <c r="CC20" s="117">
        <v>0</v>
      </c>
      <c r="CD20" s="117" t="s">
        <v>386</v>
      </c>
      <c r="CE20" s="117" t="s">
        <v>386</v>
      </c>
      <c r="CF20" s="117" t="s">
        <v>386</v>
      </c>
      <c r="CG20" s="117" t="s">
        <v>387</v>
      </c>
      <c r="CH20" s="117" t="s">
        <v>387</v>
      </c>
      <c r="CI20" s="117" t="s">
        <v>387</v>
      </c>
      <c r="CJ20" s="117" t="s">
        <v>387</v>
      </c>
      <c r="CK20" s="117" t="s">
        <v>387</v>
      </c>
      <c r="CL20" s="117" t="s">
        <v>387</v>
      </c>
      <c r="CM20" s="117" t="s">
        <v>387</v>
      </c>
      <c r="CN20" s="117" t="s">
        <v>387</v>
      </c>
      <c r="CO20" s="117" t="s">
        <v>387</v>
      </c>
      <c r="CP20" s="117" t="s">
        <v>387</v>
      </c>
      <c r="CQ20" s="117">
        <v>0</v>
      </c>
      <c r="CR20" s="117">
        <v>0</v>
      </c>
      <c r="CS20" s="117">
        <v>0</v>
      </c>
      <c r="CT20" s="120">
        <v>0</v>
      </c>
      <c r="CU20" s="117">
        <v>0</v>
      </c>
      <c r="CV20" s="120">
        <v>0</v>
      </c>
      <c r="CW20" s="117">
        <v>0</v>
      </c>
      <c r="CX20" s="120">
        <v>0</v>
      </c>
      <c r="CY20" s="117">
        <v>0</v>
      </c>
      <c r="CZ20" s="120">
        <v>0</v>
      </c>
      <c r="DA20" s="117">
        <v>0</v>
      </c>
      <c r="DB20" s="117">
        <v>0</v>
      </c>
      <c r="DC20" s="117">
        <v>0</v>
      </c>
      <c r="DD20" s="120">
        <v>0</v>
      </c>
      <c r="DE20" s="117">
        <v>0</v>
      </c>
      <c r="DF20" s="120">
        <v>0</v>
      </c>
      <c r="DG20" s="117">
        <v>0</v>
      </c>
      <c r="DH20" s="120">
        <v>0</v>
      </c>
      <c r="DI20" s="117">
        <v>0</v>
      </c>
      <c r="DJ20" s="120">
        <v>0</v>
      </c>
      <c r="DK20" s="117" t="s">
        <v>388</v>
      </c>
      <c r="DL20" s="117" t="s">
        <v>389</v>
      </c>
      <c r="DM20" s="117" t="s">
        <v>390</v>
      </c>
      <c r="DN20" s="117" t="s">
        <v>388</v>
      </c>
      <c r="DO20" s="117" t="s">
        <v>389</v>
      </c>
      <c r="DP20" s="117" t="s">
        <v>390</v>
      </c>
      <c r="DQ20" s="117">
        <v>0</v>
      </c>
      <c r="DR20" s="117" t="s">
        <v>388</v>
      </c>
      <c r="DS20" s="117" t="s">
        <v>389</v>
      </c>
      <c r="DT20" s="117" t="s">
        <v>390</v>
      </c>
      <c r="DU20" s="19">
        <v>0</v>
      </c>
      <c r="DV20" s="19">
        <v>0</v>
      </c>
      <c r="DW20" s="19">
        <v>0</v>
      </c>
      <c r="DX20" s="120">
        <v>0</v>
      </c>
      <c r="DY20" s="117">
        <v>0</v>
      </c>
      <c r="DZ20" s="117">
        <v>0</v>
      </c>
      <c r="EA20" s="117">
        <v>0</v>
      </c>
      <c r="EB20" s="117">
        <v>0</v>
      </c>
      <c r="EC20" s="117">
        <v>0</v>
      </c>
      <c r="ED20" s="117">
        <v>0</v>
      </c>
      <c r="EE20" s="19">
        <v>0</v>
      </c>
      <c r="EF20" s="19">
        <v>0</v>
      </c>
      <c r="EG20" s="19">
        <v>0</v>
      </c>
      <c r="EH20" s="120">
        <v>0</v>
      </c>
      <c r="EI20" s="117">
        <v>0</v>
      </c>
      <c r="EJ20" s="120">
        <v>0</v>
      </c>
      <c r="EK20" s="117">
        <v>0</v>
      </c>
      <c r="EL20" s="120">
        <v>0</v>
      </c>
      <c r="EM20" s="117">
        <v>0</v>
      </c>
      <c r="EN20" s="120">
        <v>0</v>
      </c>
      <c r="EO20" s="117">
        <v>0</v>
      </c>
      <c r="EP20" s="117">
        <v>0</v>
      </c>
      <c r="EQ20" s="117">
        <v>0</v>
      </c>
      <c r="ER20" s="120">
        <v>0</v>
      </c>
      <c r="ES20" s="117">
        <v>0</v>
      </c>
      <c r="ET20" s="120">
        <v>0</v>
      </c>
      <c r="EU20" s="117">
        <v>0</v>
      </c>
      <c r="EV20" s="120">
        <v>0</v>
      </c>
      <c r="EW20" s="117">
        <v>0</v>
      </c>
      <c r="EX20" s="120">
        <v>0</v>
      </c>
      <c r="EY20" s="117">
        <v>0</v>
      </c>
      <c r="EZ20" s="117">
        <v>0</v>
      </c>
      <c r="FA20" s="117">
        <v>0</v>
      </c>
      <c r="FB20" s="120">
        <v>0</v>
      </c>
      <c r="FC20" s="117">
        <v>0</v>
      </c>
      <c r="FD20" s="117">
        <v>0</v>
      </c>
      <c r="FE20" s="117">
        <v>0</v>
      </c>
      <c r="FF20" s="117">
        <v>0</v>
      </c>
      <c r="FG20" s="117">
        <v>0</v>
      </c>
      <c r="FH20" s="117">
        <v>0</v>
      </c>
    </row>
    <row r="21" spans="1:164" x14ac:dyDescent="0.35">
      <c r="A21" s="152"/>
      <c r="B21" s="4" t="s">
        <v>148</v>
      </c>
      <c r="C21" s="5" t="s">
        <v>13</v>
      </c>
      <c r="D21" s="139" t="s">
        <v>244</v>
      </c>
      <c r="E21" s="11">
        <v>0</v>
      </c>
      <c r="F21" s="16">
        <v>0</v>
      </c>
      <c r="G21" s="16" t="s">
        <v>97</v>
      </c>
      <c r="H21" s="117">
        <v>0</v>
      </c>
      <c r="I21" s="34" t="str">
        <f>B18</f>
        <v>Reactant8</v>
      </c>
      <c r="J21" s="117">
        <v>0</v>
      </c>
      <c r="K21" s="117">
        <v>0</v>
      </c>
      <c r="L21" s="117">
        <v>0</v>
      </c>
      <c r="M21" s="117">
        <v>0</v>
      </c>
      <c r="N21" s="117">
        <v>0</v>
      </c>
      <c r="O21" s="117" t="s">
        <v>325</v>
      </c>
      <c r="P21" s="117" t="s">
        <v>325</v>
      </c>
      <c r="Q21" s="117" t="s">
        <v>325</v>
      </c>
      <c r="R21" s="117" t="s">
        <v>325</v>
      </c>
      <c r="S21" s="117" t="s">
        <v>325</v>
      </c>
      <c r="T21" s="117" t="s">
        <v>325</v>
      </c>
      <c r="U21" s="117" t="s">
        <v>325</v>
      </c>
      <c r="V21" s="117" t="s">
        <v>325</v>
      </c>
      <c r="W21" s="117" t="s">
        <v>325</v>
      </c>
      <c r="X21" s="117" t="s">
        <v>325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7">
        <v>0</v>
      </c>
      <c r="BK21" s="17">
        <v>0</v>
      </c>
      <c r="BL21" s="17">
        <v>0</v>
      </c>
      <c r="BM21" s="117" t="s">
        <v>350</v>
      </c>
      <c r="BN21" s="117" t="s">
        <v>351</v>
      </c>
      <c r="BO21" s="117" t="s">
        <v>301</v>
      </c>
      <c r="BP21" s="117" t="s">
        <v>350</v>
      </c>
      <c r="BQ21" s="117" t="s">
        <v>301</v>
      </c>
      <c r="BR21" s="117" t="s">
        <v>350</v>
      </c>
      <c r="BS21" s="117" t="s">
        <v>301</v>
      </c>
      <c r="BT21" s="117" t="s">
        <v>301</v>
      </c>
      <c r="BU21" s="117" t="s">
        <v>301</v>
      </c>
      <c r="BV21" s="117" t="s">
        <v>352</v>
      </c>
      <c r="BW21" s="117">
        <v>0</v>
      </c>
      <c r="BX21" s="117" t="s">
        <v>391</v>
      </c>
      <c r="BY21" s="117">
        <v>0</v>
      </c>
      <c r="BZ21" s="120">
        <v>0</v>
      </c>
      <c r="CA21" s="117" t="s">
        <v>391</v>
      </c>
      <c r="CB21" s="120">
        <v>0</v>
      </c>
      <c r="CC21" s="117">
        <v>0</v>
      </c>
      <c r="CD21" s="120">
        <v>0</v>
      </c>
      <c r="CE21" s="117" t="s">
        <v>391</v>
      </c>
      <c r="CF21" s="120">
        <v>0</v>
      </c>
      <c r="CG21" s="117" t="s">
        <v>392</v>
      </c>
      <c r="CH21" s="117" t="s">
        <v>392</v>
      </c>
      <c r="CI21" s="117" t="s">
        <v>392</v>
      </c>
      <c r="CJ21" s="120" t="s">
        <v>392</v>
      </c>
      <c r="CK21" s="117" t="s">
        <v>392</v>
      </c>
      <c r="CL21" s="120" t="s">
        <v>392</v>
      </c>
      <c r="CM21" s="117" t="s">
        <v>392</v>
      </c>
      <c r="CN21" s="120" t="s">
        <v>392</v>
      </c>
      <c r="CO21" s="117" t="s">
        <v>392</v>
      </c>
      <c r="CP21" s="120" t="s">
        <v>392</v>
      </c>
      <c r="CQ21" s="117">
        <v>0</v>
      </c>
      <c r="CR21" s="117">
        <v>0</v>
      </c>
      <c r="CS21" s="117">
        <v>0</v>
      </c>
      <c r="CT21" s="120">
        <v>0</v>
      </c>
      <c r="CU21" s="117">
        <v>0</v>
      </c>
      <c r="CV21" s="120">
        <v>0</v>
      </c>
      <c r="CW21" s="117">
        <v>0</v>
      </c>
      <c r="CX21" s="120">
        <v>0</v>
      </c>
      <c r="CY21" s="117">
        <v>0</v>
      </c>
      <c r="CZ21" s="120">
        <v>0</v>
      </c>
      <c r="DA21" s="117">
        <v>0</v>
      </c>
      <c r="DB21" s="117">
        <v>0</v>
      </c>
      <c r="DC21" s="117">
        <v>0</v>
      </c>
      <c r="DD21" s="120">
        <v>0</v>
      </c>
      <c r="DE21" s="117">
        <v>0</v>
      </c>
      <c r="DF21" s="120">
        <v>0</v>
      </c>
      <c r="DG21" s="117">
        <v>0</v>
      </c>
      <c r="DH21" s="120">
        <v>0</v>
      </c>
      <c r="DI21" s="117">
        <v>0</v>
      </c>
      <c r="DJ21" s="120">
        <v>0</v>
      </c>
      <c r="DK21" s="117">
        <v>0</v>
      </c>
      <c r="DL21" s="117">
        <v>0</v>
      </c>
      <c r="DM21" s="117">
        <v>0</v>
      </c>
      <c r="DN21" s="120">
        <v>0</v>
      </c>
      <c r="DO21" s="117">
        <v>0</v>
      </c>
      <c r="DP21" s="120">
        <v>0</v>
      </c>
      <c r="DQ21" s="117">
        <v>0</v>
      </c>
      <c r="DR21" s="120">
        <v>0</v>
      </c>
      <c r="DS21" s="117">
        <v>0</v>
      </c>
      <c r="DT21" s="120">
        <v>0</v>
      </c>
      <c r="DU21" s="117">
        <v>0</v>
      </c>
      <c r="DV21" s="117">
        <v>0</v>
      </c>
      <c r="DW21" s="117">
        <v>0</v>
      </c>
      <c r="DX21" s="120">
        <v>0</v>
      </c>
      <c r="DY21" s="117">
        <v>0</v>
      </c>
      <c r="DZ21" s="117">
        <v>0</v>
      </c>
      <c r="EA21" s="117">
        <v>0</v>
      </c>
      <c r="EB21" s="117">
        <v>0</v>
      </c>
      <c r="EC21" s="117">
        <v>0</v>
      </c>
      <c r="ED21" s="117">
        <v>0</v>
      </c>
      <c r="EE21" s="117">
        <v>0</v>
      </c>
      <c r="EF21" s="117">
        <v>0</v>
      </c>
      <c r="EG21" s="117">
        <v>0</v>
      </c>
      <c r="EH21" s="120">
        <v>0</v>
      </c>
      <c r="EI21" s="117">
        <v>0</v>
      </c>
      <c r="EJ21" s="120">
        <v>0</v>
      </c>
      <c r="EK21" s="117">
        <v>0</v>
      </c>
      <c r="EL21" s="120">
        <v>0</v>
      </c>
      <c r="EM21" s="117">
        <v>0</v>
      </c>
      <c r="EN21" s="120">
        <v>0</v>
      </c>
      <c r="EO21" s="20">
        <v>0</v>
      </c>
      <c r="EP21" s="20">
        <v>0</v>
      </c>
      <c r="EQ21" s="20">
        <v>0</v>
      </c>
      <c r="ER21" s="120">
        <v>0</v>
      </c>
      <c r="ES21" s="20">
        <v>0</v>
      </c>
      <c r="ET21" s="120">
        <v>0</v>
      </c>
      <c r="EU21" s="20">
        <v>0</v>
      </c>
      <c r="EV21" s="120">
        <v>0</v>
      </c>
      <c r="EW21" s="20">
        <v>0</v>
      </c>
      <c r="EX21" s="120">
        <v>0</v>
      </c>
      <c r="EY21" s="93">
        <v>0</v>
      </c>
      <c r="EZ21" s="93">
        <v>0</v>
      </c>
      <c r="FA21" s="93">
        <v>0</v>
      </c>
      <c r="FB21" s="120">
        <v>0</v>
      </c>
      <c r="FC21" s="93">
        <v>0</v>
      </c>
      <c r="FD21" s="117">
        <v>0</v>
      </c>
      <c r="FE21" s="93">
        <v>0</v>
      </c>
      <c r="FF21" s="117">
        <v>0</v>
      </c>
      <c r="FG21" s="93">
        <v>0</v>
      </c>
      <c r="FH21" s="117">
        <v>0</v>
      </c>
    </row>
    <row r="22" spans="1:164" x14ac:dyDescent="0.35">
      <c r="A22" s="152"/>
      <c r="B22" s="4" t="s">
        <v>148</v>
      </c>
      <c r="C22" s="5" t="s">
        <v>13</v>
      </c>
      <c r="D22" s="139" t="s">
        <v>254</v>
      </c>
      <c r="E22" s="11">
        <v>0</v>
      </c>
      <c r="F22" s="16">
        <v>0</v>
      </c>
      <c r="G22" s="16" t="s">
        <v>257</v>
      </c>
      <c r="H22" s="117">
        <v>0</v>
      </c>
      <c r="I22" s="34" t="str">
        <f>B18</f>
        <v>Reactant8</v>
      </c>
      <c r="J22" s="117">
        <v>0</v>
      </c>
      <c r="K22" s="117">
        <v>0</v>
      </c>
      <c r="L22" s="117">
        <v>0</v>
      </c>
      <c r="M22" s="117">
        <v>0</v>
      </c>
      <c r="N22" s="117">
        <v>0</v>
      </c>
      <c r="O22" s="117" t="s">
        <v>325</v>
      </c>
      <c r="P22" s="117" t="s">
        <v>325</v>
      </c>
      <c r="Q22" s="117" t="s">
        <v>325</v>
      </c>
      <c r="R22" s="117" t="s">
        <v>325</v>
      </c>
      <c r="S22" s="117" t="s">
        <v>325</v>
      </c>
      <c r="T22" s="117" t="s">
        <v>325</v>
      </c>
      <c r="U22" s="117" t="s">
        <v>325</v>
      </c>
      <c r="V22" s="117" t="s">
        <v>325</v>
      </c>
      <c r="W22" s="117" t="s">
        <v>325</v>
      </c>
      <c r="X22" s="117" t="s">
        <v>325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" t="s">
        <v>351</v>
      </c>
      <c r="BN22" s="1" t="s">
        <v>351</v>
      </c>
      <c r="BO22" s="1" t="s">
        <v>351</v>
      </c>
      <c r="BP22" s="1" t="s">
        <v>353</v>
      </c>
      <c r="BQ22" s="1" t="s">
        <v>353</v>
      </c>
      <c r="BR22" s="1" t="s">
        <v>353</v>
      </c>
      <c r="BS22" s="1" t="s">
        <v>353</v>
      </c>
      <c r="BT22" s="1" t="s">
        <v>353</v>
      </c>
      <c r="BU22" s="1" t="s">
        <v>353</v>
      </c>
      <c r="BV22" s="1" t="s">
        <v>353</v>
      </c>
      <c r="BW22" s="1">
        <v>0</v>
      </c>
      <c r="BX22" s="1" t="s">
        <v>391</v>
      </c>
      <c r="BY22" s="1">
        <v>0</v>
      </c>
      <c r="BZ22" s="120">
        <v>0</v>
      </c>
      <c r="CA22" s="117" t="s">
        <v>393</v>
      </c>
      <c r="CB22" s="120">
        <v>0</v>
      </c>
      <c r="CC22" s="117">
        <v>0</v>
      </c>
      <c r="CD22" s="120">
        <v>0</v>
      </c>
      <c r="CE22" s="117">
        <v>0</v>
      </c>
      <c r="CF22" s="120">
        <v>0</v>
      </c>
      <c r="CG22" s="1" t="s">
        <v>394</v>
      </c>
      <c r="CH22" s="1" t="s">
        <v>394</v>
      </c>
      <c r="CI22" s="1" t="s">
        <v>394</v>
      </c>
      <c r="CJ22" s="120" t="s">
        <v>394</v>
      </c>
      <c r="CK22" s="1" t="s">
        <v>394</v>
      </c>
      <c r="CL22" s="120" t="s">
        <v>394</v>
      </c>
      <c r="CM22" s="1" t="s">
        <v>394</v>
      </c>
      <c r="CN22" s="120" t="s">
        <v>394</v>
      </c>
      <c r="CO22" s="1" t="s">
        <v>394</v>
      </c>
      <c r="CP22" s="120" t="s">
        <v>394</v>
      </c>
      <c r="CQ22" s="117">
        <v>0</v>
      </c>
      <c r="CR22" s="117">
        <v>0</v>
      </c>
      <c r="CS22" s="117">
        <v>0</v>
      </c>
      <c r="CT22" s="120">
        <v>0</v>
      </c>
      <c r="CU22" s="117">
        <v>0</v>
      </c>
      <c r="CV22" s="120">
        <v>0</v>
      </c>
      <c r="CW22" s="117">
        <v>0</v>
      </c>
      <c r="CX22" s="120">
        <v>0</v>
      </c>
      <c r="CY22" s="117">
        <v>0</v>
      </c>
      <c r="CZ22" s="120">
        <v>0</v>
      </c>
      <c r="DA22" s="117">
        <v>0</v>
      </c>
      <c r="DB22" s="117">
        <v>0</v>
      </c>
      <c r="DC22" s="117">
        <v>0</v>
      </c>
      <c r="DD22" s="120">
        <v>0</v>
      </c>
      <c r="DE22" s="117">
        <v>0</v>
      </c>
      <c r="DF22" s="120">
        <v>0</v>
      </c>
      <c r="DG22" s="117">
        <v>0</v>
      </c>
      <c r="DH22" s="120">
        <v>0</v>
      </c>
      <c r="DI22" s="117">
        <v>0</v>
      </c>
      <c r="DJ22" s="120">
        <v>0</v>
      </c>
      <c r="DK22" s="117">
        <v>0</v>
      </c>
      <c r="DL22" s="117">
        <v>0</v>
      </c>
      <c r="DM22" s="117">
        <v>0</v>
      </c>
      <c r="DN22" s="120">
        <v>0</v>
      </c>
      <c r="DO22" s="117">
        <v>0</v>
      </c>
      <c r="DP22" s="120">
        <v>0</v>
      </c>
      <c r="DQ22" s="117">
        <v>0</v>
      </c>
      <c r="DR22" s="120">
        <v>0</v>
      </c>
      <c r="DS22" s="117">
        <v>0</v>
      </c>
      <c r="DT22" s="120">
        <v>0</v>
      </c>
      <c r="DU22" s="20">
        <v>0</v>
      </c>
      <c r="DV22" s="20">
        <v>0</v>
      </c>
      <c r="DW22" s="20">
        <v>0</v>
      </c>
      <c r="DX22" s="120">
        <v>0</v>
      </c>
      <c r="DY22" s="117">
        <v>0</v>
      </c>
      <c r="DZ22" s="117">
        <v>0</v>
      </c>
      <c r="EA22" s="117">
        <v>0</v>
      </c>
      <c r="EB22" s="117">
        <v>0</v>
      </c>
      <c r="EC22" s="117">
        <v>0</v>
      </c>
      <c r="ED22" s="117">
        <v>0</v>
      </c>
      <c r="EE22" s="20">
        <v>0</v>
      </c>
      <c r="EF22" s="20">
        <v>0</v>
      </c>
      <c r="EG22" s="20">
        <v>0</v>
      </c>
      <c r="EH22" s="120">
        <v>0</v>
      </c>
      <c r="EI22" s="117">
        <v>0</v>
      </c>
      <c r="EJ22" s="120">
        <v>0</v>
      </c>
      <c r="EK22" s="117">
        <v>0</v>
      </c>
      <c r="EL22" s="120">
        <v>0</v>
      </c>
      <c r="EM22" s="117">
        <v>0</v>
      </c>
      <c r="EN22" s="120">
        <v>0</v>
      </c>
      <c r="EO22" s="117">
        <v>0</v>
      </c>
      <c r="EP22" s="117">
        <v>0</v>
      </c>
      <c r="EQ22" s="117">
        <v>0</v>
      </c>
      <c r="ER22" s="120">
        <v>0</v>
      </c>
      <c r="ES22" s="117">
        <v>0</v>
      </c>
      <c r="ET22" s="120">
        <v>0</v>
      </c>
      <c r="EU22" s="117">
        <v>0</v>
      </c>
      <c r="EV22" s="120">
        <v>0</v>
      </c>
      <c r="EW22" s="117">
        <v>0</v>
      </c>
      <c r="EX22" s="120">
        <v>0</v>
      </c>
      <c r="EY22" s="93">
        <v>0</v>
      </c>
      <c r="EZ22" s="93">
        <v>0</v>
      </c>
      <c r="FA22" s="93">
        <v>0</v>
      </c>
      <c r="FB22" s="120">
        <v>0</v>
      </c>
      <c r="FC22" s="93">
        <v>0</v>
      </c>
      <c r="FD22" s="117">
        <v>0</v>
      </c>
      <c r="FE22" s="93">
        <v>0</v>
      </c>
      <c r="FF22" s="117">
        <v>0</v>
      </c>
      <c r="FG22" s="93">
        <v>0</v>
      </c>
      <c r="FH22" s="117">
        <v>0</v>
      </c>
    </row>
    <row r="23" spans="1:164" x14ac:dyDescent="0.35">
      <c r="A23" s="152"/>
      <c r="B23" s="4" t="s">
        <v>148</v>
      </c>
      <c r="C23" s="5" t="s">
        <v>13</v>
      </c>
      <c r="D23" s="139" t="s">
        <v>253</v>
      </c>
      <c r="E23" s="11">
        <v>0</v>
      </c>
      <c r="F23" s="16">
        <v>0</v>
      </c>
      <c r="G23" s="16" t="s">
        <v>258</v>
      </c>
      <c r="H23" s="117">
        <v>0</v>
      </c>
      <c r="I23" s="34" t="str">
        <f>B18</f>
        <v>Reactant8</v>
      </c>
      <c r="J23" s="117">
        <v>0</v>
      </c>
      <c r="K23" s="117">
        <v>0</v>
      </c>
      <c r="L23" s="117">
        <v>0</v>
      </c>
      <c r="M23" s="117">
        <v>0</v>
      </c>
      <c r="N23" s="117">
        <v>0</v>
      </c>
      <c r="O23" s="117" t="s">
        <v>325</v>
      </c>
      <c r="P23" s="117" t="s">
        <v>325</v>
      </c>
      <c r="Q23" s="117" t="s">
        <v>325</v>
      </c>
      <c r="R23" s="117" t="s">
        <v>325</v>
      </c>
      <c r="S23" s="117" t="s">
        <v>325</v>
      </c>
      <c r="T23" s="117" t="s">
        <v>325</v>
      </c>
      <c r="U23" s="117" t="s">
        <v>325</v>
      </c>
      <c r="V23" s="117" t="s">
        <v>325</v>
      </c>
      <c r="W23" s="117" t="s">
        <v>325</v>
      </c>
      <c r="X23" s="117" t="s">
        <v>325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" t="s">
        <v>301</v>
      </c>
      <c r="BN23" s="1" t="s">
        <v>301</v>
      </c>
      <c r="BO23" s="1" t="s">
        <v>301</v>
      </c>
      <c r="BP23" s="34" t="s">
        <v>301</v>
      </c>
      <c r="BQ23" s="34" t="s">
        <v>301</v>
      </c>
      <c r="BR23" s="34" t="s">
        <v>301</v>
      </c>
      <c r="BS23" s="1" t="s">
        <v>301</v>
      </c>
      <c r="BT23" s="117" t="s">
        <v>301</v>
      </c>
      <c r="BU23" s="117" t="s">
        <v>301</v>
      </c>
      <c r="BV23" s="117" t="s">
        <v>301</v>
      </c>
      <c r="BW23" s="1">
        <v>0</v>
      </c>
      <c r="BX23" s="1" t="s">
        <v>391</v>
      </c>
      <c r="BY23" s="1">
        <v>0</v>
      </c>
      <c r="BZ23" s="120">
        <v>0</v>
      </c>
      <c r="CA23" s="117" t="s">
        <v>393</v>
      </c>
      <c r="CB23" s="120">
        <v>0</v>
      </c>
      <c r="CC23" s="117">
        <v>0</v>
      </c>
      <c r="CD23" s="120">
        <v>0</v>
      </c>
      <c r="CE23" s="117">
        <v>0</v>
      </c>
      <c r="CF23" s="120">
        <v>0</v>
      </c>
      <c r="CG23" s="1" t="s">
        <v>394</v>
      </c>
      <c r="CH23" s="1" t="s">
        <v>394</v>
      </c>
      <c r="CI23" s="1" t="s">
        <v>394</v>
      </c>
      <c r="CJ23" s="120" t="s">
        <v>394</v>
      </c>
      <c r="CK23" s="1" t="s">
        <v>394</v>
      </c>
      <c r="CL23" s="120" t="s">
        <v>394</v>
      </c>
      <c r="CM23" s="1" t="s">
        <v>394</v>
      </c>
      <c r="CN23" s="120" t="s">
        <v>394</v>
      </c>
      <c r="CO23" s="1" t="s">
        <v>394</v>
      </c>
      <c r="CP23" s="120" t="s">
        <v>394</v>
      </c>
      <c r="CQ23" s="117">
        <v>0</v>
      </c>
      <c r="CR23" s="117">
        <v>0</v>
      </c>
      <c r="CS23" s="117">
        <v>0</v>
      </c>
      <c r="CT23" s="120">
        <v>0</v>
      </c>
      <c r="CU23" s="117">
        <v>0</v>
      </c>
      <c r="CV23" s="120">
        <v>0</v>
      </c>
      <c r="CW23" s="117">
        <v>0</v>
      </c>
      <c r="CX23" s="120">
        <v>0</v>
      </c>
      <c r="CY23" s="117">
        <v>0</v>
      </c>
      <c r="CZ23" s="120">
        <v>0</v>
      </c>
      <c r="DA23" s="117">
        <v>0</v>
      </c>
      <c r="DB23" s="117">
        <v>0</v>
      </c>
      <c r="DC23" s="117">
        <v>0</v>
      </c>
      <c r="DD23" s="120">
        <v>0</v>
      </c>
      <c r="DE23" s="117">
        <v>0</v>
      </c>
      <c r="DF23" s="120">
        <v>0</v>
      </c>
      <c r="DG23" s="117">
        <v>0</v>
      </c>
      <c r="DH23" s="120">
        <v>0</v>
      </c>
      <c r="DI23" s="117">
        <v>0</v>
      </c>
      <c r="DJ23" s="120">
        <v>0</v>
      </c>
      <c r="DK23" s="117">
        <v>0</v>
      </c>
      <c r="DL23" s="117">
        <v>0</v>
      </c>
      <c r="DM23" s="117">
        <v>0</v>
      </c>
      <c r="DN23" s="120">
        <v>0</v>
      </c>
      <c r="DO23" s="117">
        <v>0</v>
      </c>
      <c r="DP23" s="120">
        <v>0</v>
      </c>
      <c r="DQ23" s="117">
        <v>0</v>
      </c>
      <c r="DR23" s="120">
        <v>0</v>
      </c>
      <c r="DS23" s="117">
        <v>0</v>
      </c>
      <c r="DT23" s="120">
        <v>0</v>
      </c>
      <c r="DU23" s="20">
        <v>0</v>
      </c>
      <c r="DV23" s="20">
        <v>0</v>
      </c>
      <c r="DW23" s="20">
        <v>0</v>
      </c>
      <c r="DX23" s="120">
        <v>0</v>
      </c>
      <c r="DY23" s="117">
        <v>0</v>
      </c>
      <c r="DZ23" s="117">
        <v>0</v>
      </c>
      <c r="EA23" s="117">
        <v>0</v>
      </c>
      <c r="EB23" s="117">
        <v>0</v>
      </c>
      <c r="EC23" s="117">
        <v>0</v>
      </c>
      <c r="ED23" s="117">
        <v>0</v>
      </c>
      <c r="EE23" s="20">
        <v>0</v>
      </c>
      <c r="EF23" s="20">
        <v>0</v>
      </c>
      <c r="EG23" s="20">
        <v>0</v>
      </c>
      <c r="EH23" s="120">
        <v>0</v>
      </c>
      <c r="EI23" s="117">
        <v>0</v>
      </c>
      <c r="EJ23" s="120">
        <v>0</v>
      </c>
      <c r="EK23" s="117">
        <v>0</v>
      </c>
      <c r="EL23" s="120">
        <v>0</v>
      </c>
      <c r="EM23" s="117">
        <v>0</v>
      </c>
      <c r="EN23" s="120">
        <v>0</v>
      </c>
      <c r="EO23" s="117">
        <v>0</v>
      </c>
      <c r="EP23" s="117">
        <v>0</v>
      </c>
      <c r="EQ23" s="117">
        <v>0</v>
      </c>
      <c r="ER23" s="120">
        <v>0</v>
      </c>
      <c r="ES23" s="117">
        <v>0</v>
      </c>
      <c r="ET23" s="120">
        <v>0</v>
      </c>
      <c r="EU23" s="117">
        <v>0</v>
      </c>
      <c r="EV23" s="120">
        <v>0</v>
      </c>
      <c r="EW23" s="117">
        <v>0</v>
      </c>
      <c r="EX23" s="120">
        <v>0</v>
      </c>
      <c r="EY23" s="93">
        <v>0</v>
      </c>
      <c r="EZ23" s="93">
        <v>0</v>
      </c>
      <c r="FA23" s="93">
        <v>0</v>
      </c>
      <c r="FB23" s="120">
        <v>0</v>
      </c>
      <c r="FC23" s="93">
        <v>0</v>
      </c>
      <c r="FD23" s="117">
        <v>0</v>
      </c>
      <c r="FE23" s="93">
        <v>0</v>
      </c>
      <c r="FF23" s="117">
        <v>0</v>
      </c>
      <c r="FG23" s="93">
        <v>0</v>
      </c>
      <c r="FH23" s="117">
        <v>0</v>
      </c>
    </row>
    <row r="24" spans="1:164" x14ac:dyDescent="0.35">
      <c r="A24" s="152"/>
      <c r="B24" s="4" t="s">
        <v>148</v>
      </c>
      <c r="C24" s="5" t="s">
        <v>13</v>
      </c>
      <c r="D24" s="139" t="s">
        <v>255</v>
      </c>
      <c r="E24" s="11">
        <v>0</v>
      </c>
      <c r="F24" s="16">
        <v>0</v>
      </c>
      <c r="G24" s="16" t="s">
        <v>259</v>
      </c>
      <c r="H24" s="117">
        <v>0</v>
      </c>
      <c r="I24" s="34" t="str">
        <f>B18</f>
        <v>Reactant8</v>
      </c>
      <c r="J24" s="117">
        <v>0</v>
      </c>
      <c r="K24" s="117">
        <v>0</v>
      </c>
      <c r="L24" s="117">
        <v>0</v>
      </c>
      <c r="M24" s="117">
        <v>0</v>
      </c>
      <c r="N24" s="117">
        <v>0</v>
      </c>
      <c r="O24" s="117" t="s">
        <v>325</v>
      </c>
      <c r="P24" s="117" t="s">
        <v>325</v>
      </c>
      <c r="Q24" s="117" t="s">
        <v>325</v>
      </c>
      <c r="R24" s="117" t="s">
        <v>325</v>
      </c>
      <c r="S24" s="117" t="s">
        <v>325</v>
      </c>
      <c r="T24" s="117" t="s">
        <v>325</v>
      </c>
      <c r="U24" s="117" t="s">
        <v>325</v>
      </c>
      <c r="V24" s="117" t="s">
        <v>325</v>
      </c>
      <c r="W24" s="117" t="s">
        <v>325</v>
      </c>
      <c r="X24" s="117" t="s">
        <v>325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20">
        <v>0</v>
      </c>
      <c r="CA24" s="1">
        <v>0</v>
      </c>
      <c r="CB24" s="120">
        <v>0</v>
      </c>
      <c r="CC24" s="1">
        <v>0</v>
      </c>
      <c r="CD24" s="120">
        <v>0</v>
      </c>
      <c r="CE24" s="1">
        <v>0</v>
      </c>
      <c r="CF24" s="120">
        <v>0</v>
      </c>
      <c r="CG24" s="1">
        <v>0</v>
      </c>
      <c r="CH24" s="1">
        <v>0</v>
      </c>
      <c r="CI24" s="1">
        <v>0</v>
      </c>
      <c r="CJ24" s="120">
        <v>0</v>
      </c>
      <c r="CK24" s="1">
        <v>0</v>
      </c>
      <c r="CL24" s="120">
        <v>0</v>
      </c>
      <c r="CM24" s="1">
        <v>0</v>
      </c>
      <c r="CN24" s="120">
        <v>0</v>
      </c>
      <c r="CO24" s="1">
        <v>0</v>
      </c>
      <c r="CP24" s="120">
        <v>0</v>
      </c>
      <c r="CQ24" s="1">
        <v>0</v>
      </c>
      <c r="CR24" s="1">
        <v>0</v>
      </c>
      <c r="CS24" s="1">
        <v>0</v>
      </c>
      <c r="CT24" s="120">
        <v>0</v>
      </c>
      <c r="CU24" s="1">
        <v>0</v>
      </c>
      <c r="CV24" s="120">
        <v>0</v>
      </c>
      <c r="CW24" s="1">
        <v>0</v>
      </c>
      <c r="CX24" s="120">
        <v>0</v>
      </c>
      <c r="CY24" s="1">
        <v>0</v>
      </c>
      <c r="CZ24" s="120">
        <v>0</v>
      </c>
      <c r="DA24" s="1">
        <v>0</v>
      </c>
      <c r="DB24" s="1">
        <v>0</v>
      </c>
      <c r="DC24" s="1">
        <v>0</v>
      </c>
      <c r="DD24" s="120">
        <v>0</v>
      </c>
      <c r="DE24" s="1">
        <v>0</v>
      </c>
      <c r="DF24" s="120">
        <v>0</v>
      </c>
      <c r="DG24" s="1">
        <v>0</v>
      </c>
      <c r="DH24" s="120">
        <v>0</v>
      </c>
      <c r="DI24" s="1">
        <v>0</v>
      </c>
      <c r="DJ24" s="120">
        <v>0</v>
      </c>
      <c r="DK24" s="1">
        <v>0</v>
      </c>
      <c r="DL24" s="1">
        <v>0</v>
      </c>
      <c r="DM24" s="1">
        <v>0</v>
      </c>
      <c r="DN24" s="120">
        <v>0</v>
      </c>
      <c r="DO24" s="1">
        <v>0</v>
      </c>
      <c r="DP24" s="120">
        <v>0</v>
      </c>
      <c r="DQ24" s="1">
        <v>0</v>
      </c>
      <c r="DR24" s="120">
        <v>0</v>
      </c>
      <c r="DS24" s="1">
        <v>0</v>
      </c>
      <c r="DT24" s="120">
        <v>0</v>
      </c>
      <c r="DU24" s="1">
        <v>0</v>
      </c>
      <c r="DV24" s="1">
        <v>0</v>
      </c>
      <c r="DW24" s="1">
        <v>0</v>
      </c>
      <c r="DX24" s="120">
        <v>0</v>
      </c>
      <c r="DY24" s="1">
        <v>0</v>
      </c>
      <c r="DZ24" s="117">
        <v>0</v>
      </c>
      <c r="EA24" s="1">
        <v>0</v>
      </c>
      <c r="EB24" s="117">
        <v>0</v>
      </c>
      <c r="EC24" s="1">
        <v>0</v>
      </c>
      <c r="ED24" s="117">
        <v>0</v>
      </c>
      <c r="EE24" s="1">
        <v>0</v>
      </c>
      <c r="EF24" s="1">
        <v>0</v>
      </c>
      <c r="EG24" s="1">
        <v>0</v>
      </c>
      <c r="EH24" s="120">
        <v>0</v>
      </c>
      <c r="EI24" s="1">
        <v>0</v>
      </c>
      <c r="EJ24" s="120">
        <v>0</v>
      </c>
      <c r="EK24" s="1">
        <v>0</v>
      </c>
      <c r="EL24" s="120">
        <v>0</v>
      </c>
      <c r="EM24" s="1">
        <v>0</v>
      </c>
      <c r="EN24" s="120">
        <v>0</v>
      </c>
      <c r="EO24" s="1">
        <v>0</v>
      </c>
      <c r="EP24" s="1">
        <v>0</v>
      </c>
      <c r="EQ24" s="1">
        <v>0</v>
      </c>
      <c r="ER24" s="120">
        <v>0</v>
      </c>
      <c r="ES24" s="1">
        <v>0</v>
      </c>
      <c r="ET24" s="120">
        <v>0</v>
      </c>
      <c r="EU24" s="1">
        <v>0</v>
      </c>
      <c r="EV24" s="120">
        <v>0</v>
      </c>
      <c r="EW24" s="1">
        <v>0</v>
      </c>
      <c r="EX24" s="120">
        <v>0</v>
      </c>
      <c r="EY24" s="1">
        <v>0</v>
      </c>
      <c r="EZ24" s="1">
        <v>0</v>
      </c>
      <c r="FA24" s="1">
        <v>0</v>
      </c>
      <c r="FB24" s="120">
        <v>0</v>
      </c>
      <c r="FC24" s="1">
        <v>0</v>
      </c>
      <c r="FD24" s="117">
        <v>0</v>
      </c>
      <c r="FE24" s="1">
        <v>0</v>
      </c>
      <c r="FF24" s="117">
        <v>0</v>
      </c>
      <c r="FG24" s="1">
        <v>0</v>
      </c>
      <c r="FH24" s="117">
        <v>0</v>
      </c>
    </row>
    <row r="25" spans="1:164" x14ac:dyDescent="0.35">
      <c r="A25" s="152"/>
      <c r="B25" s="4" t="s">
        <v>148</v>
      </c>
      <c r="C25" s="5" t="s">
        <v>13</v>
      </c>
      <c r="D25" s="139" t="s">
        <v>256</v>
      </c>
      <c r="E25" s="11">
        <v>0</v>
      </c>
      <c r="F25" s="16">
        <v>0</v>
      </c>
      <c r="G25" s="16" t="s">
        <v>260</v>
      </c>
      <c r="H25" s="117">
        <v>0</v>
      </c>
      <c r="I25" s="34" t="str">
        <f>B18</f>
        <v>Reactant8</v>
      </c>
      <c r="J25" s="117">
        <v>0</v>
      </c>
      <c r="K25" s="117">
        <v>0</v>
      </c>
      <c r="L25" s="117">
        <v>0</v>
      </c>
      <c r="M25" s="117">
        <v>0</v>
      </c>
      <c r="N25" s="117">
        <v>0</v>
      </c>
      <c r="O25" s="117" t="s">
        <v>325</v>
      </c>
      <c r="P25" s="117" t="s">
        <v>325</v>
      </c>
      <c r="Q25" s="117" t="s">
        <v>325</v>
      </c>
      <c r="R25" s="117" t="s">
        <v>325</v>
      </c>
      <c r="S25" s="117" t="s">
        <v>325</v>
      </c>
      <c r="T25" s="117" t="s">
        <v>325</v>
      </c>
      <c r="U25" s="117" t="s">
        <v>325</v>
      </c>
      <c r="V25" s="117" t="s">
        <v>325</v>
      </c>
      <c r="W25" s="117" t="s">
        <v>325</v>
      </c>
      <c r="X25" s="117" t="s">
        <v>325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17">
        <v>0</v>
      </c>
      <c r="BA25" s="17">
        <v>0</v>
      </c>
      <c r="BB25" s="17">
        <v>0</v>
      </c>
      <c r="BC25" s="17">
        <v>0</v>
      </c>
      <c r="BD25" s="17">
        <v>0</v>
      </c>
      <c r="BE25" s="17">
        <v>0</v>
      </c>
      <c r="BF25" s="17">
        <v>0</v>
      </c>
      <c r="BG25" s="17">
        <v>0</v>
      </c>
      <c r="BH25" s="17">
        <v>0</v>
      </c>
      <c r="BI25" s="17">
        <v>0</v>
      </c>
      <c r="BJ25" s="17">
        <v>0</v>
      </c>
      <c r="BK25" s="17">
        <v>0</v>
      </c>
      <c r="BL25" s="17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20">
        <v>0</v>
      </c>
      <c r="CA25" s="1">
        <v>0</v>
      </c>
      <c r="CB25" s="120">
        <v>0</v>
      </c>
      <c r="CC25" s="1">
        <v>0</v>
      </c>
      <c r="CD25" s="120">
        <v>0</v>
      </c>
      <c r="CE25" s="1">
        <v>0</v>
      </c>
      <c r="CF25" s="120">
        <v>0</v>
      </c>
      <c r="CG25" s="1">
        <v>0</v>
      </c>
      <c r="CH25" s="1">
        <v>0</v>
      </c>
      <c r="CI25" s="1">
        <v>0</v>
      </c>
      <c r="CJ25" s="120">
        <v>0</v>
      </c>
      <c r="CK25" s="1">
        <v>0</v>
      </c>
      <c r="CL25" s="120">
        <v>0</v>
      </c>
      <c r="CM25" s="1">
        <v>0</v>
      </c>
      <c r="CN25" s="120">
        <v>0</v>
      </c>
      <c r="CO25" s="1">
        <v>0</v>
      </c>
      <c r="CP25" s="120">
        <v>0</v>
      </c>
      <c r="CQ25" s="1">
        <v>0</v>
      </c>
      <c r="CR25" s="1">
        <v>0</v>
      </c>
      <c r="CS25" s="1">
        <v>0</v>
      </c>
      <c r="CT25" s="120">
        <v>0</v>
      </c>
      <c r="CU25" s="1">
        <v>0</v>
      </c>
      <c r="CV25" s="120">
        <v>0</v>
      </c>
      <c r="CW25" s="1">
        <v>0</v>
      </c>
      <c r="CX25" s="120">
        <v>0</v>
      </c>
      <c r="CY25" s="1">
        <v>0</v>
      </c>
      <c r="CZ25" s="120">
        <v>0</v>
      </c>
      <c r="DA25" s="1">
        <v>0</v>
      </c>
      <c r="DB25" s="1">
        <v>0</v>
      </c>
      <c r="DC25" s="1">
        <v>0</v>
      </c>
      <c r="DD25" s="120">
        <v>0</v>
      </c>
      <c r="DE25" s="1">
        <v>0</v>
      </c>
      <c r="DF25" s="120">
        <v>0</v>
      </c>
      <c r="DG25" s="1">
        <v>0</v>
      </c>
      <c r="DH25" s="120">
        <v>0</v>
      </c>
      <c r="DI25" s="1">
        <v>0</v>
      </c>
      <c r="DJ25" s="120">
        <v>0</v>
      </c>
      <c r="DK25" s="1">
        <v>0</v>
      </c>
      <c r="DL25" s="1">
        <v>0</v>
      </c>
      <c r="DM25" s="1">
        <v>0</v>
      </c>
      <c r="DN25" s="120">
        <v>0</v>
      </c>
      <c r="DO25" s="1">
        <v>0</v>
      </c>
      <c r="DP25" s="120">
        <v>0</v>
      </c>
      <c r="DQ25" s="1">
        <v>0</v>
      </c>
      <c r="DR25" s="120">
        <v>0</v>
      </c>
      <c r="DS25" s="1">
        <v>0</v>
      </c>
      <c r="DT25" s="120">
        <v>0</v>
      </c>
      <c r="DU25" s="1">
        <v>0</v>
      </c>
      <c r="DV25" s="1">
        <v>0</v>
      </c>
      <c r="DW25" s="1">
        <v>0</v>
      </c>
      <c r="DX25" s="120">
        <v>0</v>
      </c>
      <c r="DY25" s="1">
        <v>0</v>
      </c>
      <c r="DZ25" s="117">
        <v>0</v>
      </c>
      <c r="EA25" s="1">
        <v>0</v>
      </c>
      <c r="EB25" s="117">
        <v>0</v>
      </c>
      <c r="EC25" s="1">
        <v>0</v>
      </c>
      <c r="ED25" s="117">
        <v>0</v>
      </c>
      <c r="EE25" s="1">
        <v>0</v>
      </c>
      <c r="EF25" s="1">
        <v>0</v>
      </c>
      <c r="EG25" s="1">
        <v>0</v>
      </c>
      <c r="EH25" s="120">
        <v>0</v>
      </c>
      <c r="EI25" s="1">
        <v>0</v>
      </c>
      <c r="EJ25" s="120">
        <v>0</v>
      </c>
      <c r="EK25" s="1">
        <v>0</v>
      </c>
      <c r="EL25" s="120">
        <v>0</v>
      </c>
      <c r="EM25" s="1">
        <v>0</v>
      </c>
      <c r="EN25" s="120">
        <v>0</v>
      </c>
      <c r="EO25" s="1">
        <v>0</v>
      </c>
      <c r="EP25" s="1">
        <v>0</v>
      </c>
      <c r="EQ25" s="1">
        <v>0</v>
      </c>
      <c r="ER25" s="120">
        <v>0</v>
      </c>
      <c r="ES25" s="1">
        <v>0</v>
      </c>
      <c r="ET25" s="120">
        <v>0</v>
      </c>
      <c r="EU25" s="1">
        <v>0</v>
      </c>
      <c r="EV25" s="120">
        <v>0</v>
      </c>
      <c r="EW25" s="1">
        <v>0</v>
      </c>
      <c r="EX25" s="120">
        <v>0</v>
      </c>
      <c r="EY25" s="1">
        <v>0</v>
      </c>
      <c r="EZ25" s="1">
        <v>0</v>
      </c>
      <c r="FA25" s="1">
        <v>0</v>
      </c>
      <c r="FB25" s="120">
        <v>0</v>
      </c>
      <c r="FC25" s="1">
        <v>0</v>
      </c>
      <c r="FD25" s="117">
        <v>0</v>
      </c>
      <c r="FE25" s="1">
        <v>0</v>
      </c>
      <c r="FF25" s="117">
        <v>0</v>
      </c>
      <c r="FG25" s="1">
        <v>0</v>
      </c>
      <c r="FH25" s="117">
        <v>0</v>
      </c>
    </row>
    <row r="26" spans="1:164" x14ac:dyDescent="0.35">
      <c r="A26" s="152"/>
      <c r="B26" s="35" t="s">
        <v>143</v>
      </c>
      <c r="C26" s="13" t="s">
        <v>289</v>
      </c>
      <c r="D26" s="139" t="s">
        <v>76</v>
      </c>
      <c r="E26" s="11">
        <v>0</v>
      </c>
      <c r="F26" s="16">
        <v>0</v>
      </c>
      <c r="G26" s="16" t="s">
        <v>79</v>
      </c>
      <c r="H26" s="12">
        <v>0</v>
      </c>
      <c r="I26" s="117" t="s">
        <v>12</v>
      </c>
      <c r="J26" s="117">
        <v>0</v>
      </c>
      <c r="K26" s="117">
        <v>0</v>
      </c>
      <c r="L26" s="117">
        <v>0</v>
      </c>
      <c r="M26" s="117">
        <v>0</v>
      </c>
      <c r="N26" s="117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17">
        <v>0</v>
      </c>
      <c r="Z26" s="117">
        <v>0</v>
      </c>
      <c r="AA26" s="117">
        <v>0</v>
      </c>
      <c r="AB26" s="117">
        <v>0</v>
      </c>
      <c r="AC26" s="117">
        <v>0</v>
      </c>
      <c r="AD26" s="117">
        <v>0</v>
      </c>
      <c r="AE26" s="117">
        <v>0</v>
      </c>
      <c r="AF26" s="117">
        <v>0</v>
      </c>
      <c r="AG26" s="117">
        <v>0</v>
      </c>
      <c r="AH26" s="1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0">
        <v>0</v>
      </c>
      <c r="CA26" s="12">
        <v>0</v>
      </c>
      <c r="CB26" s="120">
        <v>0</v>
      </c>
      <c r="CC26" s="12">
        <v>0</v>
      </c>
      <c r="CD26" s="120">
        <v>0</v>
      </c>
      <c r="CE26" s="12">
        <v>0</v>
      </c>
      <c r="CF26" s="120">
        <v>0</v>
      </c>
      <c r="CG26" s="12">
        <v>0</v>
      </c>
      <c r="CH26" s="12">
        <v>0</v>
      </c>
      <c r="CI26" s="12">
        <v>0</v>
      </c>
      <c r="CJ26" s="120">
        <v>0</v>
      </c>
      <c r="CK26" s="12">
        <v>0</v>
      </c>
      <c r="CL26" s="120">
        <v>0</v>
      </c>
      <c r="CM26" s="12">
        <v>0</v>
      </c>
      <c r="CN26" s="120">
        <v>0</v>
      </c>
      <c r="CO26" s="12">
        <v>0</v>
      </c>
      <c r="CP26" s="120">
        <v>0</v>
      </c>
      <c r="CQ26" s="12">
        <v>0</v>
      </c>
      <c r="CR26" s="12">
        <v>0</v>
      </c>
      <c r="CS26" s="12">
        <v>0</v>
      </c>
      <c r="CT26" s="120">
        <v>0</v>
      </c>
      <c r="CU26" s="12">
        <v>0</v>
      </c>
      <c r="CV26" s="120">
        <v>0</v>
      </c>
      <c r="CW26" s="12">
        <v>0</v>
      </c>
      <c r="CX26" s="120">
        <v>0</v>
      </c>
      <c r="CY26" s="12">
        <v>0</v>
      </c>
      <c r="CZ26" s="120">
        <v>0</v>
      </c>
      <c r="DA26" s="12">
        <v>0</v>
      </c>
      <c r="DB26" s="12">
        <v>0</v>
      </c>
      <c r="DC26" s="12">
        <v>0</v>
      </c>
      <c r="DD26" s="120">
        <v>0</v>
      </c>
      <c r="DE26" s="12">
        <v>0</v>
      </c>
      <c r="DF26" s="120">
        <v>0</v>
      </c>
      <c r="DG26" s="12">
        <v>0</v>
      </c>
      <c r="DH26" s="120">
        <v>0</v>
      </c>
      <c r="DI26" s="12">
        <v>0</v>
      </c>
      <c r="DJ26" s="120">
        <v>0</v>
      </c>
      <c r="DK26" s="12">
        <v>0</v>
      </c>
      <c r="DL26" s="12">
        <v>0</v>
      </c>
      <c r="DM26" s="12">
        <v>0</v>
      </c>
      <c r="DN26" s="120">
        <v>0</v>
      </c>
      <c r="DO26" s="12">
        <v>0</v>
      </c>
      <c r="DP26" s="120">
        <v>0</v>
      </c>
      <c r="DQ26" s="12">
        <v>0</v>
      </c>
      <c r="DR26" s="120">
        <v>0</v>
      </c>
      <c r="DS26" s="12">
        <v>0</v>
      </c>
      <c r="DT26" s="120">
        <v>0</v>
      </c>
      <c r="DU26" s="12">
        <v>0</v>
      </c>
      <c r="DV26" s="12">
        <v>0</v>
      </c>
      <c r="DW26" s="12">
        <v>0</v>
      </c>
      <c r="DX26" s="120">
        <v>0</v>
      </c>
      <c r="DY26" s="117">
        <v>0</v>
      </c>
      <c r="DZ26" s="117">
        <v>0</v>
      </c>
      <c r="EA26" s="117">
        <v>0</v>
      </c>
      <c r="EB26" s="117">
        <v>0</v>
      </c>
      <c r="EC26" s="117">
        <v>0</v>
      </c>
      <c r="ED26" s="117">
        <v>0</v>
      </c>
      <c r="EE26" s="12">
        <v>0</v>
      </c>
      <c r="EF26" s="12">
        <v>0</v>
      </c>
      <c r="EG26" s="12">
        <v>0</v>
      </c>
      <c r="EH26" s="120">
        <v>0</v>
      </c>
      <c r="EI26" s="117">
        <v>0</v>
      </c>
      <c r="EJ26" s="120">
        <v>0</v>
      </c>
      <c r="EK26" s="117">
        <v>0</v>
      </c>
      <c r="EL26" s="120">
        <v>0</v>
      </c>
      <c r="EM26" s="117">
        <v>0</v>
      </c>
      <c r="EN26" s="120">
        <v>0</v>
      </c>
      <c r="EO26" s="117">
        <v>0</v>
      </c>
      <c r="EP26" s="117">
        <v>0</v>
      </c>
      <c r="EQ26" s="117">
        <v>0</v>
      </c>
      <c r="ER26" s="120">
        <v>0</v>
      </c>
      <c r="ES26" s="117">
        <v>0</v>
      </c>
      <c r="ET26" s="120">
        <v>0</v>
      </c>
      <c r="EU26" s="117">
        <v>0</v>
      </c>
      <c r="EV26" s="120">
        <v>0</v>
      </c>
      <c r="EW26" s="117">
        <v>0</v>
      </c>
      <c r="EX26" s="120">
        <v>0</v>
      </c>
      <c r="EY26" s="12">
        <v>0</v>
      </c>
      <c r="EZ26" s="12">
        <v>0</v>
      </c>
      <c r="FA26" s="12">
        <v>0</v>
      </c>
      <c r="FB26" s="120">
        <v>0</v>
      </c>
      <c r="FC26" s="12">
        <v>0</v>
      </c>
      <c r="FD26" s="117">
        <v>0</v>
      </c>
      <c r="FE26" s="12">
        <v>0</v>
      </c>
      <c r="FF26" s="117">
        <v>0</v>
      </c>
      <c r="FG26" s="12">
        <v>0</v>
      </c>
      <c r="FH26" s="117">
        <v>0</v>
      </c>
    </row>
    <row r="27" spans="1:164" x14ac:dyDescent="0.35">
      <c r="A27" s="152"/>
      <c r="B27" s="35" t="s">
        <v>144</v>
      </c>
      <c r="C27" s="13" t="s">
        <v>289</v>
      </c>
      <c r="D27" s="139" t="s">
        <v>77</v>
      </c>
      <c r="E27" s="11">
        <v>0</v>
      </c>
      <c r="F27" s="16">
        <v>0</v>
      </c>
      <c r="G27" s="16" t="s">
        <v>78</v>
      </c>
      <c r="H27" s="12">
        <v>0</v>
      </c>
      <c r="I27" s="117" t="s">
        <v>12</v>
      </c>
      <c r="J27" s="117">
        <v>0</v>
      </c>
      <c r="K27" s="117">
        <v>0</v>
      </c>
      <c r="L27" s="117">
        <v>0</v>
      </c>
      <c r="M27" s="117">
        <v>0</v>
      </c>
      <c r="N27" s="117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17">
        <v>0</v>
      </c>
      <c r="Z27" s="117">
        <v>0</v>
      </c>
      <c r="AA27" s="117">
        <v>0</v>
      </c>
      <c r="AB27" s="117">
        <v>0</v>
      </c>
      <c r="AC27" s="117">
        <v>0</v>
      </c>
      <c r="AD27" s="117">
        <v>0</v>
      </c>
      <c r="AE27" s="117">
        <v>0</v>
      </c>
      <c r="AF27" s="117">
        <v>0</v>
      </c>
      <c r="AG27" s="117">
        <v>0</v>
      </c>
      <c r="AH27" s="1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7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0</v>
      </c>
      <c r="BB27" s="17">
        <v>0</v>
      </c>
      <c r="BC27" s="17">
        <v>0</v>
      </c>
      <c r="BD27" s="17">
        <v>0</v>
      </c>
      <c r="BE27" s="17">
        <v>0</v>
      </c>
      <c r="BF27" s="17">
        <v>0</v>
      </c>
      <c r="BG27" s="17">
        <v>0</v>
      </c>
      <c r="BH27" s="17">
        <v>0</v>
      </c>
      <c r="BI27" s="17">
        <v>0</v>
      </c>
      <c r="BJ27" s="17">
        <v>0</v>
      </c>
      <c r="BK27" s="17">
        <v>0</v>
      </c>
      <c r="BL27" s="17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0">
        <v>0</v>
      </c>
      <c r="CA27" s="12">
        <v>0</v>
      </c>
      <c r="CB27" s="120">
        <v>0</v>
      </c>
      <c r="CC27" s="12">
        <v>0</v>
      </c>
      <c r="CD27" s="120">
        <v>0</v>
      </c>
      <c r="CE27" s="12">
        <v>0</v>
      </c>
      <c r="CF27" s="120">
        <v>0</v>
      </c>
      <c r="CG27" s="12">
        <v>0</v>
      </c>
      <c r="CH27" s="12">
        <v>0</v>
      </c>
      <c r="CI27" s="12">
        <v>0</v>
      </c>
      <c r="CJ27" s="120">
        <v>0</v>
      </c>
      <c r="CK27" s="12">
        <v>0</v>
      </c>
      <c r="CL27" s="120">
        <v>0</v>
      </c>
      <c r="CM27" s="12">
        <v>0</v>
      </c>
      <c r="CN27" s="120">
        <v>0</v>
      </c>
      <c r="CO27" s="12">
        <v>0</v>
      </c>
      <c r="CP27" s="120">
        <v>0</v>
      </c>
      <c r="CQ27" s="12">
        <v>0</v>
      </c>
      <c r="CR27" s="12">
        <v>0</v>
      </c>
      <c r="CS27" s="12">
        <v>0</v>
      </c>
      <c r="CT27" s="120">
        <v>0</v>
      </c>
      <c r="CU27" s="12">
        <v>0</v>
      </c>
      <c r="CV27" s="120">
        <v>0</v>
      </c>
      <c r="CW27" s="12">
        <v>0</v>
      </c>
      <c r="CX27" s="120">
        <v>0</v>
      </c>
      <c r="CY27" s="12">
        <v>0</v>
      </c>
      <c r="CZ27" s="120">
        <v>0</v>
      </c>
      <c r="DA27" s="12">
        <v>0</v>
      </c>
      <c r="DB27" s="12">
        <v>0</v>
      </c>
      <c r="DC27" s="12">
        <v>0</v>
      </c>
      <c r="DD27" s="120">
        <v>0</v>
      </c>
      <c r="DE27" s="12">
        <v>0</v>
      </c>
      <c r="DF27" s="120">
        <v>0</v>
      </c>
      <c r="DG27" s="12">
        <v>0</v>
      </c>
      <c r="DH27" s="120">
        <v>0</v>
      </c>
      <c r="DI27" s="12">
        <v>0</v>
      </c>
      <c r="DJ27" s="120">
        <v>0</v>
      </c>
      <c r="DK27" s="12">
        <v>0</v>
      </c>
      <c r="DL27" s="12">
        <v>0</v>
      </c>
      <c r="DM27" s="12">
        <v>0</v>
      </c>
      <c r="DN27" s="120">
        <v>0</v>
      </c>
      <c r="DO27" s="12">
        <v>0</v>
      </c>
      <c r="DP27" s="120">
        <v>0</v>
      </c>
      <c r="DQ27" s="12">
        <v>0</v>
      </c>
      <c r="DR27" s="120">
        <v>0</v>
      </c>
      <c r="DS27" s="12">
        <v>0</v>
      </c>
      <c r="DT27" s="120">
        <v>0</v>
      </c>
      <c r="DU27" s="12">
        <v>0</v>
      </c>
      <c r="DV27" s="12">
        <v>0</v>
      </c>
      <c r="DW27" s="12">
        <v>0</v>
      </c>
      <c r="DX27" s="120">
        <v>0</v>
      </c>
      <c r="DY27" s="117">
        <v>0</v>
      </c>
      <c r="DZ27" s="117">
        <v>0</v>
      </c>
      <c r="EA27" s="117">
        <v>0</v>
      </c>
      <c r="EB27" s="117">
        <v>0</v>
      </c>
      <c r="EC27" s="117">
        <v>0</v>
      </c>
      <c r="ED27" s="117">
        <v>0</v>
      </c>
      <c r="EE27" s="12">
        <v>0</v>
      </c>
      <c r="EF27" s="12">
        <v>0</v>
      </c>
      <c r="EG27" s="12">
        <v>0</v>
      </c>
      <c r="EH27" s="120">
        <v>0</v>
      </c>
      <c r="EI27" s="117">
        <v>0</v>
      </c>
      <c r="EJ27" s="120">
        <v>0</v>
      </c>
      <c r="EK27" s="117">
        <v>0</v>
      </c>
      <c r="EL27" s="120">
        <v>0</v>
      </c>
      <c r="EM27" s="117">
        <v>0</v>
      </c>
      <c r="EN27" s="120">
        <v>0</v>
      </c>
      <c r="EO27" s="117">
        <v>0</v>
      </c>
      <c r="EP27" s="117">
        <v>0</v>
      </c>
      <c r="EQ27" s="117">
        <v>0</v>
      </c>
      <c r="ER27" s="120">
        <v>0</v>
      </c>
      <c r="ES27" s="117">
        <v>0</v>
      </c>
      <c r="ET27" s="120">
        <v>0</v>
      </c>
      <c r="EU27" s="117">
        <v>0</v>
      </c>
      <c r="EV27" s="120">
        <v>0</v>
      </c>
      <c r="EW27" s="117">
        <v>0</v>
      </c>
      <c r="EX27" s="120">
        <v>0</v>
      </c>
      <c r="EY27" s="12">
        <v>0</v>
      </c>
      <c r="EZ27" s="12">
        <v>0</v>
      </c>
      <c r="FA27" s="12">
        <v>0</v>
      </c>
      <c r="FB27" s="120">
        <v>0</v>
      </c>
      <c r="FC27" s="12">
        <v>0</v>
      </c>
      <c r="FD27" s="117">
        <v>0</v>
      </c>
      <c r="FE27" s="12">
        <v>0</v>
      </c>
      <c r="FF27" s="117">
        <v>0</v>
      </c>
      <c r="FG27" s="12">
        <v>0</v>
      </c>
      <c r="FH27" s="117">
        <v>0</v>
      </c>
    </row>
    <row r="28" spans="1:164" x14ac:dyDescent="0.35">
      <c r="A28" s="152"/>
      <c r="B28" s="35" t="s">
        <v>145</v>
      </c>
      <c r="C28" s="13" t="s">
        <v>289</v>
      </c>
      <c r="D28" s="139" t="s">
        <v>36</v>
      </c>
      <c r="E28" s="11">
        <v>0</v>
      </c>
      <c r="F28" s="16">
        <v>0</v>
      </c>
      <c r="G28" s="16" t="s">
        <v>19</v>
      </c>
      <c r="H28" s="12">
        <v>0</v>
      </c>
      <c r="I28" s="117" t="s">
        <v>12</v>
      </c>
      <c r="J28" s="117">
        <v>0</v>
      </c>
      <c r="K28" s="117">
        <v>0</v>
      </c>
      <c r="L28" s="117">
        <v>0</v>
      </c>
      <c r="M28" s="117">
        <v>0</v>
      </c>
      <c r="N28" s="117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17">
        <v>0</v>
      </c>
      <c r="Z28" s="117">
        <v>0</v>
      </c>
      <c r="AA28" s="117">
        <v>0</v>
      </c>
      <c r="AB28" s="117">
        <v>0</v>
      </c>
      <c r="AC28" s="117">
        <v>0</v>
      </c>
      <c r="AD28" s="117">
        <v>0</v>
      </c>
      <c r="AE28" s="117">
        <v>0</v>
      </c>
      <c r="AF28" s="117">
        <v>0</v>
      </c>
      <c r="AG28" s="117">
        <v>0</v>
      </c>
      <c r="AH28" s="1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0">
        <v>0</v>
      </c>
      <c r="CA28" s="12">
        <v>0</v>
      </c>
      <c r="CB28" s="120">
        <v>0</v>
      </c>
      <c r="CC28" s="12">
        <v>0</v>
      </c>
      <c r="CD28" s="120">
        <v>0</v>
      </c>
      <c r="CE28" s="12">
        <v>0</v>
      </c>
      <c r="CF28" s="120">
        <v>0</v>
      </c>
      <c r="CG28" s="12">
        <v>0</v>
      </c>
      <c r="CH28" s="12">
        <v>0</v>
      </c>
      <c r="CI28" s="12">
        <v>0</v>
      </c>
      <c r="CJ28" s="120">
        <v>0</v>
      </c>
      <c r="CK28" s="12">
        <v>0</v>
      </c>
      <c r="CL28" s="120">
        <v>0</v>
      </c>
      <c r="CM28" s="12">
        <v>0</v>
      </c>
      <c r="CN28" s="120">
        <v>0</v>
      </c>
      <c r="CO28" s="12">
        <v>0</v>
      </c>
      <c r="CP28" s="120">
        <v>0</v>
      </c>
      <c r="CQ28" s="12">
        <v>0</v>
      </c>
      <c r="CR28" s="12">
        <v>0</v>
      </c>
      <c r="CS28" s="12">
        <v>0</v>
      </c>
      <c r="CT28" s="120">
        <v>0</v>
      </c>
      <c r="CU28" s="12">
        <v>0</v>
      </c>
      <c r="CV28" s="120">
        <v>0</v>
      </c>
      <c r="CW28" s="12">
        <v>0</v>
      </c>
      <c r="CX28" s="120">
        <v>0</v>
      </c>
      <c r="CY28" s="12">
        <v>0</v>
      </c>
      <c r="CZ28" s="120">
        <v>0</v>
      </c>
      <c r="DA28" s="12">
        <v>0</v>
      </c>
      <c r="DB28" s="12">
        <v>0</v>
      </c>
      <c r="DC28" s="12">
        <v>0</v>
      </c>
      <c r="DD28" s="120">
        <v>0</v>
      </c>
      <c r="DE28" s="12">
        <v>0</v>
      </c>
      <c r="DF28" s="120">
        <v>0</v>
      </c>
      <c r="DG28" s="12">
        <v>0</v>
      </c>
      <c r="DH28" s="120">
        <v>0</v>
      </c>
      <c r="DI28" s="12">
        <v>0</v>
      </c>
      <c r="DJ28" s="120">
        <v>0</v>
      </c>
      <c r="DK28" s="12">
        <v>0</v>
      </c>
      <c r="DL28" s="12">
        <v>0</v>
      </c>
      <c r="DM28" s="12">
        <v>0</v>
      </c>
      <c r="DN28" s="120">
        <v>0</v>
      </c>
      <c r="DO28" s="12">
        <v>0</v>
      </c>
      <c r="DP28" s="120">
        <v>0</v>
      </c>
      <c r="DQ28" s="12">
        <v>0</v>
      </c>
      <c r="DR28" s="120">
        <v>0</v>
      </c>
      <c r="DS28" s="12">
        <v>0</v>
      </c>
      <c r="DT28" s="120">
        <v>0</v>
      </c>
      <c r="DU28" s="12">
        <v>0</v>
      </c>
      <c r="DV28" s="12">
        <v>0</v>
      </c>
      <c r="DW28" s="12">
        <v>0</v>
      </c>
      <c r="DX28" s="120">
        <v>0</v>
      </c>
      <c r="DY28" s="117">
        <v>0</v>
      </c>
      <c r="DZ28" s="117">
        <v>0</v>
      </c>
      <c r="EA28" s="117">
        <v>0</v>
      </c>
      <c r="EB28" s="117">
        <v>0</v>
      </c>
      <c r="EC28" s="117">
        <v>0</v>
      </c>
      <c r="ED28" s="117">
        <v>0</v>
      </c>
      <c r="EE28" s="12">
        <v>0</v>
      </c>
      <c r="EF28" s="12">
        <v>0</v>
      </c>
      <c r="EG28" s="12">
        <v>0</v>
      </c>
      <c r="EH28" s="120">
        <v>0</v>
      </c>
      <c r="EI28" s="117">
        <v>0</v>
      </c>
      <c r="EJ28" s="120">
        <v>0</v>
      </c>
      <c r="EK28" s="117">
        <v>0</v>
      </c>
      <c r="EL28" s="120">
        <v>0</v>
      </c>
      <c r="EM28" s="117">
        <v>0</v>
      </c>
      <c r="EN28" s="120">
        <v>0</v>
      </c>
      <c r="EO28" s="117">
        <v>0</v>
      </c>
      <c r="EP28" s="117">
        <v>0</v>
      </c>
      <c r="EQ28" s="117">
        <v>0</v>
      </c>
      <c r="ER28" s="120">
        <v>0</v>
      </c>
      <c r="ES28" s="117">
        <v>0</v>
      </c>
      <c r="ET28" s="120">
        <v>0</v>
      </c>
      <c r="EU28" s="117">
        <v>0</v>
      </c>
      <c r="EV28" s="120">
        <v>0</v>
      </c>
      <c r="EW28" s="117">
        <v>0</v>
      </c>
      <c r="EX28" s="120">
        <v>0</v>
      </c>
      <c r="EY28" s="12">
        <v>0</v>
      </c>
      <c r="EZ28" s="12">
        <v>0</v>
      </c>
      <c r="FA28" s="12">
        <v>0</v>
      </c>
      <c r="FB28" s="120">
        <v>0</v>
      </c>
      <c r="FC28" s="12">
        <v>0</v>
      </c>
      <c r="FD28" s="117">
        <v>0</v>
      </c>
      <c r="FE28" s="12">
        <v>0</v>
      </c>
      <c r="FF28" s="117">
        <v>0</v>
      </c>
      <c r="FG28" s="12">
        <v>0</v>
      </c>
      <c r="FH28" s="117">
        <v>0</v>
      </c>
    </row>
    <row r="29" spans="1:164" s="120" customFormat="1" x14ac:dyDescent="0.35">
      <c r="A29" s="152"/>
      <c r="B29" s="106" t="s">
        <v>146</v>
      </c>
      <c r="C29" s="13" t="s">
        <v>289</v>
      </c>
      <c r="D29" s="103" t="s">
        <v>265</v>
      </c>
      <c r="E29" s="11">
        <v>0</v>
      </c>
      <c r="F29" s="118">
        <v>0</v>
      </c>
      <c r="G29" s="118" t="s">
        <v>266</v>
      </c>
      <c r="H29" s="108">
        <v>0</v>
      </c>
      <c r="I29" s="120" t="s">
        <v>12</v>
      </c>
      <c r="J29" s="117">
        <v>0</v>
      </c>
      <c r="K29" s="117">
        <v>0</v>
      </c>
      <c r="L29" s="117">
        <v>0</v>
      </c>
      <c r="M29" s="117">
        <v>0</v>
      </c>
      <c r="N29" s="117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17">
        <v>0</v>
      </c>
      <c r="Z29" s="117">
        <v>0</v>
      </c>
      <c r="AA29" s="117">
        <v>0</v>
      </c>
      <c r="AB29" s="117">
        <v>0</v>
      </c>
      <c r="AC29" s="117">
        <v>0</v>
      </c>
      <c r="AD29" s="117">
        <v>0</v>
      </c>
      <c r="AE29" s="117">
        <v>0</v>
      </c>
      <c r="AF29" s="117">
        <v>0</v>
      </c>
      <c r="AG29" s="117">
        <v>0</v>
      </c>
      <c r="AH29" s="117">
        <v>0</v>
      </c>
      <c r="AI29" s="105">
        <v>0</v>
      </c>
      <c r="AJ29" s="105">
        <v>0</v>
      </c>
      <c r="AK29" s="105">
        <v>0</v>
      </c>
      <c r="AL29" s="105">
        <v>0</v>
      </c>
      <c r="AM29" s="105">
        <v>0</v>
      </c>
      <c r="AN29" s="105">
        <v>0</v>
      </c>
      <c r="AO29" s="105">
        <v>0</v>
      </c>
      <c r="AP29" s="105">
        <v>0</v>
      </c>
      <c r="AQ29" s="105">
        <v>0</v>
      </c>
      <c r="AR29" s="105">
        <v>0</v>
      </c>
      <c r="AS29" s="105">
        <v>0</v>
      </c>
      <c r="AT29" s="105">
        <v>0</v>
      </c>
      <c r="AU29" s="105">
        <v>0</v>
      </c>
      <c r="AV29" s="105">
        <v>0</v>
      </c>
      <c r="AW29" s="105">
        <v>0</v>
      </c>
      <c r="AX29" s="105">
        <v>0</v>
      </c>
      <c r="AY29" s="105">
        <v>0</v>
      </c>
      <c r="AZ29" s="105">
        <v>0</v>
      </c>
      <c r="BA29" s="105">
        <v>0</v>
      </c>
      <c r="BB29" s="105">
        <v>0</v>
      </c>
      <c r="BC29" s="105">
        <v>0</v>
      </c>
      <c r="BD29" s="105">
        <v>0</v>
      </c>
      <c r="BE29" s="105">
        <v>0</v>
      </c>
      <c r="BF29" s="105">
        <v>0</v>
      </c>
      <c r="BG29" s="105">
        <v>0</v>
      </c>
      <c r="BH29" s="105">
        <v>0</v>
      </c>
      <c r="BI29" s="105">
        <v>0</v>
      </c>
      <c r="BJ29" s="105">
        <v>0</v>
      </c>
      <c r="BK29" s="105">
        <v>0</v>
      </c>
      <c r="BL29" s="105">
        <v>0</v>
      </c>
      <c r="BM29" s="104">
        <v>0</v>
      </c>
      <c r="BN29" s="104">
        <v>0</v>
      </c>
      <c r="BO29" s="104">
        <v>0</v>
      </c>
      <c r="BP29" s="104">
        <v>0</v>
      </c>
      <c r="BQ29" s="104">
        <v>0</v>
      </c>
      <c r="BR29" s="104">
        <v>0</v>
      </c>
      <c r="BS29" s="104">
        <v>0</v>
      </c>
      <c r="BT29" s="104">
        <v>0</v>
      </c>
      <c r="BU29" s="104">
        <v>0</v>
      </c>
      <c r="BV29" s="104">
        <v>0</v>
      </c>
      <c r="BW29" s="104">
        <v>0</v>
      </c>
      <c r="BX29" s="104">
        <v>0</v>
      </c>
      <c r="BY29" s="104">
        <v>0</v>
      </c>
      <c r="BZ29" s="120">
        <v>0</v>
      </c>
      <c r="CA29" s="104">
        <v>0</v>
      </c>
      <c r="CB29" s="120">
        <v>0</v>
      </c>
      <c r="CC29" s="104">
        <v>0</v>
      </c>
      <c r="CD29" s="120">
        <v>0</v>
      </c>
      <c r="CE29" s="104">
        <v>0</v>
      </c>
      <c r="CF29" s="120">
        <v>0</v>
      </c>
      <c r="CG29" s="104">
        <v>0</v>
      </c>
      <c r="CH29" s="104">
        <v>0</v>
      </c>
      <c r="CI29" s="104">
        <v>0</v>
      </c>
      <c r="CJ29" s="120">
        <v>0</v>
      </c>
      <c r="CK29" s="104">
        <v>0</v>
      </c>
      <c r="CL29" s="120">
        <v>0</v>
      </c>
      <c r="CM29" s="104">
        <v>0</v>
      </c>
      <c r="CN29" s="120">
        <v>0</v>
      </c>
      <c r="CO29" s="104">
        <v>0</v>
      </c>
      <c r="CP29" s="120">
        <v>0</v>
      </c>
      <c r="CQ29" s="104">
        <v>0</v>
      </c>
      <c r="CR29" s="104">
        <v>0</v>
      </c>
      <c r="CS29" s="104">
        <v>0</v>
      </c>
      <c r="CT29" s="120">
        <v>0</v>
      </c>
      <c r="CU29" s="104">
        <v>0</v>
      </c>
      <c r="CV29" s="120">
        <v>0</v>
      </c>
      <c r="CW29" s="104">
        <v>0</v>
      </c>
      <c r="CX29" s="120">
        <v>0</v>
      </c>
      <c r="CY29" s="104">
        <v>0</v>
      </c>
      <c r="CZ29" s="120">
        <v>0</v>
      </c>
      <c r="DA29" s="104">
        <v>0</v>
      </c>
      <c r="DB29" s="104">
        <v>0</v>
      </c>
      <c r="DC29" s="104">
        <v>0</v>
      </c>
      <c r="DD29" s="120">
        <v>0</v>
      </c>
      <c r="DE29" s="104">
        <v>0</v>
      </c>
      <c r="DF29" s="120">
        <v>0</v>
      </c>
      <c r="DG29" s="104">
        <v>0</v>
      </c>
      <c r="DH29" s="120">
        <v>0</v>
      </c>
      <c r="DI29" s="104">
        <v>0</v>
      </c>
      <c r="DJ29" s="120">
        <v>0</v>
      </c>
      <c r="DK29" s="104">
        <v>0</v>
      </c>
      <c r="DL29" s="104">
        <v>0</v>
      </c>
      <c r="DM29" s="104">
        <v>0</v>
      </c>
      <c r="DN29" s="120">
        <v>0</v>
      </c>
      <c r="DO29" s="104">
        <v>0</v>
      </c>
      <c r="DP29" s="120">
        <v>0</v>
      </c>
      <c r="DQ29" s="104">
        <v>0</v>
      </c>
      <c r="DR29" s="120">
        <v>0</v>
      </c>
      <c r="DS29" s="104">
        <v>0</v>
      </c>
      <c r="DT29" s="120">
        <v>0</v>
      </c>
      <c r="DU29" s="104">
        <v>0</v>
      </c>
      <c r="DV29" s="104">
        <v>0</v>
      </c>
      <c r="DW29" s="104">
        <v>0</v>
      </c>
      <c r="DX29" s="120">
        <v>0</v>
      </c>
      <c r="DY29" s="104">
        <v>0</v>
      </c>
      <c r="DZ29" s="117">
        <v>0</v>
      </c>
      <c r="EA29" s="104">
        <v>0</v>
      </c>
      <c r="EB29" s="117">
        <v>0</v>
      </c>
      <c r="EC29" s="104">
        <v>0</v>
      </c>
      <c r="ED29" s="117">
        <v>0</v>
      </c>
      <c r="EE29" s="104">
        <v>0</v>
      </c>
      <c r="EF29" s="104">
        <v>0</v>
      </c>
      <c r="EG29" s="104">
        <v>0</v>
      </c>
      <c r="EH29" s="120">
        <v>0</v>
      </c>
      <c r="EI29" s="104">
        <v>0</v>
      </c>
      <c r="EJ29" s="120">
        <v>0</v>
      </c>
      <c r="EK29" s="104">
        <v>0</v>
      </c>
      <c r="EL29" s="120">
        <v>0</v>
      </c>
      <c r="EM29" s="104">
        <v>0</v>
      </c>
      <c r="EN29" s="120">
        <v>0</v>
      </c>
      <c r="EO29" s="104">
        <v>0</v>
      </c>
      <c r="EP29" s="104">
        <v>0</v>
      </c>
      <c r="EQ29" s="104">
        <v>0</v>
      </c>
      <c r="ER29" s="120">
        <v>0</v>
      </c>
      <c r="ES29" s="104">
        <v>0</v>
      </c>
      <c r="ET29" s="120">
        <v>0</v>
      </c>
      <c r="EU29" s="104">
        <v>0</v>
      </c>
      <c r="EV29" s="120">
        <v>0</v>
      </c>
      <c r="EW29" s="104">
        <v>0</v>
      </c>
      <c r="EX29" s="120">
        <v>0</v>
      </c>
      <c r="EY29" s="104">
        <v>0</v>
      </c>
      <c r="EZ29" s="104">
        <v>0</v>
      </c>
      <c r="FA29" s="104">
        <v>0</v>
      </c>
      <c r="FB29" s="120">
        <v>0</v>
      </c>
      <c r="FC29" s="104">
        <v>0</v>
      </c>
      <c r="FD29" s="117">
        <v>0</v>
      </c>
      <c r="FE29" s="104">
        <v>0</v>
      </c>
      <c r="FF29" s="117">
        <v>0</v>
      </c>
      <c r="FG29" s="104">
        <v>0</v>
      </c>
      <c r="FH29" s="117">
        <v>0</v>
      </c>
    </row>
    <row r="30" spans="1:164" x14ac:dyDescent="0.35">
      <c r="A30" s="152"/>
      <c r="B30" s="4" t="s">
        <v>29</v>
      </c>
      <c r="C30" s="5" t="s">
        <v>31</v>
      </c>
      <c r="D30" s="139" t="s">
        <v>37</v>
      </c>
      <c r="E30" s="11">
        <v>0</v>
      </c>
      <c r="F30" s="16">
        <v>0</v>
      </c>
      <c r="G30" s="16" t="s">
        <v>20</v>
      </c>
      <c r="H30" s="12">
        <v>0</v>
      </c>
      <c r="I30" s="117" t="s">
        <v>12</v>
      </c>
      <c r="J30" s="117">
        <v>0</v>
      </c>
      <c r="K30" s="117">
        <v>0</v>
      </c>
      <c r="L30" s="117">
        <v>0</v>
      </c>
      <c r="M30" s="117">
        <v>0</v>
      </c>
      <c r="N30" s="117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17">
        <v>0</v>
      </c>
      <c r="Z30" s="117">
        <v>0</v>
      </c>
      <c r="AA30" s="117">
        <v>0</v>
      </c>
      <c r="AB30" s="117">
        <v>0</v>
      </c>
      <c r="AC30" s="117">
        <v>0</v>
      </c>
      <c r="AD30" s="117">
        <v>0</v>
      </c>
      <c r="AE30" s="117">
        <v>0</v>
      </c>
      <c r="AF30" s="117">
        <v>0</v>
      </c>
      <c r="AG30" s="117">
        <v>0</v>
      </c>
      <c r="AH30" s="1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0">
        <v>0</v>
      </c>
      <c r="CA30" s="12">
        <v>0</v>
      </c>
      <c r="CB30" s="120">
        <v>0</v>
      </c>
      <c r="CC30" s="12">
        <v>0</v>
      </c>
      <c r="CD30" s="120">
        <v>0</v>
      </c>
      <c r="CE30" s="12">
        <v>0</v>
      </c>
      <c r="CF30" s="120">
        <v>0</v>
      </c>
      <c r="CG30" s="12">
        <v>0</v>
      </c>
      <c r="CH30" s="12">
        <v>0</v>
      </c>
      <c r="CI30" s="12">
        <v>0</v>
      </c>
      <c r="CJ30" s="120">
        <v>0</v>
      </c>
      <c r="CK30" s="12">
        <v>0</v>
      </c>
      <c r="CL30" s="120">
        <v>0</v>
      </c>
      <c r="CM30" s="12">
        <v>0</v>
      </c>
      <c r="CN30" s="120">
        <v>0</v>
      </c>
      <c r="CO30" s="12">
        <v>0</v>
      </c>
      <c r="CP30" s="120">
        <v>0</v>
      </c>
      <c r="CQ30" s="12">
        <v>0</v>
      </c>
      <c r="CR30" s="12">
        <v>0</v>
      </c>
      <c r="CS30" s="12">
        <v>0</v>
      </c>
      <c r="CT30" s="120">
        <v>0</v>
      </c>
      <c r="CU30" s="12">
        <v>0</v>
      </c>
      <c r="CV30" s="120">
        <v>0</v>
      </c>
      <c r="CW30" s="12">
        <v>0</v>
      </c>
      <c r="CX30" s="120">
        <v>0</v>
      </c>
      <c r="CY30" s="12">
        <v>0</v>
      </c>
      <c r="CZ30" s="120">
        <v>0</v>
      </c>
      <c r="DA30" s="12">
        <v>0</v>
      </c>
      <c r="DB30" s="12">
        <v>0</v>
      </c>
      <c r="DC30" s="12">
        <v>0</v>
      </c>
      <c r="DD30" s="120">
        <v>0</v>
      </c>
      <c r="DE30" s="12">
        <v>0</v>
      </c>
      <c r="DF30" s="120">
        <v>0</v>
      </c>
      <c r="DG30" s="12">
        <v>0</v>
      </c>
      <c r="DH30" s="120">
        <v>0</v>
      </c>
      <c r="DI30" s="12">
        <v>0</v>
      </c>
      <c r="DJ30" s="120">
        <v>0</v>
      </c>
      <c r="DK30" s="12">
        <v>0</v>
      </c>
      <c r="DL30" s="12">
        <v>0</v>
      </c>
      <c r="DM30" s="12">
        <v>0</v>
      </c>
      <c r="DN30" s="120">
        <v>0</v>
      </c>
      <c r="DO30" s="12">
        <v>0</v>
      </c>
      <c r="DP30" s="120">
        <v>0</v>
      </c>
      <c r="DQ30" s="12">
        <v>0</v>
      </c>
      <c r="DR30" s="120">
        <v>0</v>
      </c>
      <c r="DS30" s="12">
        <v>0</v>
      </c>
      <c r="DT30" s="120">
        <v>0</v>
      </c>
      <c r="DU30" s="12">
        <v>0</v>
      </c>
      <c r="DV30" s="12">
        <v>0</v>
      </c>
      <c r="DW30" s="12">
        <v>0</v>
      </c>
      <c r="DX30" s="120">
        <v>0</v>
      </c>
      <c r="DY30" s="117">
        <v>0</v>
      </c>
      <c r="DZ30" s="117">
        <v>0</v>
      </c>
      <c r="EA30" s="117">
        <v>0</v>
      </c>
      <c r="EB30" s="117">
        <v>0</v>
      </c>
      <c r="EC30" s="117">
        <v>0</v>
      </c>
      <c r="ED30" s="117">
        <v>0</v>
      </c>
      <c r="EE30" s="12">
        <v>0</v>
      </c>
      <c r="EF30" s="12">
        <v>0</v>
      </c>
      <c r="EG30" s="12">
        <v>0</v>
      </c>
      <c r="EH30" s="120">
        <v>0</v>
      </c>
      <c r="EI30" s="117">
        <v>0</v>
      </c>
      <c r="EJ30" s="120">
        <v>0</v>
      </c>
      <c r="EK30" s="117">
        <v>0</v>
      </c>
      <c r="EL30" s="120">
        <v>0</v>
      </c>
      <c r="EM30" s="117">
        <v>0</v>
      </c>
      <c r="EN30" s="120">
        <v>0</v>
      </c>
      <c r="EO30" s="117">
        <v>0</v>
      </c>
      <c r="EP30" s="117">
        <v>0</v>
      </c>
      <c r="EQ30" s="117">
        <v>0</v>
      </c>
      <c r="ER30" s="120">
        <v>0</v>
      </c>
      <c r="ES30" s="117">
        <v>0</v>
      </c>
      <c r="ET30" s="120">
        <v>0</v>
      </c>
      <c r="EU30" s="117">
        <v>0</v>
      </c>
      <c r="EV30" s="120">
        <v>0</v>
      </c>
      <c r="EW30" s="117">
        <v>0</v>
      </c>
      <c r="EX30" s="120">
        <v>0</v>
      </c>
      <c r="EY30" s="12">
        <v>0</v>
      </c>
      <c r="EZ30" s="12">
        <v>0</v>
      </c>
      <c r="FA30" s="12">
        <v>0</v>
      </c>
      <c r="FB30" s="120">
        <v>0</v>
      </c>
      <c r="FC30" s="12">
        <v>0</v>
      </c>
      <c r="FD30" s="117">
        <v>0</v>
      </c>
      <c r="FE30" s="12">
        <v>0</v>
      </c>
      <c r="FF30" s="117">
        <v>0</v>
      </c>
      <c r="FG30" s="12">
        <v>0</v>
      </c>
      <c r="FH30" s="117">
        <v>0</v>
      </c>
    </row>
    <row r="31" spans="1:164" x14ac:dyDescent="0.35">
      <c r="A31" s="152"/>
      <c r="B31" s="4" t="s">
        <v>30</v>
      </c>
      <c r="C31" s="5" t="s">
        <v>32</v>
      </c>
      <c r="D31" s="139" t="s">
        <v>38</v>
      </c>
      <c r="E31" s="11">
        <v>0</v>
      </c>
      <c r="F31" s="16">
        <v>0</v>
      </c>
      <c r="G31" s="16" t="s">
        <v>21</v>
      </c>
      <c r="H31" s="12">
        <v>0</v>
      </c>
      <c r="I31" s="117" t="s">
        <v>12</v>
      </c>
      <c r="J31" s="12">
        <v>0</v>
      </c>
      <c r="K31" s="117">
        <v>0</v>
      </c>
      <c r="L31" s="12">
        <v>0</v>
      </c>
      <c r="M31" s="117">
        <v>0</v>
      </c>
      <c r="N31" s="117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17">
        <v>0</v>
      </c>
      <c r="Z31" s="117">
        <v>0</v>
      </c>
      <c r="AA31" s="117">
        <v>0</v>
      </c>
      <c r="AB31" s="117">
        <v>0</v>
      </c>
      <c r="AC31" s="117">
        <v>0</v>
      </c>
      <c r="AD31" s="117">
        <v>0</v>
      </c>
      <c r="AE31" s="117">
        <v>0</v>
      </c>
      <c r="AF31" s="117">
        <v>0</v>
      </c>
      <c r="AG31" s="117">
        <v>0</v>
      </c>
      <c r="AH31" s="117">
        <v>0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  <c r="AS31" s="17">
        <v>0</v>
      </c>
      <c r="AT31" s="17">
        <v>0</v>
      </c>
      <c r="AU31" s="17">
        <v>0</v>
      </c>
      <c r="AV31" s="17">
        <v>0</v>
      </c>
      <c r="AW31" s="17">
        <v>0</v>
      </c>
      <c r="AX31" s="17">
        <v>0</v>
      </c>
      <c r="AY31" s="17">
        <v>0</v>
      </c>
      <c r="AZ31" s="17">
        <v>0</v>
      </c>
      <c r="BA31" s="17">
        <v>0</v>
      </c>
      <c r="BB31" s="17">
        <v>0</v>
      </c>
      <c r="BC31" s="17">
        <v>0</v>
      </c>
      <c r="BD31" s="17">
        <v>0</v>
      </c>
      <c r="BE31" s="17">
        <v>0</v>
      </c>
      <c r="BF31" s="17">
        <v>0</v>
      </c>
      <c r="BG31" s="17">
        <v>0</v>
      </c>
      <c r="BH31" s="17">
        <v>0</v>
      </c>
      <c r="BI31" s="17">
        <v>0</v>
      </c>
      <c r="BJ31" s="17">
        <v>0</v>
      </c>
      <c r="BK31" s="17">
        <v>0</v>
      </c>
      <c r="BL31" s="17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0">
        <v>0</v>
      </c>
      <c r="CA31" s="12">
        <v>0</v>
      </c>
      <c r="CB31" s="120">
        <v>0</v>
      </c>
      <c r="CC31" s="12">
        <v>0</v>
      </c>
      <c r="CD31" s="120">
        <v>0</v>
      </c>
      <c r="CE31" s="12">
        <v>0</v>
      </c>
      <c r="CF31" s="120">
        <v>0</v>
      </c>
      <c r="CG31" s="12">
        <v>0</v>
      </c>
      <c r="CH31" s="12">
        <v>0</v>
      </c>
      <c r="CI31" s="12">
        <v>0</v>
      </c>
      <c r="CJ31" s="120">
        <v>0</v>
      </c>
      <c r="CK31" s="12">
        <v>0</v>
      </c>
      <c r="CL31" s="120">
        <v>0</v>
      </c>
      <c r="CM31" s="12">
        <v>0</v>
      </c>
      <c r="CN31" s="120">
        <v>0</v>
      </c>
      <c r="CO31" s="12">
        <v>0</v>
      </c>
      <c r="CP31" s="120">
        <v>0</v>
      </c>
      <c r="CQ31" s="12">
        <v>0</v>
      </c>
      <c r="CR31" s="12">
        <v>0</v>
      </c>
      <c r="CS31" s="12">
        <v>0</v>
      </c>
      <c r="CT31" s="120">
        <v>0</v>
      </c>
      <c r="CU31" s="12">
        <v>0</v>
      </c>
      <c r="CV31" s="120">
        <v>0</v>
      </c>
      <c r="CW31" s="12">
        <v>0</v>
      </c>
      <c r="CX31" s="120">
        <v>0</v>
      </c>
      <c r="CY31" s="12">
        <v>0</v>
      </c>
      <c r="CZ31" s="120">
        <v>0</v>
      </c>
      <c r="DA31" s="43">
        <v>0</v>
      </c>
      <c r="DB31" s="43">
        <v>0</v>
      </c>
      <c r="DC31" s="12">
        <v>0</v>
      </c>
      <c r="DD31" s="120">
        <v>0</v>
      </c>
      <c r="DE31" s="12">
        <v>0</v>
      </c>
      <c r="DF31" s="120">
        <v>0</v>
      </c>
      <c r="DG31" s="12">
        <v>0</v>
      </c>
      <c r="DH31" s="120">
        <v>0</v>
      </c>
      <c r="DI31" s="12">
        <v>0</v>
      </c>
      <c r="DJ31" s="120">
        <v>0</v>
      </c>
      <c r="DK31" s="12">
        <v>0</v>
      </c>
      <c r="DL31" s="12">
        <v>0</v>
      </c>
      <c r="DM31" s="12">
        <v>0</v>
      </c>
      <c r="DN31" s="120">
        <v>0</v>
      </c>
      <c r="DO31" s="12">
        <v>0</v>
      </c>
      <c r="DP31" s="120">
        <v>0</v>
      </c>
      <c r="DQ31" s="12">
        <v>0</v>
      </c>
      <c r="DR31" s="120">
        <v>0</v>
      </c>
      <c r="DS31" s="12">
        <v>0</v>
      </c>
      <c r="DT31" s="120">
        <v>0</v>
      </c>
      <c r="DU31" s="12">
        <v>0</v>
      </c>
      <c r="DV31" s="12">
        <v>0</v>
      </c>
      <c r="DW31" s="12">
        <v>0</v>
      </c>
      <c r="DX31" s="120">
        <v>0</v>
      </c>
      <c r="DY31" s="117">
        <v>0</v>
      </c>
      <c r="DZ31" s="117">
        <v>0</v>
      </c>
      <c r="EA31" s="117">
        <v>0</v>
      </c>
      <c r="EB31" s="117">
        <v>0</v>
      </c>
      <c r="EC31" s="117">
        <v>0</v>
      </c>
      <c r="ED31" s="117">
        <v>0</v>
      </c>
      <c r="EE31" s="12">
        <v>0</v>
      </c>
      <c r="EF31" s="12">
        <v>0</v>
      </c>
      <c r="EG31" s="12">
        <v>0</v>
      </c>
      <c r="EH31" s="120">
        <v>0</v>
      </c>
      <c r="EI31" s="117">
        <v>0</v>
      </c>
      <c r="EJ31" s="120">
        <v>0</v>
      </c>
      <c r="EK31" s="117">
        <v>0</v>
      </c>
      <c r="EL31" s="120">
        <v>0</v>
      </c>
      <c r="EM31" s="117">
        <v>0</v>
      </c>
      <c r="EN31" s="120">
        <v>0</v>
      </c>
      <c r="EO31" s="117">
        <v>0</v>
      </c>
      <c r="EP31" s="117">
        <v>0</v>
      </c>
      <c r="EQ31" s="117">
        <v>0</v>
      </c>
      <c r="ER31" s="120">
        <v>0</v>
      </c>
      <c r="ES31" s="117">
        <v>0</v>
      </c>
      <c r="ET31" s="120">
        <v>0</v>
      </c>
      <c r="EU31" s="117">
        <v>0</v>
      </c>
      <c r="EV31" s="120">
        <v>0</v>
      </c>
      <c r="EW31" s="117">
        <v>0</v>
      </c>
      <c r="EX31" s="120">
        <v>0</v>
      </c>
      <c r="EY31" s="12">
        <v>0</v>
      </c>
      <c r="EZ31" s="12">
        <v>0</v>
      </c>
      <c r="FA31" s="12">
        <v>0</v>
      </c>
      <c r="FB31" s="120">
        <v>0</v>
      </c>
      <c r="FC31" s="12">
        <v>0</v>
      </c>
      <c r="FD31" s="117">
        <v>0</v>
      </c>
      <c r="FE31" s="12">
        <v>0</v>
      </c>
      <c r="FF31" s="117">
        <v>0</v>
      </c>
      <c r="FG31" s="12">
        <v>0</v>
      </c>
      <c r="FH31" s="117">
        <v>0</v>
      </c>
    </row>
    <row r="32" spans="1:164" x14ac:dyDescent="0.35">
      <c r="A32" s="152"/>
      <c r="B32" s="4" t="s">
        <v>142</v>
      </c>
      <c r="C32" s="5" t="s">
        <v>137</v>
      </c>
      <c r="D32" s="139" t="s">
        <v>39</v>
      </c>
      <c r="E32" s="11">
        <v>0</v>
      </c>
      <c r="F32" s="16">
        <v>0</v>
      </c>
      <c r="G32" s="16" t="s">
        <v>14</v>
      </c>
      <c r="H32" s="117">
        <v>0</v>
      </c>
      <c r="I32" s="34" t="str">
        <f>B21</f>
        <v>Product/Reactant3</v>
      </c>
      <c r="J32" s="117">
        <v>0</v>
      </c>
      <c r="K32" s="117">
        <v>0</v>
      </c>
      <c r="L32" s="117">
        <v>0</v>
      </c>
      <c r="M32" s="117">
        <v>0</v>
      </c>
      <c r="N32" s="117">
        <v>0</v>
      </c>
      <c r="O32" s="117" t="s">
        <v>326</v>
      </c>
      <c r="P32" s="117" t="s">
        <v>326</v>
      </c>
      <c r="Q32" s="117" t="s">
        <v>326</v>
      </c>
      <c r="R32" s="117" t="s">
        <v>326</v>
      </c>
      <c r="S32" s="117" t="s">
        <v>326</v>
      </c>
      <c r="T32" s="117" t="s">
        <v>326</v>
      </c>
      <c r="U32" s="117" t="s">
        <v>326</v>
      </c>
      <c r="V32" s="117" t="s">
        <v>326</v>
      </c>
      <c r="W32" s="117" t="s">
        <v>326</v>
      </c>
      <c r="X32" s="117" t="s">
        <v>326</v>
      </c>
      <c r="Y32" s="117">
        <v>0</v>
      </c>
      <c r="Z32" s="117">
        <v>0</v>
      </c>
      <c r="AA32" s="117">
        <v>0</v>
      </c>
      <c r="AB32" s="117">
        <v>0</v>
      </c>
      <c r="AC32" s="117">
        <v>0</v>
      </c>
      <c r="AD32" s="117">
        <v>0</v>
      </c>
      <c r="AE32" s="117">
        <v>0</v>
      </c>
      <c r="AF32" s="117">
        <v>0</v>
      </c>
      <c r="AG32" s="117">
        <v>0</v>
      </c>
      <c r="AH32" s="1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17">
        <v>0</v>
      </c>
      <c r="BN32" s="117">
        <v>0</v>
      </c>
      <c r="BO32" s="117">
        <v>0</v>
      </c>
      <c r="BP32" s="117">
        <v>0</v>
      </c>
      <c r="BQ32" s="117">
        <v>0</v>
      </c>
      <c r="BR32" s="117">
        <v>0</v>
      </c>
      <c r="BS32" s="117">
        <v>0</v>
      </c>
      <c r="BT32" s="117">
        <v>0</v>
      </c>
      <c r="BU32" s="117">
        <v>0</v>
      </c>
      <c r="BV32" s="117">
        <v>0</v>
      </c>
      <c r="BW32" s="117">
        <v>0</v>
      </c>
      <c r="BX32" s="117">
        <v>0</v>
      </c>
      <c r="BY32" s="117">
        <v>0</v>
      </c>
      <c r="BZ32" s="120">
        <v>0</v>
      </c>
      <c r="CA32" s="117">
        <v>0</v>
      </c>
      <c r="CB32" s="120">
        <v>0</v>
      </c>
      <c r="CC32" s="117">
        <v>0</v>
      </c>
      <c r="CD32" s="120">
        <v>0</v>
      </c>
      <c r="CE32" s="117">
        <v>0</v>
      </c>
      <c r="CF32" s="120">
        <v>0</v>
      </c>
      <c r="CG32" s="117">
        <v>0</v>
      </c>
      <c r="CH32" s="117">
        <v>0</v>
      </c>
      <c r="CI32" s="117">
        <v>0</v>
      </c>
      <c r="CJ32" s="120">
        <v>0</v>
      </c>
      <c r="CK32" s="117">
        <v>0</v>
      </c>
      <c r="CL32" s="120">
        <v>0</v>
      </c>
      <c r="CM32" s="117">
        <v>0</v>
      </c>
      <c r="CN32" s="120">
        <v>0</v>
      </c>
      <c r="CO32" s="117">
        <v>0</v>
      </c>
      <c r="CP32" s="120">
        <v>0</v>
      </c>
      <c r="CQ32" s="117">
        <v>0</v>
      </c>
      <c r="CR32" s="117">
        <v>0</v>
      </c>
      <c r="CS32" s="117">
        <v>0</v>
      </c>
      <c r="CT32" s="120">
        <v>0</v>
      </c>
      <c r="CU32" s="117">
        <v>0</v>
      </c>
      <c r="CV32" s="120">
        <v>0</v>
      </c>
      <c r="CW32" s="117">
        <v>0</v>
      </c>
      <c r="CX32" s="120">
        <v>0</v>
      </c>
      <c r="CY32" s="117">
        <v>0</v>
      </c>
      <c r="CZ32" s="120">
        <v>0</v>
      </c>
      <c r="DA32" s="117">
        <v>0</v>
      </c>
      <c r="DB32" s="117">
        <v>0</v>
      </c>
      <c r="DC32" s="117">
        <v>0</v>
      </c>
      <c r="DD32" s="120">
        <v>0</v>
      </c>
      <c r="DE32" s="117">
        <v>0</v>
      </c>
      <c r="DF32" s="120">
        <v>0</v>
      </c>
      <c r="DG32" s="117">
        <v>0</v>
      </c>
      <c r="DH32" s="120">
        <v>0</v>
      </c>
      <c r="DI32" s="117">
        <v>0</v>
      </c>
      <c r="DJ32" s="120">
        <v>0</v>
      </c>
      <c r="DK32" s="117">
        <v>0</v>
      </c>
      <c r="DL32" s="117">
        <v>0</v>
      </c>
      <c r="DM32" s="117">
        <v>0</v>
      </c>
      <c r="DN32" s="120">
        <v>0</v>
      </c>
      <c r="DO32" s="117">
        <v>0</v>
      </c>
      <c r="DP32" s="120">
        <v>0</v>
      </c>
      <c r="DQ32" s="117">
        <v>0</v>
      </c>
      <c r="DR32" s="120">
        <v>0</v>
      </c>
      <c r="DS32" s="117">
        <v>0</v>
      </c>
      <c r="DT32" s="120">
        <v>0</v>
      </c>
      <c r="DU32" s="12">
        <v>0</v>
      </c>
      <c r="DV32" s="12">
        <v>0</v>
      </c>
      <c r="DW32" s="12">
        <v>0</v>
      </c>
      <c r="DX32" s="120">
        <v>0</v>
      </c>
      <c r="DY32" s="117">
        <v>0</v>
      </c>
      <c r="DZ32" s="117">
        <v>0</v>
      </c>
      <c r="EA32" s="117">
        <v>0</v>
      </c>
      <c r="EB32" s="117">
        <v>0</v>
      </c>
      <c r="EC32" s="117">
        <v>0</v>
      </c>
      <c r="ED32" s="117">
        <v>0</v>
      </c>
      <c r="EE32" s="12">
        <v>0</v>
      </c>
      <c r="EF32" s="12">
        <v>0</v>
      </c>
      <c r="EG32" s="12">
        <v>0</v>
      </c>
      <c r="EH32" s="120">
        <v>0</v>
      </c>
      <c r="EI32" s="117">
        <v>0</v>
      </c>
      <c r="EJ32" s="120">
        <v>0</v>
      </c>
      <c r="EK32" s="117">
        <v>0</v>
      </c>
      <c r="EL32" s="120">
        <v>0</v>
      </c>
      <c r="EM32" s="117">
        <v>0</v>
      </c>
      <c r="EN32" s="120">
        <v>0</v>
      </c>
      <c r="EO32" s="117">
        <v>0</v>
      </c>
      <c r="EP32" s="117">
        <v>0</v>
      </c>
      <c r="EQ32" s="117">
        <v>0</v>
      </c>
      <c r="ER32" s="120">
        <v>0</v>
      </c>
      <c r="ES32" s="117">
        <v>0</v>
      </c>
      <c r="ET32" s="120">
        <v>0</v>
      </c>
      <c r="EU32" s="117">
        <v>0</v>
      </c>
      <c r="EV32" s="120">
        <v>0</v>
      </c>
      <c r="EW32" s="117">
        <v>0</v>
      </c>
      <c r="EX32" s="120">
        <v>0</v>
      </c>
      <c r="EY32" s="117">
        <v>0</v>
      </c>
      <c r="EZ32" s="117">
        <v>0</v>
      </c>
      <c r="FA32" s="117">
        <v>0</v>
      </c>
      <c r="FB32" s="120">
        <v>0</v>
      </c>
      <c r="FC32" s="117">
        <v>0</v>
      </c>
      <c r="FD32" s="117">
        <v>0</v>
      </c>
      <c r="FE32" s="117">
        <v>0</v>
      </c>
      <c r="FF32" s="117">
        <v>0</v>
      </c>
      <c r="FG32" s="117">
        <v>0</v>
      </c>
      <c r="FH32" s="117">
        <v>0</v>
      </c>
    </row>
    <row r="33" spans="1:164" x14ac:dyDescent="0.35">
      <c r="A33" s="152"/>
      <c r="B33" s="4" t="s">
        <v>15</v>
      </c>
      <c r="C33" s="13" t="s">
        <v>289</v>
      </c>
      <c r="D33" s="139" t="s">
        <v>40</v>
      </c>
      <c r="E33" s="11">
        <v>0</v>
      </c>
      <c r="F33" s="16">
        <v>0</v>
      </c>
      <c r="G33" s="16" t="s">
        <v>22</v>
      </c>
      <c r="H33" s="117">
        <v>0</v>
      </c>
      <c r="I33" s="117" t="s">
        <v>12</v>
      </c>
      <c r="J33" s="117">
        <v>0</v>
      </c>
      <c r="K33" s="117">
        <v>0</v>
      </c>
      <c r="L33" s="12">
        <v>0</v>
      </c>
      <c r="M33" s="117">
        <v>0</v>
      </c>
      <c r="N33" s="117">
        <v>0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17">
        <v>0</v>
      </c>
      <c r="U33" s="117">
        <v>0</v>
      </c>
      <c r="V33" s="117">
        <v>0</v>
      </c>
      <c r="W33" s="117">
        <v>0</v>
      </c>
      <c r="X33" s="117">
        <v>0</v>
      </c>
      <c r="Y33" s="117">
        <v>0</v>
      </c>
      <c r="Z33" s="117">
        <v>0</v>
      </c>
      <c r="AA33" s="117">
        <v>0</v>
      </c>
      <c r="AB33" s="117">
        <v>0</v>
      </c>
      <c r="AC33" s="117">
        <v>0</v>
      </c>
      <c r="AD33" s="117">
        <v>0</v>
      </c>
      <c r="AE33" s="117">
        <v>0</v>
      </c>
      <c r="AF33" s="117">
        <v>0</v>
      </c>
      <c r="AG33" s="117">
        <v>0</v>
      </c>
      <c r="AH33" s="1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>
        <v>0</v>
      </c>
      <c r="AU33" s="17">
        <v>0</v>
      </c>
      <c r="AV33" s="17">
        <v>0</v>
      </c>
      <c r="AW33" s="17">
        <v>0</v>
      </c>
      <c r="AX33" s="17">
        <v>0</v>
      </c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BM33" s="117" t="s">
        <v>395</v>
      </c>
      <c r="BN33" s="117" t="s">
        <v>395</v>
      </c>
      <c r="BO33" s="117" t="s">
        <v>395</v>
      </c>
      <c r="BP33" s="117" t="s">
        <v>395</v>
      </c>
      <c r="BQ33" s="117" t="s">
        <v>395</v>
      </c>
      <c r="BR33" s="117" t="s">
        <v>395</v>
      </c>
      <c r="BS33" s="117" t="s">
        <v>395</v>
      </c>
      <c r="BT33" s="117" t="s">
        <v>395</v>
      </c>
      <c r="BU33" s="117" t="s">
        <v>395</v>
      </c>
      <c r="BV33" s="117" t="s">
        <v>395</v>
      </c>
      <c r="BW33" s="117">
        <v>0</v>
      </c>
      <c r="BX33" s="117">
        <v>0</v>
      </c>
      <c r="BY33" s="117">
        <v>0</v>
      </c>
      <c r="BZ33" s="120">
        <v>0</v>
      </c>
      <c r="CA33" s="117">
        <v>0</v>
      </c>
      <c r="CB33" s="120">
        <v>0</v>
      </c>
      <c r="CC33" s="117">
        <v>0</v>
      </c>
      <c r="CD33" s="120">
        <v>0</v>
      </c>
      <c r="CE33" s="117">
        <v>0</v>
      </c>
      <c r="CF33" s="120">
        <v>0</v>
      </c>
      <c r="CG33" s="117">
        <v>0</v>
      </c>
      <c r="CH33" s="117">
        <v>0</v>
      </c>
      <c r="CI33" s="117">
        <v>0</v>
      </c>
      <c r="CJ33" s="120">
        <v>0</v>
      </c>
      <c r="CK33" s="117">
        <v>0</v>
      </c>
      <c r="CL33" s="120">
        <v>0</v>
      </c>
      <c r="CM33" s="117">
        <v>0</v>
      </c>
      <c r="CN33" s="120">
        <v>0</v>
      </c>
      <c r="CO33" s="117">
        <v>0</v>
      </c>
      <c r="CP33" s="120">
        <v>0</v>
      </c>
      <c r="CQ33" s="117">
        <v>0</v>
      </c>
      <c r="CR33" s="117">
        <v>0</v>
      </c>
      <c r="CS33" s="117">
        <v>0</v>
      </c>
      <c r="CT33" s="120">
        <v>0</v>
      </c>
      <c r="CU33" s="117">
        <v>0</v>
      </c>
      <c r="CV33" s="120">
        <v>0</v>
      </c>
      <c r="CW33" s="117">
        <v>0</v>
      </c>
      <c r="CX33" s="120">
        <v>0</v>
      </c>
      <c r="CY33" s="117">
        <v>0</v>
      </c>
      <c r="CZ33" s="120">
        <v>0</v>
      </c>
      <c r="DA33" s="117">
        <v>0</v>
      </c>
      <c r="DB33" s="117">
        <v>0</v>
      </c>
      <c r="DC33" s="117">
        <v>0</v>
      </c>
      <c r="DD33" s="120">
        <v>0</v>
      </c>
      <c r="DE33" s="117">
        <v>0</v>
      </c>
      <c r="DF33" s="120">
        <v>0</v>
      </c>
      <c r="DG33" s="117">
        <v>0</v>
      </c>
      <c r="DH33" s="120">
        <v>0</v>
      </c>
      <c r="DI33" s="117">
        <v>0</v>
      </c>
      <c r="DJ33" s="120">
        <v>0</v>
      </c>
      <c r="DK33" s="117">
        <v>0</v>
      </c>
      <c r="DL33" s="117">
        <v>0</v>
      </c>
      <c r="DM33" s="117">
        <v>0</v>
      </c>
      <c r="DN33" s="120">
        <v>0</v>
      </c>
      <c r="DO33" s="117">
        <v>0</v>
      </c>
      <c r="DP33" s="120">
        <v>0</v>
      </c>
      <c r="DQ33" s="117">
        <v>0</v>
      </c>
      <c r="DR33" s="120">
        <v>0</v>
      </c>
      <c r="DS33" s="117">
        <v>0</v>
      </c>
      <c r="DT33" s="120">
        <v>0</v>
      </c>
      <c r="DU33" s="117">
        <v>0</v>
      </c>
      <c r="DV33" s="117">
        <v>0</v>
      </c>
      <c r="DW33" s="117">
        <v>0</v>
      </c>
      <c r="DX33" s="120">
        <v>0</v>
      </c>
      <c r="DY33" s="117">
        <v>0</v>
      </c>
      <c r="DZ33" s="117">
        <v>0</v>
      </c>
      <c r="EA33" s="117">
        <v>0</v>
      </c>
      <c r="EB33" s="117">
        <v>0</v>
      </c>
      <c r="EC33" s="117">
        <v>0</v>
      </c>
      <c r="ED33" s="117">
        <v>0</v>
      </c>
      <c r="EE33" s="117">
        <v>0</v>
      </c>
      <c r="EF33" s="117">
        <v>0</v>
      </c>
      <c r="EG33" s="117">
        <v>0</v>
      </c>
      <c r="EH33" s="120">
        <v>0</v>
      </c>
      <c r="EI33" s="117">
        <v>0</v>
      </c>
      <c r="EJ33" s="120">
        <v>0</v>
      </c>
      <c r="EK33" s="117">
        <v>0</v>
      </c>
      <c r="EL33" s="120">
        <v>0</v>
      </c>
      <c r="EM33" s="117">
        <v>0</v>
      </c>
      <c r="EN33" s="120">
        <v>0</v>
      </c>
      <c r="EO33" s="117">
        <v>0</v>
      </c>
      <c r="EP33" s="117">
        <v>0</v>
      </c>
      <c r="EQ33" s="117">
        <v>0</v>
      </c>
      <c r="ER33" s="120">
        <v>0</v>
      </c>
      <c r="ES33" s="117">
        <v>0</v>
      </c>
      <c r="ET33" s="120">
        <v>0</v>
      </c>
      <c r="EU33" s="117">
        <v>0</v>
      </c>
      <c r="EV33" s="120">
        <v>0</v>
      </c>
      <c r="EW33" s="117">
        <v>0</v>
      </c>
      <c r="EX33" s="120">
        <v>0</v>
      </c>
      <c r="EY33" s="117">
        <v>0</v>
      </c>
      <c r="EZ33" s="117">
        <v>0</v>
      </c>
      <c r="FA33" s="117">
        <v>0</v>
      </c>
      <c r="FB33" s="120">
        <v>0</v>
      </c>
      <c r="FC33" s="117">
        <v>0</v>
      </c>
      <c r="FD33" s="117">
        <v>0</v>
      </c>
      <c r="FE33" s="117">
        <v>0</v>
      </c>
      <c r="FF33" s="117">
        <v>0</v>
      </c>
      <c r="FG33" s="117">
        <v>0</v>
      </c>
      <c r="FH33" s="117">
        <v>0</v>
      </c>
    </row>
    <row r="34" spans="1:164" x14ac:dyDescent="0.35">
      <c r="A34" s="152"/>
      <c r="B34" s="4" t="s">
        <v>16</v>
      </c>
      <c r="C34" s="13" t="s">
        <v>289</v>
      </c>
      <c r="D34" s="139" t="s">
        <v>41</v>
      </c>
      <c r="E34" s="11">
        <v>0</v>
      </c>
      <c r="F34" s="16">
        <v>0</v>
      </c>
      <c r="G34" s="16" t="s">
        <v>23</v>
      </c>
      <c r="H34" s="117">
        <v>0</v>
      </c>
      <c r="I34" s="117" t="s">
        <v>12</v>
      </c>
      <c r="J34" s="117">
        <v>0</v>
      </c>
      <c r="K34" s="117">
        <v>0</v>
      </c>
      <c r="L34" s="117">
        <v>0</v>
      </c>
      <c r="M34" s="117">
        <v>0</v>
      </c>
      <c r="N34" s="117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17">
        <v>0</v>
      </c>
      <c r="Z34" s="117">
        <v>0</v>
      </c>
      <c r="AA34" s="117">
        <v>0</v>
      </c>
      <c r="AB34" s="117">
        <v>0</v>
      </c>
      <c r="AC34" s="117">
        <v>0</v>
      </c>
      <c r="AD34" s="117">
        <v>0</v>
      </c>
      <c r="AE34" s="117">
        <v>0</v>
      </c>
      <c r="AF34" s="117">
        <v>0</v>
      </c>
      <c r="AG34" s="117">
        <v>0</v>
      </c>
      <c r="AH34" s="1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17">
        <v>0</v>
      </c>
      <c r="BN34" s="117">
        <v>0</v>
      </c>
      <c r="BO34" s="117">
        <v>0</v>
      </c>
      <c r="BP34" s="117">
        <v>0</v>
      </c>
      <c r="BQ34" s="117">
        <v>0</v>
      </c>
      <c r="BR34" s="117">
        <v>0</v>
      </c>
      <c r="BS34" s="117">
        <v>0</v>
      </c>
      <c r="BT34" s="117">
        <v>0</v>
      </c>
      <c r="BU34" s="117">
        <v>0</v>
      </c>
      <c r="BV34" s="117">
        <v>0</v>
      </c>
      <c r="BW34" s="117">
        <v>0</v>
      </c>
      <c r="BX34" s="117">
        <v>0</v>
      </c>
      <c r="BY34" s="117">
        <v>0</v>
      </c>
      <c r="BZ34" s="120">
        <v>0</v>
      </c>
      <c r="CA34" s="117">
        <v>0</v>
      </c>
      <c r="CB34" s="120">
        <v>0</v>
      </c>
      <c r="CC34" s="117">
        <v>0</v>
      </c>
      <c r="CD34" s="120">
        <v>0</v>
      </c>
      <c r="CE34" s="117">
        <v>0</v>
      </c>
      <c r="CF34" s="120">
        <v>0</v>
      </c>
      <c r="CG34" s="117">
        <v>0</v>
      </c>
      <c r="CH34" s="117">
        <v>0</v>
      </c>
      <c r="CI34" s="117">
        <v>0</v>
      </c>
      <c r="CJ34" s="120">
        <v>0</v>
      </c>
      <c r="CK34" s="117">
        <v>0</v>
      </c>
      <c r="CL34" s="120">
        <v>0</v>
      </c>
      <c r="CM34" s="117">
        <v>0</v>
      </c>
      <c r="CN34" s="120">
        <v>0</v>
      </c>
      <c r="CO34" s="117">
        <v>0</v>
      </c>
      <c r="CP34" s="120">
        <v>0</v>
      </c>
      <c r="CQ34" s="117">
        <v>0</v>
      </c>
      <c r="CR34" s="117">
        <v>0</v>
      </c>
      <c r="CS34" s="117">
        <v>0</v>
      </c>
      <c r="CT34" s="120">
        <v>0</v>
      </c>
      <c r="CU34" s="117">
        <v>0</v>
      </c>
      <c r="CV34" s="120">
        <v>0</v>
      </c>
      <c r="CW34" s="117">
        <v>0</v>
      </c>
      <c r="CX34" s="120">
        <v>0</v>
      </c>
      <c r="CY34" s="117">
        <v>0</v>
      </c>
      <c r="CZ34" s="120">
        <v>0</v>
      </c>
      <c r="DA34" s="117">
        <v>0</v>
      </c>
      <c r="DB34" s="117">
        <v>0</v>
      </c>
      <c r="DC34" s="117">
        <v>0</v>
      </c>
      <c r="DD34" s="120">
        <v>0</v>
      </c>
      <c r="DE34" s="117">
        <v>0</v>
      </c>
      <c r="DF34" s="120">
        <v>0</v>
      </c>
      <c r="DG34" s="117">
        <v>0</v>
      </c>
      <c r="DH34" s="120">
        <v>0</v>
      </c>
      <c r="DI34" s="117">
        <v>0</v>
      </c>
      <c r="DJ34" s="120">
        <v>0</v>
      </c>
      <c r="DK34" s="117">
        <v>0</v>
      </c>
      <c r="DL34" s="117">
        <v>0</v>
      </c>
      <c r="DM34" s="117">
        <v>0</v>
      </c>
      <c r="DN34" s="120">
        <v>0</v>
      </c>
      <c r="DO34" s="117">
        <v>0</v>
      </c>
      <c r="DP34" s="120">
        <v>0</v>
      </c>
      <c r="DQ34" s="117">
        <v>0</v>
      </c>
      <c r="DR34" s="120">
        <v>0</v>
      </c>
      <c r="DS34" s="117">
        <v>0</v>
      </c>
      <c r="DT34" s="120">
        <v>0</v>
      </c>
      <c r="DU34" s="117">
        <v>0</v>
      </c>
      <c r="DV34" s="117">
        <v>0</v>
      </c>
      <c r="DW34" s="117">
        <v>0</v>
      </c>
      <c r="DX34" s="120">
        <v>0</v>
      </c>
      <c r="DY34" s="117">
        <v>0</v>
      </c>
      <c r="DZ34" s="117">
        <v>0</v>
      </c>
      <c r="EA34" s="117">
        <v>0</v>
      </c>
      <c r="EB34" s="117">
        <v>0</v>
      </c>
      <c r="EC34" s="117">
        <v>0</v>
      </c>
      <c r="ED34" s="117">
        <v>0</v>
      </c>
      <c r="EE34" s="117">
        <v>0</v>
      </c>
      <c r="EF34" s="117">
        <v>0</v>
      </c>
      <c r="EG34" s="117">
        <v>0</v>
      </c>
      <c r="EH34" s="120">
        <v>0</v>
      </c>
      <c r="EI34" s="117">
        <v>0</v>
      </c>
      <c r="EJ34" s="120">
        <v>0</v>
      </c>
      <c r="EK34" s="117">
        <v>0</v>
      </c>
      <c r="EL34" s="120">
        <v>0</v>
      </c>
      <c r="EM34" s="117">
        <v>0</v>
      </c>
      <c r="EN34" s="120">
        <v>0</v>
      </c>
      <c r="EO34" s="117">
        <v>0</v>
      </c>
      <c r="EP34" s="117">
        <v>0</v>
      </c>
      <c r="EQ34" s="117">
        <v>0</v>
      </c>
      <c r="ER34" s="120">
        <v>0</v>
      </c>
      <c r="ES34" s="117">
        <v>0</v>
      </c>
      <c r="ET34" s="120">
        <v>0</v>
      </c>
      <c r="EU34" s="117">
        <v>0</v>
      </c>
      <c r="EV34" s="120">
        <v>0</v>
      </c>
      <c r="EW34" s="117">
        <v>0</v>
      </c>
      <c r="EX34" s="120">
        <v>0</v>
      </c>
      <c r="EY34" s="117">
        <v>0</v>
      </c>
      <c r="EZ34" s="117">
        <v>0</v>
      </c>
      <c r="FA34" s="117">
        <v>0</v>
      </c>
      <c r="FB34" s="120">
        <v>0</v>
      </c>
      <c r="FC34" s="117">
        <v>0</v>
      </c>
      <c r="FD34" s="117">
        <v>0</v>
      </c>
      <c r="FE34" s="117">
        <v>0</v>
      </c>
      <c r="FF34" s="117">
        <v>0</v>
      </c>
      <c r="FG34" s="117">
        <v>0</v>
      </c>
      <c r="FH34" s="117">
        <v>0</v>
      </c>
    </row>
    <row r="35" spans="1:164" x14ac:dyDescent="0.35">
      <c r="A35" s="152"/>
      <c r="B35" s="4" t="s">
        <v>17</v>
      </c>
      <c r="C35" s="13" t="s">
        <v>289</v>
      </c>
      <c r="D35" s="7" t="s">
        <v>42</v>
      </c>
      <c r="E35" s="11">
        <v>0</v>
      </c>
      <c r="F35" s="16">
        <v>0</v>
      </c>
      <c r="G35" s="16" t="s">
        <v>166</v>
      </c>
      <c r="H35" s="117">
        <v>0</v>
      </c>
      <c r="I35" s="117" t="s">
        <v>12</v>
      </c>
      <c r="J35" s="117">
        <v>0</v>
      </c>
      <c r="K35" s="117">
        <v>0</v>
      </c>
      <c r="L35" s="117">
        <v>0</v>
      </c>
      <c r="M35" s="117">
        <v>0</v>
      </c>
      <c r="N35" s="117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17">
        <v>0</v>
      </c>
      <c r="Z35" s="117">
        <v>0</v>
      </c>
      <c r="AA35" s="117">
        <v>0</v>
      </c>
      <c r="AB35" s="117">
        <v>0</v>
      </c>
      <c r="AC35" s="117">
        <v>0</v>
      </c>
      <c r="AD35" s="117">
        <v>0</v>
      </c>
      <c r="AE35" s="117">
        <v>0</v>
      </c>
      <c r="AF35" s="117">
        <v>0</v>
      </c>
      <c r="AG35" s="117">
        <v>0</v>
      </c>
      <c r="AH35" s="117">
        <v>0</v>
      </c>
      <c r="AI35" s="17" t="s">
        <v>327</v>
      </c>
      <c r="AJ35" s="17" t="s">
        <v>327</v>
      </c>
      <c r="AK35" s="17" t="s">
        <v>327</v>
      </c>
      <c r="AL35" s="17" t="s">
        <v>327</v>
      </c>
      <c r="AM35" s="17" t="s">
        <v>327</v>
      </c>
      <c r="AN35" s="17" t="s">
        <v>327</v>
      </c>
      <c r="AO35" s="17" t="s">
        <v>327</v>
      </c>
      <c r="AP35" s="17" t="s">
        <v>327</v>
      </c>
      <c r="AQ35" s="17" t="s">
        <v>327</v>
      </c>
      <c r="AR35" s="17" t="s">
        <v>327</v>
      </c>
      <c r="AS35" s="17">
        <v>0</v>
      </c>
      <c r="AT35" s="17">
        <v>0</v>
      </c>
      <c r="AU35" s="17">
        <v>0</v>
      </c>
      <c r="AV35" s="17">
        <v>0</v>
      </c>
      <c r="AW35" s="17">
        <v>0</v>
      </c>
      <c r="AX35" s="17">
        <v>0</v>
      </c>
      <c r="AY35" s="17">
        <v>0</v>
      </c>
      <c r="AZ35" s="17">
        <v>0</v>
      </c>
      <c r="BA35" s="17">
        <v>0</v>
      </c>
      <c r="BB35" s="17">
        <v>0</v>
      </c>
      <c r="BC35" s="17">
        <v>0</v>
      </c>
      <c r="BD35" s="17">
        <v>0</v>
      </c>
      <c r="BE35" s="17">
        <v>0</v>
      </c>
      <c r="BF35" s="17">
        <v>0</v>
      </c>
      <c r="BG35" s="17">
        <v>0</v>
      </c>
      <c r="BH35" s="17">
        <v>0</v>
      </c>
      <c r="BI35" s="17">
        <v>0</v>
      </c>
      <c r="BJ35" s="17">
        <v>0</v>
      </c>
      <c r="BK35" s="17">
        <v>0</v>
      </c>
      <c r="BL35" s="17">
        <v>0</v>
      </c>
      <c r="BM35" s="117">
        <v>0</v>
      </c>
      <c r="BN35" s="117">
        <v>0</v>
      </c>
      <c r="BO35" s="117">
        <v>0</v>
      </c>
      <c r="BP35" s="117">
        <v>0</v>
      </c>
      <c r="BQ35" s="117">
        <v>0</v>
      </c>
      <c r="BR35" s="117">
        <v>0</v>
      </c>
      <c r="BS35" s="117">
        <v>0</v>
      </c>
      <c r="BT35" s="117">
        <v>0</v>
      </c>
      <c r="BU35" s="117">
        <v>0</v>
      </c>
      <c r="BV35" s="117">
        <v>0</v>
      </c>
      <c r="BW35" s="117" t="s">
        <v>396</v>
      </c>
      <c r="BX35" s="117" t="s">
        <v>396</v>
      </c>
      <c r="BY35" s="117" t="s">
        <v>396</v>
      </c>
      <c r="BZ35" s="120" t="s">
        <v>396</v>
      </c>
      <c r="CA35" s="117" t="s">
        <v>396</v>
      </c>
      <c r="CB35" s="120" t="s">
        <v>396</v>
      </c>
      <c r="CC35" s="117">
        <v>0</v>
      </c>
      <c r="CD35" s="120" t="s">
        <v>397</v>
      </c>
      <c r="CE35" s="117" t="s">
        <v>397</v>
      </c>
      <c r="CF35" s="120" t="s">
        <v>397</v>
      </c>
      <c r="CG35" s="117" t="s">
        <v>398</v>
      </c>
      <c r="CH35" s="117" t="s">
        <v>399</v>
      </c>
      <c r="CI35" s="117" t="s">
        <v>399</v>
      </c>
      <c r="CJ35" s="120" t="s">
        <v>399</v>
      </c>
      <c r="CK35" s="117" t="s">
        <v>399</v>
      </c>
      <c r="CL35" s="120" t="s">
        <v>399</v>
      </c>
      <c r="CM35" s="117" t="s">
        <v>399</v>
      </c>
      <c r="CN35" s="120" t="s">
        <v>399</v>
      </c>
      <c r="CO35" s="117" t="s">
        <v>399</v>
      </c>
      <c r="CP35" s="120" t="s">
        <v>399</v>
      </c>
      <c r="CQ35" s="117">
        <v>0</v>
      </c>
      <c r="CR35" s="117">
        <v>0</v>
      </c>
      <c r="CS35" s="117">
        <v>0</v>
      </c>
      <c r="CT35" s="120">
        <v>0</v>
      </c>
      <c r="CU35" s="117">
        <v>0</v>
      </c>
      <c r="CV35" s="120">
        <v>0</v>
      </c>
      <c r="CW35" s="117">
        <v>0</v>
      </c>
      <c r="CX35" s="120">
        <v>0</v>
      </c>
      <c r="CY35" s="117">
        <v>0</v>
      </c>
      <c r="CZ35" s="120">
        <v>0</v>
      </c>
      <c r="DA35" s="117">
        <v>0</v>
      </c>
      <c r="DB35" s="117">
        <v>0</v>
      </c>
      <c r="DC35" s="117">
        <v>0</v>
      </c>
      <c r="DD35" s="120">
        <v>0</v>
      </c>
      <c r="DE35" s="117">
        <v>0</v>
      </c>
      <c r="DF35" s="120">
        <v>0</v>
      </c>
      <c r="DG35" s="117">
        <v>0</v>
      </c>
      <c r="DH35" s="120">
        <v>0</v>
      </c>
      <c r="DI35" s="117">
        <v>0</v>
      </c>
      <c r="DJ35" s="120">
        <v>0</v>
      </c>
      <c r="DK35" s="117">
        <v>0</v>
      </c>
      <c r="DL35" s="117">
        <v>0</v>
      </c>
      <c r="DM35" s="117">
        <v>0</v>
      </c>
      <c r="DN35" s="120">
        <v>0</v>
      </c>
      <c r="DO35" s="117">
        <v>0</v>
      </c>
      <c r="DP35" s="120">
        <v>0</v>
      </c>
      <c r="DQ35" s="117">
        <v>0</v>
      </c>
      <c r="DR35" s="120">
        <v>0</v>
      </c>
      <c r="DS35" s="117">
        <v>0</v>
      </c>
      <c r="DT35" s="120">
        <v>0</v>
      </c>
      <c r="DU35" s="117">
        <v>0</v>
      </c>
      <c r="DV35" s="117">
        <v>0</v>
      </c>
      <c r="DW35" s="117">
        <v>0</v>
      </c>
      <c r="DX35" s="120">
        <v>0</v>
      </c>
      <c r="DY35" s="117">
        <v>0</v>
      </c>
      <c r="DZ35" s="117">
        <v>0</v>
      </c>
      <c r="EA35" s="117">
        <v>0</v>
      </c>
      <c r="EB35" s="117">
        <v>0</v>
      </c>
      <c r="EC35" s="117">
        <v>0</v>
      </c>
      <c r="ED35" s="117">
        <v>0</v>
      </c>
      <c r="EE35" s="117">
        <v>0</v>
      </c>
      <c r="EF35" s="117">
        <v>0</v>
      </c>
      <c r="EG35" s="117">
        <v>0</v>
      </c>
      <c r="EH35" s="120">
        <v>0</v>
      </c>
      <c r="EI35" s="117">
        <v>0</v>
      </c>
      <c r="EJ35" s="120">
        <v>0</v>
      </c>
      <c r="EK35" s="117">
        <v>0</v>
      </c>
      <c r="EL35" s="120">
        <v>0</v>
      </c>
      <c r="EM35" s="117">
        <v>0</v>
      </c>
      <c r="EN35" s="120">
        <v>0</v>
      </c>
      <c r="EO35" s="117">
        <v>0</v>
      </c>
      <c r="EP35" s="117">
        <v>0</v>
      </c>
      <c r="EQ35" s="117">
        <v>0</v>
      </c>
      <c r="ER35" s="120">
        <v>0</v>
      </c>
      <c r="ES35" s="117">
        <v>0</v>
      </c>
      <c r="ET35" s="120">
        <v>0</v>
      </c>
      <c r="EU35" s="117">
        <v>0</v>
      </c>
      <c r="EV35" s="120">
        <v>0</v>
      </c>
      <c r="EW35" s="117">
        <v>0</v>
      </c>
      <c r="EX35" s="120">
        <v>0</v>
      </c>
      <c r="EY35" s="117">
        <v>0</v>
      </c>
      <c r="EZ35" s="117">
        <v>0</v>
      </c>
      <c r="FA35" s="117">
        <v>0</v>
      </c>
      <c r="FB35" s="120">
        <v>0</v>
      </c>
      <c r="FC35" s="117">
        <v>0</v>
      </c>
      <c r="FD35" s="117">
        <v>0</v>
      </c>
      <c r="FE35" s="117">
        <v>0</v>
      </c>
      <c r="FF35" s="117">
        <v>0</v>
      </c>
      <c r="FG35" s="117">
        <v>0</v>
      </c>
      <c r="FH35" s="117">
        <v>0</v>
      </c>
    </row>
    <row r="36" spans="1:164" x14ac:dyDescent="0.35">
      <c r="A36" s="152"/>
      <c r="B36" s="4" t="s">
        <v>15</v>
      </c>
      <c r="C36" s="13" t="s">
        <v>289</v>
      </c>
      <c r="D36" s="7" t="s">
        <v>167</v>
      </c>
      <c r="E36" s="11">
        <v>0</v>
      </c>
      <c r="F36" s="16">
        <v>0</v>
      </c>
      <c r="G36" s="16" t="s">
        <v>168</v>
      </c>
      <c r="H36" s="117">
        <v>0</v>
      </c>
      <c r="I36" s="117" t="s">
        <v>12</v>
      </c>
      <c r="J36" s="117">
        <v>0</v>
      </c>
      <c r="K36" s="117">
        <v>0</v>
      </c>
      <c r="L36" s="50">
        <v>0</v>
      </c>
      <c r="M36" s="117">
        <v>0</v>
      </c>
      <c r="N36" s="117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17">
        <v>0</v>
      </c>
      <c r="Z36" s="117">
        <v>0</v>
      </c>
      <c r="AA36" s="117">
        <v>0</v>
      </c>
      <c r="AB36" s="117">
        <v>0</v>
      </c>
      <c r="AC36" s="117">
        <v>0</v>
      </c>
      <c r="AD36" s="117">
        <v>0</v>
      </c>
      <c r="AE36" s="117">
        <v>0</v>
      </c>
      <c r="AF36" s="117">
        <v>0</v>
      </c>
      <c r="AG36" s="117">
        <v>0</v>
      </c>
      <c r="AH36" s="1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17" t="s">
        <v>400</v>
      </c>
      <c r="BN36" s="117" t="s">
        <v>400</v>
      </c>
      <c r="BO36" s="117" t="s">
        <v>400</v>
      </c>
      <c r="BP36" s="117" t="s">
        <v>400</v>
      </c>
      <c r="BQ36" s="117" t="s">
        <v>400</v>
      </c>
      <c r="BR36" s="117" t="s">
        <v>400</v>
      </c>
      <c r="BS36" s="117" t="s">
        <v>400</v>
      </c>
      <c r="BT36" s="117" t="s">
        <v>400</v>
      </c>
      <c r="BU36" s="117" t="s">
        <v>400</v>
      </c>
      <c r="BV36" s="117" t="s">
        <v>400</v>
      </c>
      <c r="BW36" s="117">
        <v>0</v>
      </c>
      <c r="BX36" s="117">
        <v>0</v>
      </c>
      <c r="BY36" s="117">
        <v>0</v>
      </c>
      <c r="BZ36" s="120">
        <v>0</v>
      </c>
      <c r="CA36" s="117">
        <v>0</v>
      </c>
      <c r="CB36" s="120">
        <v>0</v>
      </c>
      <c r="CC36" s="117">
        <v>0</v>
      </c>
      <c r="CD36" s="120">
        <v>0</v>
      </c>
      <c r="CE36" s="117">
        <v>0</v>
      </c>
      <c r="CF36" s="120">
        <v>0</v>
      </c>
      <c r="CG36" s="117">
        <v>0</v>
      </c>
      <c r="CH36" s="117">
        <v>0</v>
      </c>
      <c r="CI36" s="117">
        <v>0</v>
      </c>
      <c r="CJ36" s="120">
        <v>0</v>
      </c>
      <c r="CK36" s="117">
        <v>0</v>
      </c>
      <c r="CL36" s="120">
        <v>0</v>
      </c>
      <c r="CM36" s="117">
        <v>0</v>
      </c>
      <c r="CN36" s="120">
        <v>0</v>
      </c>
      <c r="CO36" s="117">
        <v>0</v>
      </c>
      <c r="CP36" s="120">
        <v>0</v>
      </c>
      <c r="CQ36" s="117">
        <v>0</v>
      </c>
      <c r="CR36" s="117">
        <v>0</v>
      </c>
      <c r="CS36" s="117">
        <v>0</v>
      </c>
      <c r="CT36" s="120">
        <v>0</v>
      </c>
      <c r="CU36" s="117">
        <v>0</v>
      </c>
      <c r="CV36" s="120">
        <v>0</v>
      </c>
      <c r="CW36" s="117">
        <v>0</v>
      </c>
      <c r="CX36" s="120">
        <v>0</v>
      </c>
      <c r="CY36" s="117">
        <v>0</v>
      </c>
      <c r="CZ36" s="120">
        <v>0</v>
      </c>
      <c r="DA36" s="117">
        <v>0</v>
      </c>
      <c r="DB36" s="117">
        <v>0</v>
      </c>
      <c r="DC36" s="117">
        <v>0</v>
      </c>
      <c r="DD36" s="120">
        <v>0</v>
      </c>
      <c r="DE36" s="117">
        <v>0</v>
      </c>
      <c r="DF36" s="120">
        <v>0</v>
      </c>
      <c r="DG36" s="117">
        <v>0</v>
      </c>
      <c r="DH36" s="120">
        <v>0</v>
      </c>
      <c r="DI36" s="117">
        <v>0</v>
      </c>
      <c r="DJ36" s="120">
        <v>0</v>
      </c>
      <c r="DK36" s="117">
        <v>0</v>
      </c>
      <c r="DL36" s="117">
        <v>0</v>
      </c>
      <c r="DM36" s="117">
        <v>0</v>
      </c>
      <c r="DN36" s="120">
        <v>0</v>
      </c>
      <c r="DO36" s="117">
        <v>0</v>
      </c>
      <c r="DP36" s="120">
        <v>0</v>
      </c>
      <c r="DQ36" s="117">
        <v>0</v>
      </c>
      <c r="DR36" s="120">
        <v>0</v>
      </c>
      <c r="DS36" s="117">
        <v>0</v>
      </c>
      <c r="DT36" s="120">
        <v>0</v>
      </c>
      <c r="DU36" s="117">
        <v>0</v>
      </c>
      <c r="DV36" s="117">
        <v>0</v>
      </c>
      <c r="DW36" s="117">
        <v>0</v>
      </c>
      <c r="DX36" s="120">
        <v>0</v>
      </c>
      <c r="DY36" s="117">
        <v>0</v>
      </c>
      <c r="DZ36" s="117">
        <v>0</v>
      </c>
      <c r="EA36" s="117">
        <v>0</v>
      </c>
      <c r="EB36" s="117">
        <v>0</v>
      </c>
      <c r="EC36" s="117">
        <v>0</v>
      </c>
      <c r="ED36" s="117">
        <v>0</v>
      </c>
      <c r="EE36" s="117">
        <v>0</v>
      </c>
      <c r="EF36" s="117">
        <v>0</v>
      </c>
      <c r="EG36" s="117">
        <v>0</v>
      </c>
      <c r="EH36" s="120">
        <v>0</v>
      </c>
      <c r="EI36" s="117">
        <v>0</v>
      </c>
      <c r="EJ36" s="120">
        <v>0</v>
      </c>
      <c r="EK36" s="117">
        <v>0</v>
      </c>
      <c r="EL36" s="120">
        <v>0</v>
      </c>
      <c r="EM36" s="117">
        <v>0</v>
      </c>
      <c r="EN36" s="120">
        <v>0</v>
      </c>
      <c r="EO36" s="117">
        <v>0</v>
      </c>
      <c r="EP36" s="117">
        <v>0</v>
      </c>
      <c r="EQ36" s="117">
        <v>0</v>
      </c>
      <c r="ER36" s="120">
        <v>0</v>
      </c>
      <c r="ES36" s="117">
        <v>0</v>
      </c>
      <c r="ET36" s="120">
        <v>0</v>
      </c>
      <c r="EU36" s="117">
        <v>0</v>
      </c>
      <c r="EV36" s="120">
        <v>0</v>
      </c>
      <c r="EW36" s="117">
        <v>0</v>
      </c>
      <c r="EX36" s="120">
        <v>0</v>
      </c>
      <c r="EY36" s="117">
        <v>0</v>
      </c>
      <c r="EZ36" s="117">
        <v>0</v>
      </c>
      <c r="FA36" s="117">
        <v>0</v>
      </c>
      <c r="FB36" s="120">
        <v>0</v>
      </c>
      <c r="FC36" s="117">
        <v>0</v>
      </c>
      <c r="FD36" s="117">
        <v>0</v>
      </c>
      <c r="FE36" s="117">
        <v>0</v>
      </c>
      <c r="FF36" s="117">
        <v>0</v>
      </c>
      <c r="FG36" s="117">
        <v>0</v>
      </c>
      <c r="FH36" s="117">
        <v>0</v>
      </c>
    </row>
    <row r="37" spans="1:164" x14ac:dyDescent="0.35">
      <c r="A37" s="152"/>
      <c r="B37" s="4" t="s">
        <v>16</v>
      </c>
      <c r="C37" s="13" t="s">
        <v>289</v>
      </c>
      <c r="D37" s="7" t="s">
        <v>169</v>
      </c>
      <c r="E37" s="11">
        <v>0</v>
      </c>
      <c r="F37" s="16">
        <v>0</v>
      </c>
      <c r="G37" s="16" t="s">
        <v>170</v>
      </c>
      <c r="H37" s="117">
        <v>0</v>
      </c>
      <c r="I37" s="117" t="s">
        <v>12</v>
      </c>
      <c r="J37" s="117">
        <v>0</v>
      </c>
      <c r="K37" s="117">
        <v>0</v>
      </c>
      <c r="L37" s="50">
        <v>0</v>
      </c>
      <c r="M37" s="117">
        <v>0</v>
      </c>
      <c r="N37" s="117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17">
        <v>0</v>
      </c>
      <c r="Z37" s="117">
        <v>0</v>
      </c>
      <c r="AA37" s="117">
        <v>0</v>
      </c>
      <c r="AB37" s="117">
        <v>0</v>
      </c>
      <c r="AC37" s="117">
        <v>0</v>
      </c>
      <c r="AD37" s="117">
        <v>0</v>
      </c>
      <c r="AE37" s="117">
        <v>0</v>
      </c>
      <c r="AF37" s="117">
        <v>0</v>
      </c>
      <c r="AG37" s="117">
        <v>0</v>
      </c>
      <c r="AH37" s="117">
        <v>0</v>
      </c>
      <c r="AI37" s="17">
        <v>0</v>
      </c>
      <c r="AJ37" s="17">
        <v>0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0</v>
      </c>
      <c r="AQ37" s="17">
        <v>0</v>
      </c>
      <c r="AR37" s="17">
        <v>0</v>
      </c>
      <c r="AS37" s="17">
        <v>0</v>
      </c>
      <c r="AT37" s="17">
        <v>0</v>
      </c>
      <c r="AU37" s="17">
        <v>0</v>
      </c>
      <c r="AV37" s="17">
        <v>0</v>
      </c>
      <c r="AW37" s="17">
        <v>0</v>
      </c>
      <c r="AX37" s="17">
        <v>0</v>
      </c>
      <c r="AY37" s="17">
        <v>0</v>
      </c>
      <c r="AZ37" s="17">
        <v>0</v>
      </c>
      <c r="BA37" s="17">
        <v>0</v>
      </c>
      <c r="BB37" s="17">
        <v>0</v>
      </c>
      <c r="BC37" s="17">
        <v>0</v>
      </c>
      <c r="BD37" s="17">
        <v>0</v>
      </c>
      <c r="BE37" s="17">
        <v>0</v>
      </c>
      <c r="BF37" s="17">
        <v>0</v>
      </c>
      <c r="BG37" s="17">
        <v>0</v>
      </c>
      <c r="BH37" s="17">
        <v>0</v>
      </c>
      <c r="BI37" s="17">
        <v>0</v>
      </c>
      <c r="BJ37" s="17">
        <v>0</v>
      </c>
      <c r="BK37" s="17">
        <v>0</v>
      </c>
      <c r="BL37" s="17">
        <v>0</v>
      </c>
      <c r="BM37" s="117">
        <v>0</v>
      </c>
      <c r="BN37" s="117">
        <v>0</v>
      </c>
      <c r="BO37" s="117">
        <v>0</v>
      </c>
      <c r="BP37" s="117">
        <v>0</v>
      </c>
      <c r="BQ37" s="117">
        <v>0</v>
      </c>
      <c r="BR37" s="117">
        <v>0</v>
      </c>
      <c r="BS37" s="117">
        <v>0</v>
      </c>
      <c r="BT37" s="117">
        <v>0</v>
      </c>
      <c r="BU37" s="117">
        <v>0</v>
      </c>
      <c r="BV37" s="117">
        <v>0</v>
      </c>
      <c r="BW37" s="117">
        <v>0</v>
      </c>
      <c r="BX37" s="117">
        <v>0</v>
      </c>
      <c r="BY37" s="117">
        <v>0</v>
      </c>
      <c r="BZ37" s="120">
        <v>0</v>
      </c>
      <c r="CA37" s="117">
        <v>0</v>
      </c>
      <c r="CB37" s="120">
        <v>0</v>
      </c>
      <c r="CC37" s="117">
        <v>0</v>
      </c>
      <c r="CD37" s="120">
        <v>0</v>
      </c>
      <c r="CE37" s="117">
        <v>0</v>
      </c>
      <c r="CF37" s="120">
        <v>0</v>
      </c>
      <c r="CG37" s="117">
        <v>0</v>
      </c>
      <c r="CH37" s="117">
        <v>0</v>
      </c>
      <c r="CI37" s="117">
        <v>0</v>
      </c>
      <c r="CJ37" s="120">
        <v>0</v>
      </c>
      <c r="CK37" s="117">
        <v>0</v>
      </c>
      <c r="CL37" s="120">
        <v>0</v>
      </c>
      <c r="CM37" s="117">
        <v>0</v>
      </c>
      <c r="CN37" s="120">
        <v>0</v>
      </c>
      <c r="CO37" s="117">
        <v>0</v>
      </c>
      <c r="CP37" s="120">
        <v>0</v>
      </c>
      <c r="CQ37" s="117">
        <v>0</v>
      </c>
      <c r="CR37" s="117">
        <v>0</v>
      </c>
      <c r="CS37" s="117">
        <v>0</v>
      </c>
      <c r="CT37" s="120">
        <v>0</v>
      </c>
      <c r="CU37" s="117">
        <v>0</v>
      </c>
      <c r="CV37" s="120">
        <v>0</v>
      </c>
      <c r="CW37" s="117">
        <v>0</v>
      </c>
      <c r="CX37" s="120">
        <v>0</v>
      </c>
      <c r="CY37" s="117">
        <v>0</v>
      </c>
      <c r="CZ37" s="120">
        <v>0</v>
      </c>
      <c r="DA37" s="117">
        <v>0</v>
      </c>
      <c r="DB37" s="117">
        <v>0</v>
      </c>
      <c r="DC37" s="117">
        <v>0</v>
      </c>
      <c r="DD37" s="120">
        <v>0</v>
      </c>
      <c r="DE37" s="117">
        <v>0</v>
      </c>
      <c r="DF37" s="120">
        <v>0</v>
      </c>
      <c r="DG37" s="117">
        <v>0</v>
      </c>
      <c r="DH37" s="120">
        <v>0</v>
      </c>
      <c r="DI37" s="117">
        <v>0</v>
      </c>
      <c r="DJ37" s="120">
        <v>0</v>
      </c>
      <c r="DK37" s="117">
        <v>0</v>
      </c>
      <c r="DL37" s="117">
        <v>0</v>
      </c>
      <c r="DM37" s="117">
        <v>0</v>
      </c>
      <c r="DN37" s="120">
        <v>0</v>
      </c>
      <c r="DO37" s="117">
        <v>0</v>
      </c>
      <c r="DP37" s="120">
        <v>0</v>
      </c>
      <c r="DQ37" s="117">
        <v>0</v>
      </c>
      <c r="DR37" s="120">
        <v>0</v>
      </c>
      <c r="DS37" s="117">
        <v>0</v>
      </c>
      <c r="DT37" s="120">
        <v>0</v>
      </c>
      <c r="DU37" s="117">
        <v>0</v>
      </c>
      <c r="DV37" s="117">
        <v>0</v>
      </c>
      <c r="DW37" s="117">
        <v>0</v>
      </c>
      <c r="DX37" s="120">
        <v>0</v>
      </c>
      <c r="DY37" s="117">
        <v>0</v>
      </c>
      <c r="DZ37" s="117">
        <v>0</v>
      </c>
      <c r="EA37" s="117">
        <v>0</v>
      </c>
      <c r="EB37" s="117">
        <v>0</v>
      </c>
      <c r="EC37" s="117">
        <v>0</v>
      </c>
      <c r="ED37" s="117">
        <v>0</v>
      </c>
      <c r="EE37" s="117">
        <v>0</v>
      </c>
      <c r="EF37" s="117">
        <v>0</v>
      </c>
      <c r="EG37" s="117">
        <v>0</v>
      </c>
      <c r="EH37" s="120">
        <v>0</v>
      </c>
      <c r="EI37" s="117">
        <v>0</v>
      </c>
      <c r="EJ37" s="120">
        <v>0</v>
      </c>
      <c r="EK37" s="117">
        <v>0</v>
      </c>
      <c r="EL37" s="120">
        <v>0</v>
      </c>
      <c r="EM37" s="117">
        <v>0</v>
      </c>
      <c r="EN37" s="120">
        <v>0</v>
      </c>
      <c r="EO37" s="117">
        <v>0</v>
      </c>
      <c r="EP37" s="117">
        <v>0</v>
      </c>
      <c r="EQ37" s="117">
        <v>0</v>
      </c>
      <c r="ER37" s="120">
        <v>0</v>
      </c>
      <c r="ES37" s="117">
        <v>0</v>
      </c>
      <c r="ET37" s="120">
        <v>0</v>
      </c>
      <c r="EU37" s="117">
        <v>0</v>
      </c>
      <c r="EV37" s="120">
        <v>0</v>
      </c>
      <c r="EW37" s="117">
        <v>0</v>
      </c>
      <c r="EX37" s="120">
        <v>0</v>
      </c>
      <c r="EY37" s="117">
        <v>0</v>
      </c>
      <c r="EZ37" s="117">
        <v>0</v>
      </c>
      <c r="FA37" s="117">
        <v>0</v>
      </c>
      <c r="FB37" s="120">
        <v>0</v>
      </c>
      <c r="FC37" s="117">
        <v>0</v>
      </c>
      <c r="FD37" s="117">
        <v>0</v>
      </c>
      <c r="FE37" s="117">
        <v>0</v>
      </c>
      <c r="FF37" s="117">
        <v>0</v>
      </c>
      <c r="FG37" s="117">
        <v>0</v>
      </c>
      <c r="FH37" s="117">
        <v>0</v>
      </c>
    </row>
    <row r="38" spans="1:164" x14ac:dyDescent="0.35">
      <c r="A38" s="152"/>
      <c r="B38" s="4" t="s">
        <v>17</v>
      </c>
      <c r="C38" s="13" t="s">
        <v>289</v>
      </c>
      <c r="D38" s="7" t="s">
        <v>171</v>
      </c>
      <c r="E38" s="11">
        <v>0</v>
      </c>
      <c r="F38" s="16">
        <v>0</v>
      </c>
      <c r="G38" s="16" t="s">
        <v>172</v>
      </c>
      <c r="H38" s="117">
        <v>0</v>
      </c>
      <c r="I38" s="117" t="s">
        <v>12</v>
      </c>
      <c r="J38" s="117">
        <v>0</v>
      </c>
      <c r="K38" s="117">
        <v>0</v>
      </c>
      <c r="L38" s="117">
        <v>0</v>
      </c>
      <c r="M38" s="117">
        <v>0</v>
      </c>
      <c r="N38" s="117">
        <v>0</v>
      </c>
      <c r="O38" s="117">
        <v>0</v>
      </c>
      <c r="P38" s="117">
        <v>0</v>
      </c>
      <c r="Q38" s="117">
        <v>0</v>
      </c>
      <c r="R38" s="117">
        <v>0</v>
      </c>
      <c r="S38" s="117">
        <v>0</v>
      </c>
      <c r="T38" s="117">
        <v>0</v>
      </c>
      <c r="U38" s="117">
        <v>0</v>
      </c>
      <c r="V38" s="117">
        <v>0</v>
      </c>
      <c r="W38" s="117">
        <v>0</v>
      </c>
      <c r="X38" s="117">
        <v>0</v>
      </c>
      <c r="Y38" s="117">
        <v>0</v>
      </c>
      <c r="Z38" s="117">
        <v>0</v>
      </c>
      <c r="AA38" s="117">
        <v>0</v>
      </c>
      <c r="AB38" s="117">
        <v>0</v>
      </c>
      <c r="AC38" s="117">
        <v>0</v>
      </c>
      <c r="AD38" s="117">
        <v>0</v>
      </c>
      <c r="AE38" s="117">
        <v>0</v>
      </c>
      <c r="AF38" s="117">
        <v>0</v>
      </c>
      <c r="AG38" s="117">
        <v>0</v>
      </c>
      <c r="AH38" s="117">
        <v>0</v>
      </c>
      <c r="AI38" s="17" t="s">
        <v>328</v>
      </c>
      <c r="AJ38" s="17" t="s">
        <v>328</v>
      </c>
      <c r="AK38" s="17" t="s">
        <v>328</v>
      </c>
      <c r="AL38" s="17" t="s">
        <v>329</v>
      </c>
      <c r="AM38" s="17" t="s">
        <v>329</v>
      </c>
      <c r="AN38" s="17" t="s">
        <v>329</v>
      </c>
      <c r="AO38" s="17" t="s">
        <v>329</v>
      </c>
      <c r="AP38" s="17" t="s">
        <v>329</v>
      </c>
      <c r="AQ38" s="17" t="s">
        <v>329</v>
      </c>
      <c r="AR38" s="17" t="s">
        <v>329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17">
        <v>0</v>
      </c>
      <c r="BN38" s="117">
        <v>0</v>
      </c>
      <c r="BO38" s="117">
        <v>0</v>
      </c>
      <c r="BP38" s="117">
        <v>0</v>
      </c>
      <c r="BQ38" s="117">
        <v>0</v>
      </c>
      <c r="BR38" s="117">
        <v>0</v>
      </c>
      <c r="BS38" s="117">
        <v>0</v>
      </c>
      <c r="BT38" s="117">
        <v>0</v>
      </c>
      <c r="BU38" s="117">
        <v>0</v>
      </c>
      <c r="BV38" s="117">
        <v>0</v>
      </c>
      <c r="BW38" s="117" t="s">
        <v>328</v>
      </c>
      <c r="BX38" s="117" t="s">
        <v>401</v>
      </c>
      <c r="BY38" s="117" t="s">
        <v>401</v>
      </c>
      <c r="BZ38" s="117" t="s">
        <v>401</v>
      </c>
      <c r="CA38" s="117" t="s">
        <v>401</v>
      </c>
      <c r="CB38" s="117" t="s">
        <v>401</v>
      </c>
      <c r="CC38" s="117" t="s">
        <v>401</v>
      </c>
      <c r="CD38" s="117" t="s">
        <v>401</v>
      </c>
      <c r="CE38" s="117" t="s">
        <v>401</v>
      </c>
      <c r="CF38" s="117" t="s">
        <v>401</v>
      </c>
      <c r="CG38" s="117" t="s">
        <v>398</v>
      </c>
      <c r="CH38" s="117" t="s">
        <v>399</v>
      </c>
      <c r="CI38" s="117" t="s">
        <v>399</v>
      </c>
      <c r="CJ38" s="117" t="s">
        <v>399</v>
      </c>
      <c r="CK38" s="117" t="s">
        <v>399</v>
      </c>
      <c r="CL38" s="117" t="s">
        <v>399</v>
      </c>
      <c r="CM38" s="117" t="s">
        <v>399</v>
      </c>
      <c r="CN38" s="117" t="s">
        <v>399</v>
      </c>
      <c r="CO38" s="117" t="s">
        <v>399</v>
      </c>
      <c r="CP38" s="117" t="s">
        <v>399</v>
      </c>
      <c r="CQ38" s="117">
        <v>0</v>
      </c>
      <c r="CR38" s="117">
        <v>0</v>
      </c>
      <c r="CS38" s="117">
        <v>0</v>
      </c>
      <c r="CT38" s="120">
        <v>0</v>
      </c>
      <c r="CU38" s="117">
        <v>0</v>
      </c>
      <c r="CV38" s="120">
        <v>0</v>
      </c>
      <c r="CW38" s="117">
        <v>0</v>
      </c>
      <c r="CX38" s="120">
        <v>0</v>
      </c>
      <c r="CY38" s="117">
        <v>0</v>
      </c>
      <c r="CZ38" s="120">
        <v>0</v>
      </c>
      <c r="DA38" s="117">
        <v>0</v>
      </c>
      <c r="DB38" s="117">
        <v>0</v>
      </c>
      <c r="DC38" s="117">
        <v>0</v>
      </c>
      <c r="DD38" s="120">
        <v>0</v>
      </c>
      <c r="DE38" s="117">
        <v>0</v>
      </c>
      <c r="DF38" s="120">
        <v>0</v>
      </c>
      <c r="DG38" s="117">
        <v>0</v>
      </c>
      <c r="DH38" s="120">
        <v>0</v>
      </c>
      <c r="DI38" s="117">
        <v>0</v>
      </c>
      <c r="DJ38" s="120">
        <v>0</v>
      </c>
      <c r="DK38" s="117">
        <v>0</v>
      </c>
      <c r="DL38" s="117">
        <v>0</v>
      </c>
      <c r="DM38" s="117">
        <v>0</v>
      </c>
      <c r="DN38" s="120">
        <v>0</v>
      </c>
      <c r="DO38" s="117">
        <v>0</v>
      </c>
      <c r="DP38" s="120">
        <v>0</v>
      </c>
      <c r="DQ38" s="117">
        <v>0</v>
      </c>
      <c r="DR38" s="120">
        <v>0</v>
      </c>
      <c r="DS38" s="117">
        <v>0</v>
      </c>
      <c r="DT38" s="120">
        <v>0</v>
      </c>
      <c r="DU38" s="117">
        <v>0</v>
      </c>
      <c r="DV38" s="117">
        <v>0</v>
      </c>
      <c r="DW38" s="117">
        <v>0</v>
      </c>
      <c r="DX38" s="120">
        <v>0</v>
      </c>
      <c r="DY38" s="117">
        <v>0</v>
      </c>
      <c r="DZ38" s="117">
        <v>0</v>
      </c>
      <c r="EA38" s="117">
        <v>0</v>
      </c>
      <c r="EB38" s="117">
        <v>0</v>
      </c>
      <c r="EC38" s="117">
        <v>0</v>
      </c>
      <c r="ED38" s="117">
        <v>0</v>
      </c>
      <c r="EE38" s="117">
        <v>0</v>
      </c>
      <c r="EF38" s="117">
        <v>0</v>
      </c>
      <c r="EG38" s="117">
        <v>0</v>
      </c>
      <c r="EH38" s="120">
        <v>0</v>
      </c>
      <c r="EI38" s="117">
        <v>0</v>
      </c>
      <c r="EJ38" s="120">
        <v>0</v>
      </c>
      <c r="EK38" s="117">
        <v>0</v>
      </c>
      <c r="EL38" s="120">
        <v>0</v>
      </c>
      <c r="EM38" s="117">
        <v>0</v>
      </c>
      <c r="EN38" s="120">
        <v>0</v>
      </c>
      <c r="EO38" s="93">
        <v>0</v>
      </c>
      <c r="EP38" s="93">
        <v>0</v>
      </c>
      <c r="EQ38" s="93">
        <v>0</v>
      </c>
      <c r="ER38" s="120">
        <v>0</v>
      </c>
      <c r="ES38" s="93">
        <v>0</v>
      </c>
      <c r="ET38" s="120">
        <v>0</v>
      </c>
      <c r="EU38" s="93">
        <v>0</v>
      </c>
      <c r="EV38" s="120">
        <v>0</v>
      </c>
      <c r="EW38" s="93">
        <v>0</v>
      </c>
      <c r="EX38" s="120">
        <v>0</v>
      </c>
      <c r="EY38" s="117">
        <v>0</v>
      </c>
      <c r="EZ38" s="117">
        <v>0</v>
      </c>
      <c r="FA38" s="117">
        <v>0</v>
      </c>
      <c r="FB38" s="120">
        <v>0</v>
      </c>
      <c r="FC38" s="117">
        <v>0</v>
      </c>
      <c r="FD38" s="117">
        <v>0</v>
      </c>
      <c r="FE38" s="117">
        <v>0</v>
      </c>
      <c r="FF38" s="117">
        <v>0</v>
      </c>
      <c r="FG38" s="117">
        <v>0</v>
      </c>
      <c r="FH38" s="117">
        <v>0</v>
      </c>
    </row>
    <row r="39" spans="1:164" ht="14.5" customHeight="1" x14ac:dyDescent="0.35">
      <c r="A39" s="152" t="s">
        <v>18</v>
      </c>
      <c r="B39" s="14" t="s">
        <v>52</v>
      </c>
      <c r="C39" s="13" t="s">
        <v>289</v>
      </c>
      <c r="D39" s="7" t="s">
        <v>47</v>
      </c>
      <c r="E39" s="11">
        <v>0</v>
      </c>
      <c r="F39" s="16">
        <v>0</v>
      </c>
      <c r="G39" s="16" t="s">
        <v>48</v>
      </c>
      <c r="H39" s="117">
        <v>0</v>
      </c>
      <c r="I39" s="117" t="s">
        <v>12</v>
      </c>
      <c r="J39" s="117">
        <v>0</v>
      </c>
      <c r="K39" s="117">
        <v>0</v>
      </c>
      <c r="L39" s="117">
        <v>0</v>
      </c>
      <c r="M39" s="117">
        <v>0</v>
      </c>
      <c r="N39" s="117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17">
        <v>0</v>
      </c>
      <c r="Z39" s="117">
        <v>0</v>
      </c>
      <c r="AA39" s="117">
        <v>0</v>
      </c>
      <c r="AB39" s="117">
        <v>0</v>
      </c>
      <c r="AC39" s="117">
        <v>0</v>
      </c>
      <c r="AD39" s="117">
        <v>0</v>
      </c>
      <c r="AE39" s="117">
        <v>0</v>
      </c>
      <c r="AF39" s="117">
        <v>0</v>
      </c>
      <c r="AG39" s="117">
        <v>0</v>
      </c>
      <c r="AH39" s="1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17">
        <v>0</v>
      </c>
      <c r="AT39" s="17">
        <v>0</v>
      </c>
      <c r="AU39" s="17">
        <v>0</v>
      </c>
      <c r="AV39" s="17">
        <v>0</v>
      </c>
      <c r="AW39" s="17">
        <v>0</v>
      </c>
      <c r="AX39" s="17">
        <v>0</v>
      </c>
      <c r="AY39" s="17">
        <v>0</v>
      </c>
      <c r="AZ39" s="17">
        <v>0</v>
      </c>
      <c r="BA39" s="17">
        <v>0</v>
      </c>
      <c r="BB39" s="17">
        <v>0</v>
      </c>
      <c r="BC39" s="17">
        <v>0</v>
      </c>
      <c r="BD39" s="17">
        <v>0</v>
      </c>
      <c r="BE39" s="17">
        <v>0</v>
      </c>
      <c r="BF39" s="17">
        <v>0</v>
      </c>
      <c r="BG39" s="17">
        <v>0</v>
      </c>
      <c r="BH39" s="17">
        <v>0</v>
      </c>
      <c r="BI39" s="17">
        <v>0</v>
      </c>
      <c r="BJ39" s="17">
        <v>0</v>
      </c>
      <c r="BK39" s="17">
        <v>0</v>
      </c>
      <c r="BL39" s="17">
        <v>0</v>
      </c>
      <c r="BM39" s="117">
        <v>0</v>
      </c>
      <c r="BN39" s="117">
        <v>0</v>
      </c>
      <c r="BO39" s="117">
        <v>0</v>
      </c>
      <c r="BP39" s="117">
        <v>0</v>
      </c>
      <c r="BQ39" s="117">
        <v>0</v>
      </c>
      <c r="BR39" s="117">
        <v>0</v>
      </c>
      <c r="BS39" s="117">
        <v>0</v>
      </c>
      <c r="BT39" s="117">
        <v>0</v>
      </c>
      <c r="BU39" s="117">
        <v>0</v>
      </c>
      <c r="BV39" s="117">
        <v>0</v>
      </c>
      <c r="BW39" s="117" t="s">
        <v>402</v>
      </c>
      <c r="BX39" s="117" t="s">
        <v>402</v>
      </c>
      <c r="BY39" s="117" t="s">
        <v>402</v>
      </c>
      <c r="BZ39" s="117" t="s">
        <v>403</v>
      </c>
      <c r="CA39" s="117" t="s">
        <v>403</v>
      </c>
      <c r="CB39" s="117" t="s">
        <v>403</v>
      </c>
      <c r="CC39" s="117" t="s">
        <v>403</v>
      </c>
      <c r="CD39" s="117" t="s">
        <v>403</v>
      </c>
      <c r="CE39" s="117" t="s">
        <v>403</v>
      </c>
      <c r="CF39" s="117" t="s">
        <v>403</v>
      </c>
      <c r="CG39" s="117" t="s">
        <v>402</v>
      </c>
      <c r="CH39" s="117" t="s">
        <v>402</v>
      </c>
      <c r="CI39" s="117" t="s">
        <v>402</v>
      </c>
      <c r="CJ39" s="117" t="s">
        <v>403</v>
      </c>
      <c r="CK39" s="117" t="s">
        <v>403</v>
      </c>
      <c r="CL39" s="117" t="s">
        <v>403</v>
      </c>
      <c r="CM39" s="117" t="s">
        <v>403</v>
      </c>
      <c r="CN39" s="117" t="s">
        <v>403</v>
      </c>
      <c r="CO39" s="117" t="s">
        <v>403</v>
      </c>
      <c r="CP39" s="117" t="s">
        <v>403</v>
      </c>
      <c r="CQ39" s="117" t="s">
        <v>402</v>
      </c>
      <c r="CR39" s="117" t="s">
        <v>402</v>
      </c>
      <c r="CS39" s="117" t="s">
        <v>402</v>
      </c>
      <c r="CT39" s="120" t="s">
        <v>403</v>
      </c>
      <c r="CU39" s="117" t="s">
        <v>403</v>
      </c>
      <c r="CV39" s="120" t="s">
        <v>403</v>
      </c>
      <c r="CW39" s="117" t="s">
        <v>403</v>
      </c>
      <c r="CX39" s="120" t="s">
        <v>403</v>
      </c>
      <c r="CY39" s="117" t="s">
        <v>403</v>
      </c>
      <c r="CZ39" s="120" t="s">
        <v>403</v>
      </c>
      <c r="DA39" s="117">
        <v>0</v>
      </c>
      <c r="DB39" s="117">
        <v>0</v>
      </c>
      <c r="DC39" s="117">
        <v>0</v>
      </c>
      <c r="DD39" s="120">
        <v>0</v>
      </c>
      <c r="DE39" s="117">
        <v>0</v>
      </c>
      <c r="DF39" s="120">
        <v>0</v>
      </c>
      <c r="DG39" s="117">
        <v>0</v>
      </c>
      <c r="DH39" s="120">
        <v>0</v>
      </c>
      <c r="DI39" s="117">
        <v>0</v>
      </c>
      <c r="DJ39" s="120">
        <v>0</v>
      </c>
      <c r="DK39" s="117">
        <v>0</v>
      </c>
      <c r="DL39" s="117">
        <v>0</v>
      </c>
      <c r="DM39" s="117">
        <v>0</v>
      </c>
      <c r="DN39" s="120">
        <v>0</v>
      </c>
      <c r="DO39" s="117">
        <v>0</v>
      </c>
      <c r="DP39" s="120">
        <v>0</v>
      </c>
      <c r="DQ39" s="117">
        <v>0</v>
      </c>
      <c r="DR39" s="120">
        <v>0</v>
      </c>
      <c r="DS39" s="117">
        <v>0</v>
      </c>
      <c r="DT39" s="120">
        <v>0</v>
      </c>
      <c r="DU39" s="117">
        <v>0</v>
      </c>
      <c r="DV39" s="117">
        <v>0</v>
      </c>
      <c r="DW39" s="117">
        <v>0</v>
      </c>
      <c r="DX39" s="120">
        <v>0</v>
      </c>
      <c r="DY39" s="117">
        <v>0</v>
      </c>
      <c r="DZ39" s="117">
        <v>0</v>
      </c>
      <c r="EA39" s="117">
        <v>0</v>
      </c>
      <c r="EB39" s="117">
        <v>0</v>
      </c>
      <c r="EC39" s="117">
        <v>0</v>
      </c>
      <c r="ED39" s="117">
        <v>0</v>
      </c>
      <c r="EE39" s="117">
        <v>0</v>
      </c>
      <c r="EF39" s="117">
        <v>0</v>
      </c>
      <c r="EG39" s="117">
        <v>0</v>
      </c>
      <c r="EH39" s="120">
        <v>0</v>
      </c>
      <c r="EI39" s="117">
        <v>0</v>
      </c>
      <c r="EJ39" s="120">
        <v>0</v>
      </c>
      <c r="EK39" s="117">
        <v>0</v>
      </c>
      <c r="EL39" s="120">
        <v>0</v>
      </c>
      <c r="EM39" s="117">
        <v>0</v>
      </c>
      <c r="EN39" s="120">
        <v>0</v>
      </c>
      <c r="EO39" s="50">
        <v>0</v>
      </c>
      <c r="EP39" s="50">
        <v>0</v>
      </c>
      <c r="EQ39" s="50">
        <v>0</v>
      </c>
      <c r="ER39" s="120">
        <v>0</v>
      </c>
      <c r="ES39" s="50">
        <v>0</v>
      </c>
      <c r="ET39" s="120">
        <v>0</v>
      </c>
      <c r="EU39" s="50">
        <v>0</v>
      </c>
      <c r="EV39" s="120">
        <v>0</v>
      </c>
      <c r="EW39" s="50">
        <v>0</v>
      </c>
      <c r="EX39" s="120">
        <v>0</v>
      </c>
      <c r="EY39" s="117">
        <v>0</v>
      </c>
      <c r="EZ39" s="117">
        <v>0</v>
      </c>
      <c r="FA39" s="117">
        <v>0</v>
      </c>
      <c r="FB39" s="120">
        <v>0</v>
      </c>
      <c r="FC39" s="117">
        <v>0</v>
      </c>
      <c r="FD39" s="117">
        <v>0</v>
      </c>
      <c r="FE39" s="117">
        <v>0</v>
      </c>
      <c r="FF39" s="117">
        <v>0</v>
      </c>
      <c r="FG39" s="117">
        <v>0</v>
      </c>
      <c r="FH39" s="117">
        <v>0</v>
      </c>
    </row>
    <row r="40" spans="1:164" ht="14.5" customHeight="1" x14ac:dyDescent="0.35">
      <c r="A40" s="152"/>
      <c r="B40" s="14" t="s">
        <v>51</v>
      </c>
      <c r="C40" s="13" t="s">
        <v>289</v>
      </c>
      <c r="D40" s="7" t="s">
        <v>49</v>
      </c>
      <c r="E40" s="11">
        <v>0</v>
      </c>
      <c r="F40" s="16">
        <v>0</v>
      </c>
      <c r="G40" s="16" t="s">
        <v>50</v>
      </c>
      <c r="H40" s="117">
        <v>0</v>
      </c>
      <c r="I40" s="117" t="s">
        <v>12</v>
      </c>
      <c r="J40" s="117">
        <v>0</v>
      </c>
      <c r="K40" s="117">
        <v>0</v>
      </c>
      <c r="L40" s="117">
        <v>0</v>
      </c>
      <c r="M40" s="117">
        <v>0</v>
      </c>
      <c r="N40" s="117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17">
        <v>0</v>
      </c>
      <c r="Z40" s="117">
        <v>0</v>
      </c>
      <c r="AA40" s="117">
        <v>0</v>
      </c>
      <c r="AB40" s="117">
        <v>0</v>
      </c>
      <c r="AC40" s="117">
        <v>0</v>
      </c>
      <c r="AD40" s="117">
        <v>0</v>
      </c>
      <c r="AE40" s="117">
        <v>0</v>
      </c>
      <c r="AF40" s="117">
        <v>0</v>
      </c>
      <c r="AG40" s="117">
        <v>0</v>
      </c>
      <c r="AH40" s="1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17">
        <v>0</v>
      </c>
      <c r="BN40" s="117">
        <v>0</v>
      </c>
      <c r="BO40" s="117">
        <v>0</v>
      </c>
      <c r="BP40" s="117">
        <v>0</v>
      </c>
      <c r="BQ40" s="117">
        <v>0</v>
      </c>
      <c r="BR40" s="117">
        <v>0</v>
      </c>
      <c r="BS40" s="117">
        <v>0</v>
      </c>
      <c r="BT40" s="117">
        <v>0</v>
      </c>
      <c r="BU40" s="117">
        <v>0</v>
      </c>
      <c r="BV40" s="117">
        <v>0</v>
      </c>
      <c r="BW40" s="117" t="s">
        <v>402</v>
      </c>
      <c r="BX40" s="117" t="s">
        <v>402</v>
      </c>
      <c r="BY40" s="117" t="s">
        <v>402</v>
      </c>
      <c r="BZ40" s="117" t="s">
        <v>403</v>
      </c>
      <c r="CA40" s="117" t="s">
        <v>403</v>
      </c>
      <c r="CB40" s="117" t="s">
        <v>403</v>
      </c>
      <c r="CC40" s="117" t="s">
        <v>403</v>
      </c>
      <c r="CD40" s="117" t="s">
        <v>403</v>
      </c>
      <c r="CE40" s="117" t="s">
        <v>403</v>
      </c>
      <c r="CF40" s="117" t="s">
        <v>403</v>
      </c>
      <c r="CG40" s="117" t="s">
        <v>402</v>
      </c>
      <c r="CH40" s="117" t="s">
        <v>402</v>
      </c>
      <c r="CI40" s="117" t="s">
        <v>402</v>
      </c>
      <c r="CJ40" s="117" t="s">
        <v>403</v>
      </c>
      <c r="CK40" s="117" t="s">
        <v>403</v>
      </c>
      <c r="CL40" s="117" t="s">
        <v>403</v>
      </c>
      <c r="CM40" s="117" t="s">
        <v>403</v>
      </c>
      <c r="CN40" s="117" t="s">
        <v>403</v>
      </c>
      <c r="CO40" s="117" t="s">
        <v>403</v>
      </c>
      <c r="CP40" s="117" t="s">
        <v>403</v>
      </c>
      <c r="CQ40" s="117" t="s">
        <v>402</v>
      </c>
      <c r="CR40" s="117" t="s">
        <v>402</v>
      </c>
      <c r="CS40" s="117" t="s">
        <v>402</v>
      </c>
      <c r="CT40" s="120" t="s">
        <v>403</v>
      </c>
      <c r="CU40" s="117" t="s">
        <v>403</v>
      </c>
      <c r="CV40" s="120" t="s">
        <v>403</v>
      </c>
      <c r="CW40" s="117" t="s">
        <v>403</v>
      </c>
      <c r="CX40" s="120" t="s">
        <v>403</v>
      </c>
      <c r="CY40" s="117" t="s">
        <v>403</v>
      </c>
      <c r="CZ40" s="120" t="s">
        <v>403</v>
      </c>
      <c r="DA40" s="117">
        <v>0</v>
      </c>
      <c r="DB40" s="117">
        <v>0</v>
      </c>
      <c r="DC40" s="117">
        <v>0</v>
      </c>
      <c r="DD40" s="120">
        <v>0</v>
      </c>
      <c r="DE40" s="117">
        <v>0</v>
      </c>
      <c r="DF40" s="120">
        <v>0</v>
      </c>
      <c r="DG40" s="117">
        <v>0</v>
      </c>
      <c r="DH40" s="120">
        <v>0</v>
      </c>
      <c r="DI40" s="117">
        <v>0</v>
      </c>
      <c r="DJ40" s="120">
        <v>0</v>
      </c>
      <c r="DK40" s="117">
        <v>0</v>
      </c>
      <c r="DL40" s="117">
        <v>0</v>
      </c>
      <c r="DM40" s="117">
        <v>0</v>
      </c>
      <c r="DN40" s="120">
        <v>0</v>
      </c>
      <c r="DO40" s="117">
        <v>0</v>
      </c>
      <c r="DP40" s="120">
        <v>0</v>
      </c>
      <c r="DQ40" s="117">
        <v>0</v>
      </c>
      <c r="DR40" s="120">
        <v>0</v>
      </c>
      <c r="DS40" s="117">
        <v>0</v>
      </c>
      <c r="DT40" s="120">
        <v>0</v>
      </c>
      <c r="DU40" s="117">
        <v>0</v>
      </c>
      <c r="DV40" s="117">
        <v>0</v>
      </c>
      <c r="DW40" s="117">
        <v>0</v>
      </c>
      <c r="DX40" s="120">
        <v>0</v>
      </c>
      <c r="DY40" s="117">
        <v>0</v>
      </c>
      <c r="DZ40" s="117">
        <v>0</v>
      </c>
      <c r="EA40" s="117">
        <v>0</v>
      </c>
      <c r="EB40" s="117">
        <v>0</v>
      </c>
      <c r="EC40" s="117">
        <v>0</v>
      </c>
      <c r="ED40" s="117">
        <v>0</v>
      </c>
      <c r="EE40" s="117">
        <v>0</v>
      </c>
      <c r="EF40" s="117">
        <v>0</v>
      </c>
      <c r="EG40" s="117">
        <v>0</v>
      </c>
      <c r="EH40" s="120">
        <v>0</v>
      </c>
      <c r="EI40" s="117">
        <v>0</v>
      </c>
      <c r="EJ40" s="120">
        <v>0</v>
      </c>
      <c r="EK40" s="117">
        <v>0</v>
      </c>
      <c r="EL40" s="120">
        <v>0</v>
      </c>
      <c r="EM40" s="117">
        <v>0</v>
      </c>
      <c r="EN40" s="120">
        <v>0</v>
      </c>
      <c r="EO40" s="117">
        <v>0</v>
      </c>
      <c r="EP40" s="117">
        <v>0</v>
      </c>
      <c r="EQ40" s="117">
        <v>0</v>
      </c>
      <c r="ER40" s="120">
        <v>0</v>
      </c>
      <c r="ES40" s="117">
        <v>0</v>
      </c>
      <c r="ET40" s="120">
        <v>0</v>
      </c>
      <c r="EU40" s="117">
        <v>0</v>
      </c>
      <c r="EV40" s="120">
        <v>0</v>
      </c>
      <c r="EW40" s="117">
        <v>0</v>
      </c>
      <c r="EX40" s="120">
        <v>0</v>
      </c>
      <c r="EY40" s="117">
        <v>0</v>
      </c>
      <c r="EZ40" s="117">
        <v>0</v>
      </c>
      <c r="FA40" s="117">
        <v>0</v>
      </c>
      <c r="FB40" s="120">
        <v>0</v>
      </c>
      <c r="FC40" s="117">
        <v>0</v>
      </c>
      <c r="FD40" s="117">
        <v>0</v>
      </c>
      <c r="FE40" s="117">
        <v>0</v>
      </c>
      <c r="FF40" s="117">
        <v>0</v>
      </c>
      <c r="FG40" s="117">
        <v>0</v>
      </c>
      <c r="FH40" s="117">
        <v>0</v>
      </c>
    </row>
    <row r="41" spans="1:164" x14ac:dyDescent="0.35">
      <c r="A41" s="152"/>
      <c r="B41" s="14" t="str">
        <f>CONCATENATE("RPU_"&amp;D41)</f>
        <v>RPU_ON_SP198-HH100</v>
      </c>
      <c r="C41" s="13" t="s">
        <v>289</v>
      </c>
      <c r="D41" s="139" t="s">
        <v>173</v>
      </c>
      <c r="E41" s="11">
        <v>0</v>
      </c>
      <c r="F41" s="16">
        <v>0</v>
      </c>
      <c r="G41" s="18" t="s">
        <v>53</v>
      </c>
      <c r="H41" s="117">
        <v>0</v>
      </c>
      <c r="I41" s="117" t="s">
        <v>12</v>
      </c>
      <c r="J41" s="117">
        <v>0</v>
      </c>
      <c r="K41" s="117">
        <v>0</v>
      </c>
      <c r="L41" s="117">
        <v>0</v>
      </c>
      <c r="M41" s="117">
        <v>0</v>
      </c>
      <c r="N41" s="117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17">
        <v>0</v>
      </c>
      <c r="Z41" s="117">
        <v>0</v>
      </c>
      <c r="AA41" s="117">
        <v>0</v>
      </c>
      <c r="AB41" s="117">
        <v>0</v>
      </c>
      <c r="AC41" s="117">
        <v>0</v>
      </c>
      <c r="AD41" s="117">
        <v>0</v>
      </c>
      <c r="AE41" s="117">
        <v>0</v>
      </c>
      <c r="AF41" s="117">
        <v>0</v>
      </c>
      <c r="AG41" s="117">
        <v>0</v>
      </c>
      <c r="AH41" s="1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17">
        <v>0</v>
      </c>
      <c r="AY41" s="17">
        <v>0</v>
      </c>
      <c r="AZ41" s="17">
        <v>0</v>
      </c>
      <c r="BA41" s="17">
        <v>0</v>
      </c>
      <c r="BB41" s="17">
        <v>0</v>
      </c>
      <c r="BC41" s="17">
        <v>0</v>
      </c>
      <c r="BD41" s="17">
        <v>0</v>
      </c>
      <c r="BE41" s="17">
        <v>0</v>
      </c>
      <c r="BF41" s="17">
        <v>0</v>
      </c>
      <c r="BG41" s="17">
        <v>0</v>
      </c>
      <c r="BH41" s="17">
        <v>0</v>
      </c>
      <c r="BI41" s="17">
        <v>0</v>
      </c>
      <c r="BJ41" s="17">
        <v>0</v>
      </c>
      <c r="BK41" s="17">
        <v>0</v>
      </c>
      <c r="BL41" s="17">
        <v>0</v>
      </c>
      <c r="BM41" s="117">
        <v>0</v>
      </c>
      <c r="BN41" s="117">
        <v>0</v>
      </c>
      <c r="BO41" s="117">
        <v>0</v>
      </c>
      <c r="BP41" s="117">
        <v>0</v>
      </c>
      <c r="BQ41" s="117">
        <v>0</v>
      </c>
      <c r="BR41" s="117">
        <v>0</v>
      </c>
      <c r="BS41" s="117">
        <v>0</v>
      </c>
      <c r="BT41" s="117">
        <v>0</v>
      </c>
      <c r="BU41" s="117">
        <v>0</v>
      </c>
      <c r="BV41" s="117">
        <v>0</v>
      </c>
      <c r="BW41" s="117" t="s">
        <v>402</v>
      </c>
      <c r="BX41" s="117" t="s">
        <v>402</v>
      </c>
      <c r="BY41" s="117" t="s">
        <v>402</v>
      </c>
      <c r="BZ41" s="117" t="s">
        <v>403</v>
      </c>
      <c r="CA41" s="117" t="s">
        <v>403</v>
      </c>
      <c r="CB41" s="117" t="s">
        <v>403</v>
      </c>
      <c r="CC41" s="117" t="s">
        <v>403</v>
      </c>
      <c r="CD41" s="117" t="s">
        <v>403</v>
      </c>
      <c r="CE41" s="117" t="s">
        <v>403</v>
      </c>
      <c r="CF41" s="117" t="s">
        <v>403</v>
      </c>
      <c r="CG41" s="117" t="s">
        <v>402</v>
      </c>
      <c r="CH41" s="117" t="s">
        <v>402</v>
      </c>
      <c r="CI41" s="117" t="s">
        <v>402</v>
      </c>
      <c r="CJ41" s="117" t="s">
        <v>403</v>
      </c>
      <c r="CK41" s="117" t="s">
        <v>403</v>
      </c>
      <c r="CL41" s="117" t="s">
        <v>403</v>
      </c>
      <c r="CM41" s="117" t="s">
        <v>403</v>
      </c>
      <c r="CN41" s="117" t="s">
        <v>403</v>
      </c>
      <c r="CO41" s="117" t="s">
        <v>403</v>
      </c>
      <c r="CP41" s="117" t="s">
        <v>403</v>
      </c>
      <c r="CQ41" s="117" t="s">
        <v>402</v>
      </c>
      <c r="CR41" s="117" t="s">
        <v>402</v>
      </c>
      <c r="CS41" s="117" t="s">
        <v>402</v>
      </c>
      <c r="CT41" s="117" t="s">
        <v>403</v>
      </c>
      <c r="CU41" s="117" t="s">
        <v>403</v>
      </c>
      <c r="CV41" s="117" t="s">
        <v>403</v>
      </c>
      <c r="CW41" s="117" t="s">
        <v>403</v>
      </c>
      <c r="CX41" s="117" t="s">
        <v>403</v>
      </c>
      <c r="CY41" s="117" t="s">
        <v>403</v>
      </c>
      <c r="CZ41" s="117" t="s">
        <v>403</v>
      </c>
      <c r="DA41" s="117">
        <v>0</v>
      </c>
      <c r="DB41" s="117">
        <v>0</v>
      </c>
      <c r="DC41" s="117">
        <v>0</v>
      </c>
      <c r="DD41" s="120">
        <v>0</v>
      </c>
      <c r="DE41" s="117">
        <v>0</v>
      </c>
      <c r="DF41" s="120">
        <v>0</v>
      </c>
      <c r="DG41" s="117">
        <v>0</v>
      </c>
      <c r="DH41" s="120">
        <v>0</v>
      </c>
      <c r="DI41" s="117">
        <v>0</v>
      </c>
      <c r="DJ41" s="120">
        <v>0</v>
      </c>
      <c r="DK41" s="117">
        <v>0</v>
      </c>
      <c r="DL41" s="117">
        <v>0</v>
      </c>
      <c r="DM41" s="117">
        <v>0</v>
      </c>
      <c r="DN41" s="120">
        <v>0</v>
      </c>
      <c r="DO41" s="117">
        <v>0</v>
      </c>
      <c r="DP41" s="120">
        <v>0</v>
      </c>
      <c r="DQ41" s="117">
        <v>0</v>
      </c>
      <c r="DR41" s="120">
        <v>0</v>
      </c>
      <c r="DS41" s="117">
        <v>0</v>
      </c>
      <c r="DT41" s="120">
        <v>0</v>
      </c>
      <c r="DU41" s="20">
        <v>0</v>
      </c>
      <c r="DV41" s="20">
        <v>0</v>
      </c>
      <c r="DW41" s="20">
        <v>0</v>
      </c>
      <c r="DX41" s="120">
        <v>0</v>
      </c>
      <c r="DY41" s="117">
        <v>0</v>
      </c>
      <c r="DZ41" s="117">
        <v>0</v>
      </c>
      <c r="EA41" s="117">
        <v>0</v>
      </c>
      <c r="EB41" s="117">
        <v>0</v>
      </c>
      <c r="EC41" s="117">
        <v>0</v>
      </c>
      <c r="ED41" s="117">
        <v>0</v>
      </c>
      <c r="EE41" s="117">
        <v>0</v>
      </c>
      <c r="EF41" s="117">
        <v>0</v>
      </c>
      <c r="EG41" s="117">
        <v>0</v>
      </c>
      <c r="EH41" s="120">
        <v>0</v>
      </c>
      <c r="EI41" s="117">
        <v>0</v>
      </c>
      <c r="EJ41" s="120">
        <v>0</v>
      </c>
      <c r="EK41" s="117">
        <v>0</v>
      </c>
      <c r="EL41" s="120">
        <v>0</v>
      </c>
      <c r="EM41" s="117">
        <v>0</v>
      </c>
      <c r="EN41" s="120">
        <v>0</v>
      </c>
      <c r="EO41" s="117">
        <v>0</v>
      </c>
      <c r="EP41" s="117">
        <v>0</v>
      </c>
      <c r="EQ41" s="117">
        <v>0</v>
      </c>
      <c r="ER41" s="120">
        <v>0</v>
      </c>
      <c r="ES41" s="117">
        <v>0</v>
      </c>
      <c r="ET41" s="120">
        <v>0</v>
      </c>
      <c r="EU41" s="117">
        <v>0</v>
      </c>
      <c r="EV41" s="120">
        <v>0</v>
      </c>
      <c r="EW41" s="117">
        <v>0</v>
      </c>
      <c r="EX41" s="120">
        <v>0</v>
      </c>
      <c r="EY41" s="117">
        <v>0</v>
      </c>
      <c r="EZ41" s="117">
        <v>0</v>
      </c>
      <c r="FA41" s="117">
        <v>0</v>
      </c>
      <c r="FB41" s="120">
        <v>0</v>
      </c>
      <c r="FC41" s="117">
        <v>0</v>
      </c>
      <c r="FD41" s="117">
        <v>0</v>
      </c>
      <c r="FE41" s="117">
        <v>0</v>
      </c>
      <c r="FF41" s="117">
        <v>0</v>
      </c>
      <c r="FG41" s="117">
        <v>0</v>
      </c>
      <c r="FH41" s="117">
        <v>0</v>
      </c>
    </row>
    <row r="42" spans="1:164" x14ac:dyDescent="0.35">
      <c r="A42" s="152"/>
      <c r="B42" s="14" t="str">
        <f t="shared" ref="B42:B52" si="2">CONCATENATE("RPU_"&amp;D42)</f>
        <v>RPU_ON_SP198-HH150</v>
      </c>
      <c r="C42" s="13" t="s">
        <v>289</v>
      </c>
      <c r="D42" s="139" t="s">
        <v>54</v>
      </c>
      <c r="E42" s="11">
        <v>0</v>
      </c>
      <c r="F42" s="16">
        <v>0</v>
      </c>
      <c r="G42" s="18" t="s">
        <v>55</v>
      </c>
      <c r="H42" s="117">
        <v>0</v>
      </c>
      <c r="I42" s="117" t="s">
        <v>12</v>
      </c>
      <c r="J42" s="117">
        <v>0</v>
      </c>
      <c r="K42" s="117">
        <v>0</v>
      </c>
      <c r="L42" s="117">
        <v>0</v>
      </c>
      <c r="M42" s="117">
        <v>0</v>
      </c>
      <c r="N42" s="117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17">
        <v>0</v>
      </c>
      <c r="BN42" s="117">
        <v>0</v>
      </c>
      <c r="BO42" s="117">
        <v>0</v>
      </c>
      <c r="BP42" s="117">
        <v>0</v>
      </c>
      <c r="BQ42" s="117">
        <v>0</v>
      </c>
      <c r="BR42" s="117">
        <v>0</v>
      </c>
      <c r="BS42" s="117">
        <v>0</v>
      </c>
      <c r="BT42" s="117">
        <v>0</v>
      </c>
      <c r="BU42" s="117">
        <v>0</v>
      </c>
      <c r="BV42" s="117">
        <v>0</v>
      </c>
      <c r="BW42" s="117" t="s">
        <v>402</v>
      </c>
      <c r="BX42" s="117" t="s">
        <v>402</v>
      </c>
      <c r="BY42" s="117" t="s">
        <v>402</v>
      </c>
      <c r="BZ42" s="117" t="s">
        <v>403</v>
      </c>
      <c r="CA42" s="117" t="s">
        <v>403</v>
      </c>
      <c r="CB42" s="117" t="s">
        <v>403</v>
      </c>
      <c r="CC42" s="117" t="s">
        <v>403</v>
      </c>
      <c r="CD42" s="117" t="s">
        <v>403</v>
      </c>
      <c r="CE42" s="117" t="s">
        <v>403</v>
      </c>
      <c r="CF42" s="117" t="s">
        <v>403</v>
      </c>
      <c r="CG42" s="117" t="s">
        <v>402</v>
      </c>
      <c r="CH42" s="117" t="s">
        <v>402</v>
      </c>
      <c r="CI42" s="117" t="s">
        <v>402</v>
      </c>
      <c r="CJ42" s="117" t="s">
        <v>403</v>
      </c>
      <c r="CK42" s="117" t="s">
        <v>403</v>
      </c>
      <c r="CL42" s="117" t="s">
        <v>403</v>
      </c>
      <c r="CM42" s="117" t="s">
        <v>403</v>
      </c>
      <c r="CN42" s="117" t="s">
        <v>403</v>
      </c>
      <c r="CO42" s="117" t="s">
        <v>403</v>
      </c>
      <c r="CP42" s="117" t="s">
        <v>403</v>
      </c>
      <c r="CQ42" s="117" t="s">
        <v>402</v>
      </c>
      <c r="CR42" s="117" t="s">
        <v>402</v>
      </c>
      <c r="CS42" s="117" t="s">
        <v>402</v>
      </c>
      <c r="CT42" s="117" t="s">
        <v>403</v>
      </c>
      <c r="CU42" s="117" t="s">
        <v>403</v>
      </c>
      <c r="CV42" s="117" t="s">
        <v>403</v>
      </c>
      <c r="CW42" s="117" t="s">
        <v>403</v>
      </c>
      <c r="CX42" s="117" t="s">
        <v>403</v>
      </c>
      <c r="CY42" s="117" t="s">
        <v>403</v>
      </c>
      <c r="CZ42" s="117" t="s">
        <v>403</v>
      </c>
      <c r="DA42" s="117">
        <v>0</v>
      </c>
      <c r="DB42" s="117">
        <v>0</v>
      </c>
      <c r="DC42" s="117">
        <v>0</v>
      </c>
      <c r="DD42" s="120">
        <v>0</v>
      </c>
      <c r="DE42" s="117">
        <v>0</v>
      </c>
      <c r="DF42" s="120">
        <v>0</v>
      </c>
      <c r="DG42" s="117">
        <v>0</v>
      </c>
      <c r="DH42" s="120">
        <v>0</v>
      </c>
      <c r="DI42" s="117">
        <v>0</v>
      </c>
      <c r="DJ42" s="120">
        <v>0</v>
      </c>
      <c r="DK42" s="117">
        <v>0</v>
      </c>
      <c r="DL42" s="117">
        <v>0</v>
      </c>
      <c r="DM42" s="117">
        <v>0</v>
      </c>
      <c r="DN42" s="120">
        <v>0</v>
      </c>
      <c r="DO42" s="117">
        <v>0</v>
      </c>
      <c r="DP42" s="120">
        <v>0</v>
      </c>
      <c r="DQ42" s="117">
        <v>0</v>
      </c>
      <c r="DR42" s="120">
        <v>0</v>
      </c>
      <c r="DS42" s="117">
        <v>0</v>
      </c>
      <c r="DT42" s="120">
        <v>0</v>
      </c>
      <c r="DU42" s="20">
        <v>0</v>
      </c>
      <c r="DV42" s="20">
        <v>0</v>
      </c>
      <c r="DW42" s="20">
        <v>0</v>
      </c>
      <c r="DX42" s="120">
        <v>0</v>
      </c>
      <c r="DY42" s="117">
        <v>0</v>
      </c>
      <c r="DZ42" s="117">
        <v>0</v>
      </c>
      <c r="EA42" s="117">
        <v>0</v>
      </c>
      <c r="EB42" s="117">
        <v>0</v>
      </c>
      <c r="EC42" s="117">
        <v>0</v>
      </c>
      <c r="ED42" s="117">
        <v>0</v>
      </c>
      <c r="EE42" s="117">
        <v>0</v>
      </c>
      <c r="EF42" s="117">
        <v>0</v>
      </c>
      <c r="EG42" s="117">
        <v>0</v>
      </c>
      <c r="EH42" s="120">
        <v>0</v>
      </c>
      <c r="EI42" s="117">
        <v>0</v>
      </c>
      <c r="EJ42" s="120">
        <v>0</v>
      </c>
      <c r="EK42" s="117">
        <v>0</v>
      </c>
      <c r="EL42" s="120">
        <v>0</v>
      </c>
      <c r="EM42" s="117">
        <v>0</v>
      </c>
      <c r="EN42" s="120">
        <v>0</v>
      </c>
      <c r="EO42" s="117">
        <v>0</v>
      </c>
      <c r="EP42" s="117">
        <v>0</v>
      </c>
      <c r="EQ42" s="117">
        <v>0</v>
      </c>
      <c r="ER42" s="120">
        <v>0</v>
      </c>
      <c r="ES42" s="117">
        <v>0</v>
      </c>
      <c r="ET42" s="120">
        <v>0</v>
      </c>
      <c r="EU42" s="117">
        <v>0</v>
      </c>
      <c r="EV42" s="120">
        <v>0</v>
      </c>
      <c r="EW42" s="117">
        <v>0</v>
      </c>
      <c r="EX42" s="120">
        <v>0</v>
      </c>
      <c r="EY42" s="117">
        <v>0</v>
      </c>
      <c r="EZ42" s="117">
        <v>0</v>
      </c>
      <c r="FA42" s="117">
        <v>0</v>
      </c>
      <c r="FB42" s="120">
        <v>0</v>
      </c>
      <c r="FC42" s="117">
        <v>0</v>
      </c>
      <c r="FD42" s="117">
        <v>0</v>
      </c>
      <c r="FE42" s="117">
        <v>0</v>
      </c>
      <c r="FF42" s="117">
        <v>0</v>
      </c>
      <c r="FG42" s="117">
        <v>0</v>
      </c>
      <c r="FH42" s="117">
        <v>0</v>
      </c>
    </row>
    <row r="43" spans="1:164" x14ac:dyDescent="0.35">
      <c r="A43" s="152"/>
      <c r="B43" s="14" t="str">
        <f t="shared" si="2"/>
        <v>RPU_ON_SP237-HH100</v>
      </c>
      <c r="C43" s="13" t="s">
        <v>289</v>
      </c>
      <c r="D43" s="139" t="s">
        <v>56</v>
      </c>
      <c r="E43" s="11">
        <v>0</v>
      </c>
      <c r="F43" s="16">
        <v>0</v>
      </c>
      <c r="G43" s="18" t="s">
        <v>57</v>
      </c>
      <c r="H43" s="117">
        <v>0</v>
      </c>
      <c r="I43" s="117" t="s">
        <v>12</v>
      </c>
      <c r="J43" s="117">
        <v>0</v>
      </c>
      <c r="K43" s="117">
        <v>0</v>
      </c>
      <c r="L43" s="117">
        <v>0</v>
      </c>
      <c r="M43" s="117">
        <v>0</v>
      </c>
      <c r="N43" s="117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17">
        <v>0</v>
      </c>
      <c r="Z43" s="117">
        <v>0</v>
      </c>
      <c r="AA43" s="117">
        <v>0</v>
      </c>
      <c r="AB43" s="117">
        <v>0</v>
      </c>
      <c r="AC43" s="117">
        <v>0</v>
      </c>
      <c r="AD43" s="117">
        <v>0</v>
      </c>
      <c r="AE43" s="117">
        <v>0</v>
      </c>
      <c r="AF43" s="117">
        <v>0</v>
      </c>
      <c r="AG43" s="117">
        <v>0</v>
      </c>
      <c r="AH43" s="117">
        <v>0</v>
      </c>
      <c r="AI43" s="17">
        <v>0</v>
      </c>
      <c r="AJ43" s="17">
        <v>0</v>
      </c>
      <c r="AK43" s="17">
        <v>0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0</v>
      </c>
      <c r="AS43" s="17">
        <v>0</v>
      </c>
      <c r="AT43" s="17">
        <v>0</v>
      </c>
      <c r="AU43" s="17">
        <v>0</v>
      </c>
      <c r="AV43" s="17">
        <v>0</v>
      </c>
      <c r="AW43" s="17">
        <v>0</v>
      </c>
      <c r="AX43" s="17">
        <v>0</v>
      </c>
      <c r="AY43" s="17">
        <v>0</v>
      </c>
      <c r="AZ43" s="17">
        <v>0</v>
      </c>
      <c r="BA43" s="17">
        <v>0</v>
      </c>
      <c r="BB43" s="17">
        <v>0</v>
      </c>
      <c r="BC43" s="17">
        <v>0</v>
      </c>
      <c r="BD43" s="17">
        <v>0</v>
      </c>
      <c r="BE43" s="17">
        <v>0</v>
      </c>
      <c r="BF43" s="17">
        <v>0</v>
      </c>
      <c r="BG43" s="17">
        <v>0</v>
      </c>
      <c r="BH43" s="17">
        <v>0</v>
      </c>
      <c r="BI43" s="17">
        <v>0</v>
      </c>
      <c r="BJ43" s="17">
        <v>0</v>
      </c>
      <c r="BK43" s="17">
        <v>0</v>
      </c>
      <c r="BL43" s="17">
        <v>0</v>
      </c>
      <c r="BM43" s="117">
        <v>0</v>
      </c>
      <c r="BN43" s="117">
        <v>0</v>
      </c>
      <c r="BO43" s="117">
        <v>0</v>
      </c>
      <c r="BP43" s="117">
        <v>0</v>
      </c>
      <c r="BQ43" s="117">
        <v>0</v>
      </c>
      <c r="BR43" s="117">
        <v>0</v>
      </c>
      <c r="BS43" s="117">
        <v>0</v>
      </c>
      <c r="BT43" s="117">
        <v>0</v>
      </c>
      <c r="BU43" s="117">
        <v>0</v>
      </c>
      <c r="BV43" s="117">
        <v>0</v>
      </c>
      <c r="BW43" s="117" t="s">
        <v>402</v>
      </c>
      <c r="BX43" s="117" t="s">
        <v>402</v>
      </c>
      <c r="BY43" s="117" t="s">
        <v>402</v>
      </c>
      <c r="BZ43" s="117" t="s">
        <v>403</v>
      </c>
      <c r="CA43" s="117" t="s">
        <v>403</v>
      </c>
      <c r="CB43" s="117" t="s">
        <v>403</v>
      </c>
      <c r="CC43" s="117" t="s">
        <v>403</v>
      </c>
      <c r="CD43" s="117" t="s">
        <v>403</v>
      </c>
      <c r="CE43" s="117" t="s">
        <v>403</v>
      </c>
      <c r="CF43" s="117" t="s">
        <v>403</v>
      </c>
      <c r="CG43" s="117" t="s">
        <v>402</v>
      </c>
      <c r="CH43" s="117" t="s">
        <v>402</v>
      </c>
      <c r="CI43" s="117" t="s">
        <v>402</v>
      </c>
      <c r="CJ43" s="117" t="s">
        <v>403</v>
      </c>
      <c r="CK43" s="117" t="s">
        <v>403</v>
      </c>
      <c r="CL43" s="117" t="s">
        <v>403</v>
      </c>
      <c r="CM43" s="117" t="s">
        <v>403</v>
      </c>
      <c r="CN43" s="117" t="s">
        <v>403</v>
      </c>
      <c r="CO43" s="117" t="s">
        <v>403</v>
      </c>
      <c r="CP43" s="117" t="s">
        <v>403</v>
      </c>
      <c r="CQ43" s="117" t="s">
        <v>402</v>
      </c>
      <c r="CR43" s="117" t="s">
        <v>402</v>
      </c>
      <c r="CS43" s="117" t="s">
        <v>402</v>
      </c>
      <c r="CT43" s="117" t="s">
        <v>403</v>
      </c>
      <c r="CU43" s="117" t="s">
        <v>403</v>
      </c>
      <c r="CV43" s="117" t="s">
        <v>403</v>
      </c>
      <c r="CW43" s="117" t="s">
        <v>403</v>
      </c>
      <c r="CX43" s="117" t="s">
        <v>403</v>
      </c>
      <c r="CY43" s="117" t="s">
        <v>403</v>
      </c>
      <c r="CZ43" s="117" t="s">
        <v>403</v>
      </c>
      <c r="DA43" s="117">
        <v>0</v>
      </c>
      <c r="DB43" s="117">
        <v>0</v>
      </c>
      <c r="DC43" s="117">
        <v>0</v>
      </c>
      <c r="DD43" s="120">
        <v>0</v>
      </c>
      <c r="DE43" s="117">
        <v>0</v>
      </c>
      <c r="DF43" s="120">
        <v>0</v>
      </c>
      <c r="DG43" s="117">
        <v>0</v>
      </c>
      <c r="DH43" s="120">
        <v>0</v>
      </c>
      <c r="DI43" s="117">
        <v>0</v>
      </c>
      <c r="DJ43" s="120">
        <v>0</v>
      </c>
      <c r="DK43" s="117">
        <v>0</v>
      </c>
      <c r="DL43" s="117">
        <v>0</v>
      </c>
      <c r="DM43" s="117">
        <v>0</v>
      </c>
      <c r="DN43" s="120">
        <v>0</v>
      </c>
      <c r="DO43" s="117">
        <v>0</v>
      </c>
      <c r="DP43" s="120">
        <v>0</v>
      </c>
      <c r="DQ43" s="117">
        <v>0</v>
      </c>
      <c r="DR43" s="120">
        <v>0</v>
      </c>
      <c r="DS43" s="117">
        <v>0</v>
      </c>
      <c r="DT43" s="120">
        <v>0</v>
      </c>
      <c r="DU43" s="20">
        <v>0</v>
      </c>
      <c r="DV43" s="20">
        <v>0</v>
      </c>
      <c r="DW43" s="20">
        <v>0</v>
      </c>
      <c r="DX43" s="120">
        <v>0</v>
      </c>
      <c r="DY43" s="117">
        <v>0</v>
      </c>
      <c r="DZ43" s="117">
        <v>0</v>
      </c>
      <c r="EA43" s="117">
        <v>0</v>
      </c>
      <c r="EB43" s="117">
        <v>0</v>
      </c>
      <c r="EC43" s="117">
        <v>0</v>
      </c>
      <c r="ED43" s="117">
        <v>0</v>
      </c>
      <c r="EE43" s="117">
        <v>0</v>
      </c>
      <c r="EF43" s="117">
        <v>0</v>
      </c>
      <c r="EG43" s="117">
        <v>0</v>
      </c>
      <c r="EH43" s="120">
        <v>0</v>
      </c>
      <c r="EI43" s="117">
        <v>0</v>
      </c>
      <c r="EJ43" s="120">
        <v>0</v>
      </c>
      <c r="EK43" s="117">
        <v>0</v>
      </c>
      <c r="EL43" s="120">
        <v>0</v>
      </c>
      <c r="EM43" s="117">
        <v>0</v>
      </c>
      <c r="EN43" s="120">
        <v>0</v>
      </c>
      <c r="EO43" s="117">
        <v>0</v>
      </c>
      <c r="EP43" s="117">
        <v>0</v>
      </c>
      <c r="EQ43" s="117">
        <v>0</v>
      </c>
      <c r="ER43" s="120">
        <v>0</v>
      </c>
      <c r="ES43" s="117">
        <v>0</v>
      </c>
      <c r="ET43" s="120">
        <v>0</v>
      </c>
      <c r="EU43" s="117">
        <v>0</v>
      </c>
      <c r="EV43" s="120">
        <v>0</v>
      </c>
      <c r="EW43" s="117">
        <v>0</v>
      </c>
      <c r="EX43" s="120">
        <v>0</v>
      </c>
      <c r="EY43" s="117">
        <v>0</v>
      </c>
      <c r="EZ43" s="117">
        <v>0</v>
      </c>
      <c r="FA43" s="117">
        <v>0</v>
      </c>
      <c r="FB43" s="120">
        <v>0</v>
      </c>
      <c r="FC43" s="117">
        <v>0</v>
      </c>
      <c r="FD43" s="117">
        <v>0</v>
      </c>
      <c r="FE43" s="117">
        <v>0</v>
      </c>
      <c r="FF43" s="117">
        <v>0</v>
      </c>
      <c r="FG43" s="117">
        <v>0</v>
      </c>
      <c r="FH43" s="117">
        <v>0</v>
      </c>
    </row>
    <row r="44" spans="1:164" x14ac:dyDescent="0.35">
      <c r="A44" s="152"/>
      <c r="B44" s="14" t="str">
        <f t="shared" si="2"/>
        <v>RPU_ON_SP237-HH150</v>
      </c>
      <c r="C44" s="13" t="s">
        <v>289</v>
      </c>
      <c r="D44" s="139" t="s">
        <v>58</v>
      </c>
      <c r="E44" s="11">
        <v>0</v>
      </c>
      <c r="F44" s="16">
        <v>0</v>
      </c>
      <c r="G44" s="18" t="s">
        <v>59</v>
      </c>
      <c r="H44" s="117">
        <v>0</v>
      </c>
      <c r="I44" s="117" t="s">
        <v>12</v>
      </c>
      <c r="J44" s="117">
        <v>0</v>
      </c>
      <c r="K44" s="117">
        <v>0</v>
      </c>
      <c r="L44" s="117">
        <v>0</v>
      </c>
      <c r="M44" s="117">
        <v>0</v>
      </c>
      <c r="N44" s="117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17">
        <v>0</v>
      </c>
      <c r="Z44" s="117">
        <v>0</v>
      </c>
      <c r="AA44" s="117">
        <v>0</v>
      </c>
      <c r="AB44" s="117">
        <v>0</v>
      </c>
      <c r="AC44" s="117">
        <v>0</v>
      </c>
      <c r="AD44" s="117">
        <v>0</v>
      </c>
      <c r="AE44" s="117">
        <v>0</v>
      </c>
      <c r="AF44" s="117">
        <v>0</v>
      </c>
      <c r="AG44" s="117">
        <v>0</v>
      </c>
      <c r="AH44" s="1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17">
        <v>0</v>
      </c>
      <c r="BN44" s="117">
        <v>0</v>
      </c>
      <c r="BO44" s="117">
        <v>0</v>
      </c>
      <c r="BP44" s="117">
        <v>0</v>
      </c>
      <c r="BQ44" s="117">
        <v>0</v>
      </c>
      <c r="BR44" s="117">
        <v>0</v>
      </c>
      <c r="BS44" s="117">
        <v>0</v>
      </c>
      <c r="BT44" s="117">
        <v>0</v>
      </c>
      <c r="BU44" s="117">
        <v>0</v>
      </c>
      <c r="BV44" s="117">
        <v>0</v>
      </c>
      <c r="BW44" s="117" t="s">
        <v>402</v>
      </c>
      <c r="BX44" s="117" t="s">
        <v>402</v>
      </c>
      <c r="BY44" s="117" t="s">
        <v>402</v>
      </c>
      <c r="BZ44" s="117" t="s">
        <v>403</v>
      </c>
      <c r="CA44" s="117" t="s">
        <v>403</v>
      </c>
      <c r="CB44" s="117" t="s">
        <v>403</v>
      </c>
      <c r="CC44" s="117" t="s">
        <v>403</v>
      </c>
      <c r="CD44" s="117" t="s">
        <v>403</v>
      </c>
      <c r="CE44" s="117" t="s">
        <v>403</v>
      </c>
      <c r="CF44" s="117" t="s">
        <v>403</v>
      </c>
      <c r="CG44" s="117" t="s">
        <v>402</v>
      </c>
      <c r="CH44" s="117" t="s">
        <v>402</v>
      </c>
      <c r="CI44" s="117" t="s">
        <v>402</v>
      </c>
      <c r="CJ44" s="117" t="s">
        <v>403</v>
      </c>
      <c r="CK44" s="117" t="s">
        <v>403</v>
      </c>
      <c r="CL44" s="117" t="s">
        <v>403</v>
      </c>
      <c r="CM44" s="117" t="s">
        <v>403</v>
      </c>
      <c r="CN44" s="117" t="s">
        <v>403</v>
      </c>
      <c r="CO44" s="117" t="s">
        <v>403</v>
      </c>
      <c r="CP44" s="117" t="s">
        <v>403</v>
      </c>
      <c r="CQ44" s="117" t="s">
        <v>402</v>
      </c>
      <c r="CR44" s="117" t="s">
        <v>402</v>
      </c>
      <c r="CS44" s="117" t="s">
        <v>402</v>
      </c>
      <c r="CT44" s="117" t="s">
        <v>403</v>
      </c>
      <c r="CU44" s="117" t="s">
        <v>403</v>
      </c>
      <c r="CV44" s="117" t="s">
        <v>403</v>
      </c>
      <c r="CW44" s="117" t="s">
        <v>403</v>
      </c>
      <c r="CX44" s="117" t="s">
        <v>403</v>
      </c>
      <c r="CY44" s="117" t="s">
        <v>403</v>
      </c>
      <c r="CZ44" s="117" t="s">
        <v>403</v>
      </c>
      <c r="DA44" s="117">
        <v>0</v>
      </c>
      <c r="DB44" s="117">
        <v>0</v>
      </c>
      <c r="DC44" s="117">
        <v>0</v>
      </c>
      <c r="DD44" s="120">
        <v>0</v>
      </c>
      <c r="DE44" s="117">
        <v>0</v>
      </c>
      <c r="DF44" s="120">
        <v>0</v>
      </c>
      <c r="DG44" s="117">
        <v>0</v>
      </c>
      <c r="DH44" s="120">
        <v>0</v>
      </c>
      <c r="DI44" s="117">
        <v>0</v>
      </c>
      <c r="DJ44" s="120">
        <v>0</v>
      </c>
      <c r="DK44" s="117">
        <v>0</v>
      </c>
      <c r="DL44" s="117">
        <v>0</v>
      </c>
      <c r="DM44" s="117">
        <v>0</v>
      </c>
      <c r="DN44" s="120">
        <v>0</v>
      </c>
      <c r="DO44" s="117">
        <v>0</v>
      </c>
      <c r="DP44" s="120">
        <v>0</v>
      </c>
      <c r="DQ44" s="117">
        <v>0</v>
      </c>
      <c r="DR44" s="120">
        <v>0</v>
      </c>
      <c r="DS44" s="117">
        <v>0</v>
      </c>
      <c r="DT44" s="120">
        <v>0</v>
      </c>
      <c r="DU44" s="20">
        <v>0</v>
      </c>
      <c r="DV44" s="20">
        <v>0</v>
      </c>
      <c r="DW44" s="20">
        <v>0</v>
      </c>
      <c r="DX44" s="120">
        <v>0</v>
      </c>
      <c r="DY44" s="117">
        <v>0</v>
      </c>
      <c r="DZ44" s="117">
        <v>0</v>
      </c>
      <c r="EA44" s="117">
        <v>0</v>
      </c>
      <c r="EB44" s="117">
        <v>0</v>
      </c>
      <c r="EC44" s="117">
        <v>0</v>
      </c>
      <c r="ED44" s="117">
        <v>0</v>
      </c>
      <c r="EE44" s="117">
        <v>0</v>
      </c>
      <c r="EF44" s="117">
        <v>0</v>
      </c>
      <c r="EG44" s="117">
        <v>0</v>
      </c>
      <c r="EH44" s="120">
        <v>0</v>
      </c>
      <c r="EI44" s="117">
        <v>0</v>
      </c>
      <c r="EJ44" s="120">
        <v>0</v>
      </c>
      <c r="EK44" s="117">
        <v>0</v>
      </c>
      <c r="EL44" s="120">
        <v>0</v>
      </c>
      <c r="EM44" s="117">
        <v>0</v>
      </c>
      <c r="EN44" s="120">
        <v>0</v>
      </c>
      <c r="EO44" s="117">
        <v>0</v>
      </c>
      <c r="EP44" s="117">
        <v>0</v>
      </c>
      <c r="EQ44" s="117">
        <v>0</v>
      </c>
      <c r="ER44" s="120">
        <v>0</v>
      </c>
      <c r="ES44" s="117">
        <v>0</v>
      </c>
      <c r="ET44" s="120">
        <v>0</v>
      </c>
      <c r="EU44" s="117">
        <v>0</v>
      </c>
      <c r="EV44" s="120">
        <v>0</v>
      </c>
      <c r="EW44" s="117">
        <v>0</v>
      </c>
      <c r="EX44" s="120">
        <v>0</v>
      </c>
      <c r="EY44" s="117">
        <v>0</v>
      </c>
      <c r="EZ44" s="117">
        <v>0</v>
      </c>
      <c r="FA44" s="117">
        <v>0</v>
      </c>
      <c r="FB44" s="120">
        <v>0</v>
      </c>
      <c r="FC44" s="117">
        <v>0</v>
      </c>
      <c r="FD44" s="117">
        <v>0</v>
      </c>
      <c r="FE44" s="117">
        <v>0</v>
      </c>
      <c r="FF44" s="117">
        <v>0</v>
      </c>
      <c r="FG44" s="117">
        <v>0</v>
      </c>
      <c r="FH44" s="117">
        <v>0</v>
      </c>
    </row>
    <row r="45" spans="1:164" x14ac:dyDescent="0.35">
      <c r="A45" s="152"/>
      <c r="B45" s="14" t="str">
        <f t="shared" si="2"/>
        <v>RPU_ON_SP277-HH100</v>
      </c>
      <c r="C45" s="13" t="s">
        <v>289</v>
      </c>
      <c r="D45" s="139" t="s">
        <v>60</v>
      </c>
      <c r="E45" s="11">
        <v>0</v>
      </c>
      <c r="F45" s="16">
        <v>0</v>
      </c>
      <c r="G45" s="18" t="s">
        <v>61</v>
      </c>
      <c r="H45" s="117">
        <v>0</v>
      </c>
      <c r="I45" s="117" t="s">
        <v>12</v>
      </c>
      <c r="J45" s="117">
        <v>0</v>
      </c>
      <c r="K45" s="117">
        <v>0</v>
      </c>
      <c r="L45" s="117">
        <v>0</v>
      </c>
      <c r="M45" s="117">
        <v>0</v>
      </c>
      <c r="N45" s="117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17">
        <v>0</v>
      </c>
      <c r="Z45" s="117">
        <v>0</v>
      </c>
      <c r="AA45" s="117">
        <v>0</v>
      </c>
      <c r="AB45" s="117">
        <v>0</v>
      </c>
      <c r="AC45" s="117">
        <v>0</v>
      </c>
      <c r="AD45" s="117">
        <v>0</v>
      </c>
      <c r="AE45" s="117">
        <v>0</v>
      </c>
      <c r="AF45" s="117">
        <v>0</v>
      </c>
      <c r="AG45" s="117">
        <v>0</v>
      </c>
      <c r="AH45" s="1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0</v>
      </c>
      <c r="AS45" s="17">
        <v>0</v>
      </c>
      <c r="AT45" s="17">
        <v>0</v>
      </c>
      <c r="AU45" s="17">
        <v>0</v>
      </c>
      <c r="AV45" s="17">
        <v>0</v>
      </c>
      <c r="AW45" s="17">
        <v>0</v>
      </c>
      <c r="AX45" s="17">
        <v>0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7">
        <v>0</v>
      </c>
      <c r="BF45" s="17">
        <v>0</v>
      </c>
      <c r="BG45" s="17">
        <v>0</v>
      </c>
      <c r="BH45" s="17">
        <v>0</v>
      </c>
      <c r="BI45" s="17">
        <v>0</v>
      </c>
      <c r="BJ45" s="17">
        <v>0</v>
      </c>
      <c r="BK45" s="17">
        <v>0</v>
      </c>
      <c r="BL45" s="17">
        <v>0</v>
      </c>
      <c r="BM45" s="117">
        <v>0</v>
      </c>
      <c r="BN45" s="117">
        <v>0</v>
      </c>
      <c r="BO45" s="117">
        <v>0</v>
      </c>
      <c r="BP45" s="117">
        <v>0</v>
      </c>
      <c r="BQ45" s="117">
        <v>0</v>
      </c>
      <c r="BR45" s="117">
        <v>0</v>
      </c>
      <c r="BS45" s="117">
        <v>0</v>
      </c>
      <c r="BT45" s="117">
        <v>0</v>
      </c>
      <c r="BU45" s="117">
        <v>0</v>
      </c>
      <c r="BV45" s="117">
        <v>0</v>
      </c>
      <c r="BW45" s="117" t="s">
        <v>402</v>
      </c>
      <c r="BX45" s="117" t="s">
        <v>402</v>
      </c>
      <c r="BY45" s="117" t="s">
        <v>402</v>
      </c>
      <c r="BZ45" s="117" t="s">
        <v>403</v>
      </c>
      <c r="CA45" s="117" t="s">
        <v>403</v>
      </c>
      <c r="CB45" s="117" t="s">
        <v>403</v>
      </c>
      <c r="CC45" s="117" t="s">
        <v>403</v>
      </c>
      <c r="CD45" s="117" t="s">
        <v>403</v>
      </c>
      <c r="CE45" s="117" t="s">
        <v>403</v>
      </c>
      <c r="CF45" s="117" t="s">
        <v>403</v>
      </c>
      <c r="CG45" s="117" t="s">
        <v>402</v>
      </c>
      <c r="CH45" s="117" t="s">
        <v>402</v>
      </c>
      <c r="CI45" s="117" t="s">
        <v>402</v>
      </c>
      <c r="CJ45" s="117" t="s">
        <v>403</v>
      </c>
      <c r="CK45" s="117" t="s">
        <v>403</v>
      </c>
      <c r="CL45" s="117" t="s">
        <v>403</v>
      </c>
      <c r="CM45" s="117" t="s">
        <v>403</v>
      </c>
      <c r="CN45" s="117" t="s">
        <v>403</v>
      </c>
      <c r="CO45" s="117" t="s">
        <v>403</v>
      </c>
      <c r="CP45" s="117" t="s">
        <v>403</v>
      </c>
      <c r="CQ45" s="117" t="s">
        <v>402</v>
      </c>
      <c r="CR45" s="117" t="s">
        <v>402</v>
      </c>
      <c r="CS45" s="117" t="s">
        <v>402</v>
      </c>
      <c r="CT45" s="117" t="s">
        <v>403</v>
      </c>
      <c r="CU45" s="117" t="s">
        <v>403</v>
      </c>
      <c r="CV45" s="117" t="s">
        <v>403</v>
      </c>
      <c r="CW45" s="117" t="s">
        <v>403</v>
      </c>
      <c r="CX45" s="117" t="s">
        <v>403</v>
      </c>
      <c r="CY45" s="117" t="s">
        <v>403</v>
      </c>
      <c r="CZ45" s="117" t="s">
        <v>403</v>
      </c>
      <c r="DA45" s="117">
        <v>0</v>
      </c>
      <c r="DB45" s="117">
        <v>0</v>
      </c>
      <c r="DC45" s="117">
        <v>0</v>
      </c>
      <c r="DD45" s="120">
        <v>0</v>
      </c>
      <c r="DE45" s="117">
        <v>0</v>
      </c>
      <c r="DF45" s="120">
        <v>0</v>
      </c>
      <c r="DG45" s="117">
        <v>0</v>
      </c>
      <c r="DH45" s="120">
        <v>0</v>
      </c>
      <c r="DI45" s="117">
        <v>0</v>
      </c>
      <c r="DJ45" s="120">
        <v>0</v>
      </c>
      <c r="DK45" s="117">
        <v>0</v>
      </c>
      <c r="DL45" s="117">
        <v>0</v>
      </c>
      <c r="DM45" s="117">
        <v>0</v>
      </c>
      <c r="DN45" s="120">
        <v>0</v>
      </c>
      <c r="DO45" s="117">
        <v>0</v>
      </c>
      <c r="DP45" s="120">
        <v>0</v>
      </c>
      <c r="DQ45" s="117">
        <v>0</v>
      </c>
      <c r="DR45" s="120">
        <v>0</v>
      </c>
      <c r="DS45" s="117">
        <v>0</v>
      </c>
      <c r="DT45" s="120">
        <v>0</v>
      </c>
      <c r="DU45" s="20">
        <v>0</v>
      </c>
      <c r="DV45" s="20">
        <v>0</v>
      </c>
      <c r="DW45" s="20">
        <v>0</v>
      </c>
      <c r="DX45" s="120">
        <v>0</v>
      </c>
      <c r="DY45" s="117">
        <v>0</v>
      </c>
      <c r="DZ45" s="117">
        <v>0</v>
      </c>
      <c r="EA45" s="117">
        <v>0</v>
      </c>
      <c r="EB45" s="117">
        <v>0</v>
      </c>
      <c r="EC45" s="117">
        <v>0</v>
      </c>
      <c r="ED45" s="117">
        <v>0</v>
      </c>
      <c r="EE45" s="117">
        <v>0</v>
      </c>
      <c r="EF45" s="117">
        <v>0</v>
      </c>
      <c r="EG45" s="117">
        <v>0</v>
      </c>
      <c r="EH45" s="120">
        <v>0</v>
      </c>
      <c r="EI45" s="117">
        <v>0</v>
      </c>
      <c r="EJ45" s="120">
        <v>0</v>
      </c>
      <c r="EK45" s="117">
        <v>0</v>
      </c>
      <c r="EL45" s="120">
        <v>0</v>
      </c>
      <c r="EM45" s="117">
        <v>0</v>
      </c>
      <c r="EN45" s="120">
        <v>0</v>
      </c>
      <c r="EO45" s="117">
        <v>0</v>
      </c>
      <c r="EP45" s="117">
        <v>0</v>
      </c>
      <c r="EQ45" s="117">
        <v>0</v>
      </c>
      <c r="ER45" s="120">
        <v>0</v>
      </c>
      <c r="ES45" s="117">
        <v>0</v>
      </c>
      <c r="ET45" s="120">
        <v>0</v>
      </c>
      <c r="EU45" s="117">
        <v>0</v>
      </c>
      <c r="EV45" s="120">
        <v>0</v>
      </c>
      <c r="EW45" s="117">
        <v>0</v>
      </c>
      <c r="EX45" s="120">
        <v>0</v>
      </c>
      <c r="EY45" s="117">
        <v>0</v>
      </c>
      <c r="EZ45" s="117">
        <v>0</v>
      </c>
      <c r="FA45" s="117">
        <v>0</v>
      </c>
      <c r="FB45" s="120">
        <v>0</v>
      </c>
      <c r="FC45" s="117">
        <v>0</v>
      </c>
      <c r="FD45" s="117">
        <v>0</v>
      </c>
      <c r="FE45" s="117">
        <v>0</v>
      </c>
      <c r="FF45" s="117">
        <v>0</v>
      </c>
      <c r="FG45" s="117">
        <v>0</v>
      </c>
      <c r="FH45" s="117">
        <v>0</v>
      </c>
    </row>
    <row r="46" spans="1:164" x14ac:dyDescent="0.35">
      <c r="A46" s="152"/>
      <c r="B46" s="14" t="str">
        <f t="shared" si="2"/>
        <v>RPU_ON_SP277-HH150</v>
      </c>
      <c r="C46" s="13" t="s">
        <v>289</v>
      </c>
      <c r="D46" s="139" t="s">
        <v>62</v>
      </c>
      <c r="E46" s="11">
        <v>0</v>
      </c>
      <c r="F46" s="16">
        <v>0</v>
      </c>
      <c r="G46" s="18" t="s">
        <v>63</v>
      </c>
      <c r="H46" s="117">
        <v>0</v>
      </c>
      <c r="I46" s="117" t="s">
        <v>12</v>
      </c>
      <c r="J46" s="117">
        <v>0</v>
      </c>
      <c r="K46" s="117">
        <v>0</v>
      </c>
      <c r="L46" s="117">
        <v>0</v>
      </c>
      <c r="M46" s="117">
        <v>0</v>
      </c>
      <c r="N46" s="117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17">
        <v>0</v>
      </c>
      <c r="Z46" s="117">
        <v>0</v>
      </c>
      <c r="AA46" s="117">
        <v>0</v>
      </c>
      <c r="AB46" s="117">
        <v>0</v>
      </c>
      <c r="AC46" s="117">
        <v>0</v>
      </c>
      <c r="AD46" s="117">
        <v>0</v>
      </c>
      <c r="AE46" s="117">
        <v>0</v>
      </c>
      <c r="AF46" s="117">
        <v>0</v>
      </c>
      <c r="AG46" s="117">
        <v>0</v>
      </c>
      <c r="AH46" s="1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17">
        <v>0</v>
      </c>
      <c r="BN46" s="117">
        <v>0</v>
      </c>
      <c r="BO46" s="117">
        <v>0</v>
      </c>
      <c r="BP46" s="117">
        <v>0</v>
      </c>
      <c r="BQ46" s="117">
        <v>0</v>
      </c>
      <c r="BR46" s="117">
        <v>0</v>
      </c>
      <c r="BS46" s="117">
        <v>0</v>
      </c>
      <c r="BT46" s="117">
        <v>0</v>
      </c>
      <c r="BU46" s="117">
        <v>0</v>
      </c>
      <c r="BV46" s="117">
        <v>0</v>
      </c>
      <c r="BW46" s="117" t="s">
        <v>402</v>
      </c>
      <c r="BX46" s="117" t="s">
        <v>402</v>
      </c>
      <c r="BY46" s="117" t="s">
        <v>402</v>
      </c>
      <c r="BZ46" s="117" t="s">
        <v>403</v>
      </c>
      <c r="CA46" s="117" t="s">
        <v>403</v>
      </c>
      <c r="CB46" s="117" t="s">
        <v>403</v>
      </c>
      <c r="CC46" s="117" t="s">
        <v>403</v>
      </c>
      <c r="CD46" s="117" t="s">
        <v>403</v>
      </c>
      <c r="CE46" s="117" t="s">
        <v>403</v>
      </c>
      <c r="CF46" s="117" t="s">
        <v>403</v>
      </c>
      <c r="CG46" s="117" t="s">
        <v>402</v>
      </c>
      <c r="CH46" s="117" t="s">
        <v>402</v>
      </c>
      <c r="CI46" s="117" t="s">
        <v>402</v>
      </c>
      <c r="CJ46" s="117" t="s">
        <v>403</v>
      </c>
      <c r="CK46" s="117" t="s">
        <v>403</v>
      </c>
      <c r="CL46" s="117" t="s">
        <v>403</v>
      </c>
      <c r="CM46" s="117" t="s">
        <v>403</v>
      </c>
      <c r="CN46" s="117" t="s">
        <v>403</v>
      </c>
      <c r="CO46" s="117" t="s">
        <v>403</v>
      </c>
      <c r="CP46" s="117" t="s">
        <v>403</v>
      </c>
      <c r="CQ46" s="117" t="s">
        <v>402</v>
      </c>
      <c r="CR46" s="117" t="s">
        <v>402</v>
      </c>
      <c r="CS46" s="117" t="s">
        <v>402</v>
      </c>
      <c r="CT46" s="117" t="s">
        <v>403</v>
      </c>
      <c r="CU46" s="117" t="s">
        <v>403</v>
      </c>
      <c r="CV46" s="117" t="s">
        <v>403</v>
      </c>
      <c r="CW46" s="117" t="s">
        <v>403</v>
      </c>
      <c r="CX46" s="117" t="s">
        <v>403</v>
      </c>
      <c r="CY46" s="117" t="s">
        <v>403</v>
      </c>
      <c r="CZ46" s="117" t="s">
        <v>403</v>
      </c>
      <c r="DA46" s="117">
        <v>0</v>
      </c>
      <c r="DB46" s="117">
        <v>0</v>
      </c>
      <c r="DC46" s="117">
        <v>0</v>
      </c>
      <c r="DD46" s="120">
        <v>0</v>
      </c>
      <c r="DE46" s="117">
        <v>0</v>
      </c>
      <c r="DF46" s="120">
        <v>0</v>
      </c>
      <c r="DG46" s="117">
        <v>0</v>
      </c>
      <c r="DH46" s="120">
        <v>0</v>
      </c>
      <c r="DI46" s="117">
        <v>0</v>
      </c>
      <c r="DJ46" s="120">
        <v>0</v>
      </c>
      <c r="DK46" s="117">
        <v>0</v>
      </c>
      <c r="DL46" s="117">
        <v>0</v>
      </c>
      <c r="DM46" s="117">
        <v>0</v>
      </c>
      <c r="DN46" s="120">
        <v>0</v>
      </c>
      <c r="DO46" s="117">
        <v>0</v>
      </c>
      <c r="DP46" s="120">
        <v>0</v>
      </c>
      <c r="DQ46" s="117">
        <v>0</v>
      </c>
      <c r="DR46" s="120">
        <v>0</v>
      </c>
      <c r="DS46" s="117">
        <v>0</v>
      </c>
      <c r="DT46" s="120">
        <v>0</v>
      </c>
      <c r="DU46" s="20">
        <v>0</v>
      </c>
      <c r="DV46" s="20">
        <v>0</v>
      </c>
      <c r="DW46" s="20">
        <v>0</v>
      </c>
      <c r="DX46" s="120">
        <v>0</v>
      </c>
      <c r="DY46" s="117">
        <v>0</v>
      </c>
      <c r="DZ46" s="117">
        <v>0</v>
      </c>
      <c r="EA46" s="117">
        <v>0</v>
      </c>
      <c r="EB46" s="117">
        <v>0</v>
      </c>
      <c r="EC46" s="117">
        <v>0</v>
      </c>
      <c r="ED46" s="117">
        <v>0</v>
      </c>
      <c r="EE46" s="117">
        <v>0</v>
      </c>
      <c r="EF46" s="117">
        <v>0</v>
      </c>
      <c r="EG46" s="117">
        <v>0</v>
      </c>
      <c r="EH46" s="120">
        <v>0</v>
      </c>
      <c r="EI46" s="117">
        <v>0</v>
      </c>
      <c r="EJ46" s="120">
        <v>0</v>
      </c>
      <c r="EK46" s="117">
        <v>0</v>
      </c>
      <c r="EL46" s="120">
        <v>0</v>
      </c>
      <c r="EM46" s="117">
        <v>0</v>
      </c>
      <c r="EN46" s="120">
        <v>0</v>
      </c>
      <c r="EO46" s="117">
        <v>0</v>
      </c>
      <c r="EP46" s="117">
        <v>0</v>
      </c>
      <c r="EQ46" s="117">
        <v>0</v>
      </c>
      <c r="ER46" s="120">
        <v>0</v>
      </c>
      <c r="ES46" s="117">
        <v>0</v>
      </c>
      <c r="ET46" s="120">
        <v>0</v>
      </c>
      <c r="EU46" s="117">
        <v>0</v>
      </c>
      <c r="EV46" s="120">
        <v>0</v>
      </c>
      <c r="EW46" s="117">
        <v>0</v>
      </c>
      <c r="EX46" s="120">
        <v>0</v>
      </c>
      <c r="EY46" s="117">
        <v>0</v>
      </c>
      <c r="EZ46" s="117">
        <v>0</v>
      </c>
      <c r="FA46" s="117">
        <v>0</v>
      </c>
      <c r="FB46" s="120">
        <v>0</v>
      </c>
      <c r="FC46" s="117">
        <v>0</v>
      </c>
      <c r="FD46" s="117">
        <v>0</v>
      </c>
      <c r="FE46" s="117">
        <v>0</v>
      </c>
      <c r="FF46" s="117">
        <v>0</v>
      </c>
      <c r="FG46" s="117">
        <v>0</v>
      </c>
      <c r="FH46" s="117">
        <v>0</v>
      </c>
    </row>
    <row r="47" spans="1:164" x14ac:dyDescent="0.35">
      <c r="A47" s="152"/>
      <c r="B47" s="14" t="str">
        <f t="shared" si="2"/>
        <v>RPU_ON_SP321-HH100</v>
      </c>
      <c r="C47" s="13" t="s">
        <v>289</v>
      </c>
      <c r="D47" s="139" t="s">
        <v>64</v>
      </c>
      <c r="E47" s="11">
        <v>0</v>
      </c>
      <c r="F47" s="16">
        <v>0</v>
      </c>
      <c r="G47" s="18" t="s">
        <v>65</v>
      </c>
      <c r="H47" s="117">
        <v>0</v>
      </c>
      <c r="I47" s="117" t="s">
        <v>12</v>
      </c>
      <c r="J47" s="117">
        <v>0</v>
      </c>
      <c r="K47" s="117">
        <v>0</v>
      </c>
      <c r="L47" s="117">
        <v>0</v>
      </c>
      <c r="M47" s="117">
        <v>0</v>
      </c>
      <c r="N47" s="117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17">
        <v>0</v>
      </c>
      <c r="Z47" s="117">
        <v>0</v>
      </c>
      <c r="AA47" s="117">
        <v>0</v>
      </c>
      <c r="AB47" s="117">
        <v>0</v>
      </c>
      <c r="AC47" s="117">
        <v>0</v>
      </c>
      <c r="AD47" s="117">
        <v>0</v>
      </c>
      <c r="AE47" s="117">
        <v>0</v>
      </c>
      <c r="AF47" s="117">
        <v>0</v>
      </c>
      <c r="AG47" s="117">
        <v>0</v>
      </c>
      <c r="AH47" s="1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>
        <v>0</v>
      </c>
      <c r="AU47" s="17">
        <v>0</v>
      </c>
      <c r="AV47" s="17">
        <v>0</v>
      </c>
      <c r="AW47" s="17">
        <v>0</v>
      </c>
      <c r="AX47" s="17">
        <v>0</v>
      </c>
      <c r="AY47" s="17">
        <v>0</v>
      </c>
      <c r="AZ47" s="17">
        <v>0</v>
      </c>
      <c r="BA47" s="17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0</v>
      </c>
      <c r="BM47" s="117">
        <v>0</v>
      </c>
      <c r="BN47" s="117">
        <v>0</v>
      </c>
      <c r="BO47" s="117">
        <v>0</v>
      </c>
      <c r="BP47" s="117">
        <v>0</v>
      </c>
      <c r="BQ47" s="117">
        <v>0</v>
      </c>
      <c r="BR47" s="117">
        <v>0</v>
      </c>
      <c r="BS47" s="117">
        <v>0</v>
      </c>
      <c r="BT47" s="117">
        <v>0</v>
      </c>
      <c r="BU47" s="117">
        <v>0</v>
      </c>
      <c r="BV47" s="117">
        <v>0</v>
      </c>
      <c r="BW47" s="117" t="s">
        <v>402</v>
      </c>
      <c r="BX47" s="117" t="s">
        <v>402</v>
      </c>
      <c r="BY47" s="117" t="s">
        <v>402</v>
      </c>
      <c r="BZ47" s="117" t="s">
        <v>403</v>
      </c>
      <c r="CA47" s="117" t="s">
        <v>403</v>
      </c>
      <c r="CB47" s="117" t="s">
        <v>403</v>
      </c>
      <c r="CC47" s="117" t="s">
        <v>403</v>
      </c>
      <c r="CD47" s="117" t="s">
        <v>403</v>
      </c>
      <c r="CE47" s="117" t="s">
        <v>403</v>
      </c>
      <c r="CF47" s="117" t="s">
        <v>403</v>
      </c>
      <c r="CG47" s="117" t="s">
        <v>402</v>
      </c>
      <c r="CH47" s="117" t="s">
        <v>402</v>
      </c>
      <c r="CI47" s="117" t="s">
        <v>402</v>
      </c>
      <c r="CJ47" s="117" t="s">
        <v>403</v>
      </c>
      <c r="CK47" s="117" t="s">
        <v>403</v>
      </c>
      <c r="CL47" s="117" t="s">
        <v>403</v>
      </c>
      <c r="CM47" s="117" t="s">
        <v>403</v>
      </c>
      <c r="CN47" s="117" t="s">
        <v>403</v>
      </c>
      <c r="CO47" s="117" t="s">
        <v>403</v>
      </c>
      <c r="CP47" s="117" t="s">
        <v>403</v>
      </c>
      <c r="CQ47" s="117" t="s">
        <v>402</v>
      </c>
      <c r="CR47" s="117" t="s">
        <v>402</v>
      </c>
      <c r="CS47" s="117" t="s">
        <v>402</v>
      </c>
      <c r="CT47" s="117" t="s">
        <v>403</v>
      </c>
      <c r="CU47" s="117" t="s">
        <v>403</v>
      </c>
      <c r="CV47" s="117" t="s">
        <v>403</v>
      </c>
      <c r="CW47" s="117" t="s">
        <v>403</v>
      </c>
      <c r="CX47" s="117" t="s">
        <v>403</v>
      </c>
      <c r="CY47" s="117" t="s">
        <v>403</v>
      </c>
      <c r="CZ47" s="117" t="s">
        <v>403</v>
      </c>
      <c r="DA47" s="117">
        <v>0</v>
      </c>
      <c r="DB47" s="117">
        <v>0</v>
      </c>
      <c r="DC47" s="117">
        <v>0</v>
      </c>
      <c r="DD47" s="120">
        <v>0</v>
      </c>
      <c r="DE47" s="117">
        <v>0</v>
      </c>
      <c r="DF47" s="120">
        <v>0</v>
      </c>
      <c r="DG47" s="117">
        <v>0</v>
      </c>
      <c r="DH47" s="120">
        <v>0</v>
      </c>
      <c r="DI47" s="117">
        <v>0</v>
      </c>
      <c r="DJ47" s="120">
        <v>0</v>
      </c>
      <c r="DK47" s="117">
        <v>0</v>
      </c>
      <c r="DL47" s="117">
        <v>0</v>
      </c>
      <c r="DM47" s="117">
        <v>0</v>
      </c>
      <c r="DN47" s="120">
        <v>0</v>
      </c>
      <c r="DO47" s="117">
        <v>0</v>
      </c>
      <c r="DP47" s="120">
        <v>0</v>
      </c>
      <c r="DQ47" s="117">
        <v>0</v>
      </c>
      <c r="DR47" s="120">
        <v>0</v>
      </c>
      <c r="DS47" s="117">
        <v>0</v>
      </c>
      <c r="DT47" s="120">
        <v>0</v>
      </c>
      <c r="DU47" s="20">
        <v>0</v>
      </c>
      <c r="DV47" s="20">
        <v>0</v>
      </c>
      <c r="DW47" s="20">
        <v>0</v>
      </c>
      <c r="DX47" s="120">
        <v>0</v>
      </c>
      <c r="DY47" s="117">
        <v>0</v>
      </c>
      <c r="DZ47" s="117">
        <v>0</v>
      </c>
      <c r="EA47" s="117">
        <v>0</v>
      </c>
      <c r="EB47" s="117">
        <v>0</v>
      </c>
      <c r="EC47" s="117">
        <v>0</v>
      </c>
      <c r="ED47" s="117">
        <v>0</v>
      </c>
      <c r="EE47" s="117">
        <v>0</v>
      </c>
      <c r="EF47" s="117">
        <v>0</v>
      </c>
      <c r="EG47" s="117">
        <v>0</v>
      </c>
      <c r="EH47" s="120">
        <v>0</v>
      </c>
      <c r="EI47" s="117">
        <v>0</v>
      </c>
      <c r="EJ47" s="120">
        <v>0</v>
      </c>
      <c r="EK47" s="117">
        <v>0</v>
      </c>
      <c r="EL47" s="120">
        <v>0</v>
      </c>
      <c r="EM47" s="117">
        <v>0</v>
      </c>
      <c r="EN47" s="120">
        <v>0</v>
      </c>
      <c r="EO47" s="117">
        <v>0</v>
      </c>
      <c r="EP47" s="117">
        <v>0</v>
      </c>
      <c r="EQ47" s="117">
        <v>0</v>
      </c>
      <c r="ER47" s="120">
        <v>0</v>
      </c>
      <c r="ES47" s="117">
        <v>0</v>
      </c>
      <c r="ET47" s="120">
        <v>0</v>
      </c>
      <c r="EU47" s="117">
        <v>0</v>
      </c>
      <c r="EV47" s="120">
        <v>0</v>
      </c>
      <c r="EW47" s="117">
        <v>0</v>
      </c>
      <c r="EX47" s="120">
        <v>0</v>
      </c>
      <c r="EY47" s="117">
        <v>0</v>
      </c>
      <c r="EZ47" s="117">
        <v>0</v>
      </c>
      <c r="FA47" s="117">
        <v>0</v>
      </c>
      <c r="FB47" s="120">
        <v>0</v>
      </c>
      <c r="FC47" s="117">
        <v>0</v>
      </c>
      <c r="FD47" s="117">
        <v>0</v>
      </c>
      <c r="FE47" s="117">
        <v>0</v>
      </c>
      <c r="FF47" s="117">
        <v>0</v>
      </c>
      <c r="FG47" s="117">
        <v>0</v>
      </c>
      <c r="FH47" s="117">
        <v>0</v>
      </c>
    </row>
    <row r="48" spans="1:164" x14ac:dyDescent="0.35">
      <c r="A48" s="152"/>
      <c r="B48" s="14" t="str">
        <f t="shared" si="2"/>
        <v>RPU_ON_SP321-HH150</v>
      </c>
      <c r="C48" s="13" t="s">
        <v>289</v>
      </c>
      <c r="D48" s="139" t="s">
        <v>66</v>
      </c>
      <c r="E48" s="11">
        <v>0</v>
      </c>
      <c r="F48" s="16">
        <v>0</v>
      </c>
      <c r="G48" s="18" t="s">
        <v>67</v>
      </c>
      <c r="H48" s="117">
        <v>0</v>
      </c>
      <c r="I48" s="117" t="s">
        <v>12</v>
      </c>
      <c r="J48" s="117">
        <v>0</v>
      </c>
      <c r="K48" s="117">
        <v>0</v>
      </c>
      <c r="L48" s="117">
        <v>0</v>
      </c>
      <c r="M48" s="117">
        <v>0</v>
      </c>
      <c r="N48" s="117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17">
        <v>0</v>
      </c>
      <c r="Z48" s="117">
        <v>0</v>
      </c>
      <c r="AA48" s="117">
        <v>0</v>
      </c>
      <c r="AB48" s="117">
        <v>0</v>
      </c>
      <c r="AC48" s="117">
        <v>0</v>
      </c>
      <c r="AD48" s="117">
        <v>0</v>
      </c>
      <c r="AE48" s="117">
        <v>0</v>
      </c>
      <c r="AF48" s="117">
        <v>0</v>
      </c>
      <c r="AG48" s="117">
        <v>0</v>
      </c>
      <c r="AH48" s="1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17">
        <v>0</v>
      </c>
      <c r="BN48" s="117">
        <v>0</v>
      </c>
      <c r="BO48" s="117">
        <v>0</v>
      </c>
      <c r="BP48" s="117">
        <v>0</v>
      </c>
      <c r="BQ48" s="117">
        <v>0</v>
      </c>
      <c r="BR48" s="117">
        <v>0</v>
      </c>
      <c r="BS48" s="117">
        <v>0</v>
      </c>
      <c r="BT48" s="117">
        <v>0</v>
      </c>
      <c r="BU48" s="117">
        <v>0</v>
      </c>
      <c r="BV48" s="117">
        <v>0</v>
      </c>
      <c r="BW48" s="117" t="s">
        <v>402</v>
      </c>
      <c r="BX48" s="117" t="s">
        <v>402</v>
      </c>
      <c r="BY48" s="117" t="s">
        <v>402</v>
      </c>
      <c r="BZ48" s="117" t="s">
        <v>403</v>
      </c>
      <c r="CA48" s="117" t="s">
        <v>403</v>
      </c>
      <c r="CB48" s="117" t="s">
        <v>403</v>
      </c>
      <c r="CC48" s="117" t="s">
        <v>403</v>
      </c>
      <c r="CD48" s="117" t="s">
        <v>403</v>
      </c>
      <c r="CE48" s="117" t="s">
        <v>403</v>
      </c>
      <c r="CF48" s="117" t="s">
        <v>403</v>
      </c>
      <c r="CG48" s="117" t="s">
        <v>402</v>
      </c>
      <c r="CH48" s="117" t="s">
        <v>402</v>
      </c>
      <c r="CI48" s="117" t="s">
        <v>402</v>
      </c>
      <c r="CJ48" s="117" t="s">
        <v>403</v>
      </c>
      <c r="CK48" s="117" t="s">
        <v>403</v>
      </c>
      <c r="CL48" s="117" t="s">
        <v>403</v>
      </c>
      <c r="CM48" s="117" t="s">
        <v>403</v>
      </c>
      <c r="CN48" s="117" t="s">
        <v>403</v>
      </c>
      <c r="CO48" s="117" t="s">
        <v>403</v>
      </c>
      <c r="CP48" s="117" t="s">
        <v>403</v>
      </c>
      <c r="CQ48" s="117" t="s">
        <v>402</v>
      </c>
      <c r="CR48" s="117" t="s">
        <v>402</v>
      </c>
      <c r="CS48" s="117" t="s">
        <v>402</v>
      </c>
      <c r="CT48" s="117" t="s">
        <v>403</v>
      </c>
      <c r="CU48" s="117" t="s">
        <v>403</v>
      </c>
      <c r="CV48" s="117" t="s">
        <v>403</v>
      </c>
      <c r="CW48" s="117" t="s">
        <v>403</v>
      </c>
      <c r="CX48" s="117" t="s">
        <v>403</v>
      </c>
      <c r="CY48" s="117" t="s">
        <v>403</v>
      </c>
      <c r="CZ48" s="117" t="s">
        <v>403</v>
      </c>
      <c r="DA48" s="117">
        <v>0</v>
      </c>
      <c r="DB48" s="117">
        <v>0</v>
      </c>
      <c r="DC48" s="117">
        <v>0</v>
      </c>
      <c r="DD48" s="120">
        <v>0</v>
      </c>
      <c r="DE48" s="117">
        <v>0</v>
      </c>
      <c r="DF48" s="120">
        <v>0</v>
      </c>
      <c r="DG48" s="117">
        <v>0</v>
      </c>
      <c r="DH48" s="120">
        <v>0</v>
      </c>
      <c r="DI48" s="117">
        <v>0</v>
      </c>
      <c r="DJ48" s="120">
        <v>0</v>
      </c>
      <c r="DK48" s="117">
        <v>0</v>
      </c>
      <c r="DL48" s="117">
        <v>0</v>
      </c>
      <c r="DM48" s="117">
        <v>0</v>
      </c>
      <c r="DN48" s="120">
        <v>0</v>
      </c>
      <c r="DO48" s="117">
        <v>0</v>
      </c>
      <c r="DP48" s="120">
        <v>0</v>
      </c>
      <c r="DQ48" s="117">
        <v>0</v>
      </c>
      <c r="DR48" s="120">
        <v>0</v>
      </c>
      <c r="DS48" s="117">
        <v>0</v>
      </c>
      <c r="DT48" s="120">
        <v>0</v>
      </c>
      <c r="DU48" s="20">
        <v>0</v>
      </c>
      <c r="DV48" s="20">
        <v>0</v>
      </c>
      <c r="DW48" s="20">
        <v>0</v>
      </c>
      <c r="DX48" s="120">
        <v>0</v>
      </c>
      <c r="DY48" s="117">
        <v>0</v>
      </c>
      <c r="DZ48" s="117">
        <v>0</v>
      </c>
      <c r="EA48" s="117">
        <v>0</v>
      </c>
      <c r="EB48" s="117">
        <v>0</v>
      </c>
      <c r="EC48" s="117">
        <v>0</v>
      </c>
      <c r="ED48" s="117">
        <v>0</v>
      </c>
      <c r="EE48" s="117">
        <v>0</v>
      </c>
      <c r="EF48" s="117">
        <v>0</v>
      </c>
      <c r="EG48" s="117">
        <v>0</v>
      </c>
      <c r="EH48" s="120">
        <v>0</v>
      </c>
      <c r="EI48" s="117">
        <v>0</v>
      </c>
      <c r="EJ48" s="120">
        <v>0</v>
      </c>
      <c r="EK48" s="117">
        <v>0</v>
      </c>
      <c r="EL48" s="120">
        <v>0</v>
      </c>
      <c r="EM48" s="117">
        <v>0</v>
      </c>
      <c r="EN48" s="120">
        <v>0</v>
      </c>
      <c r="EO48" s="117">
        <v>0</v>
      </c>
      <c r="EP48" s="117">
        <v>0</v>
      </c>
      <c r="EQ48" s="117">
        <v>0</v>
      </c>
      <c r="ER48" s="120">
        <v>0</v>
      </c>
      <c r="ES48" s="117">
        <v>0</v>
      </c>
      <c r="ET48" s="120">
        <v>0</v>
      </c>
      <c r="EU48" s="117">
        <v>0</v>
      </c>
      <c r="EV48" s="120">
        <v>0</v>
      </c>
      <c r="EW48" s="117">
        <v>0</v>
      </c>
      <c r="EX48" s="120">
        <v>0</v>
      </c>
      <c r="EY48" s="117">
        <v>0</v>
      </c>
      <c r="EZ48" s="117">
        <v>0</v>
      </c>
      <c r="FA48" s="117">
        <v>0</v>
      </c>
      <c r="FB48" s="120">
        <v>0</v>
      </c>
      <c r="FC48" s="117">
        <v>0</v>
      </c>
      <c r="FD48" s="117">
        <v>0</v>
      </c>
      <c r="FE48" s="117">
        <v>0</v>
      </c>
      <c r="FF48" s="117">
        <v>0</v>
      </c>
      <c r="FG48" s="117">
        <v>0</v>
      </c>
      <c r="FH48" s="117">
        <v>0</v>
      </c>
    </row>
    <row r="49" spans="1:164" x14ac:dyDescent="0.35">
      <c r="A49" s="152"/>
      <c r="B49" s="14" t="str">
        <f t="shared" si="2"/>
        <v>RPU_OFF_SP379-HH100</v>
      </c>
      <c r="C49" s="13" t="s">
        <v>289</v>
      </c>
      <c r="D49" s="139" t="s">
        <v>68</v>
      </c>
      <c r="E49" s="11">
        <v>0</v>
      </c>
      <c r="F49" s="16">
        <v>0</v>
      </c>
      <c r="G49" s="18" t="s">
        <v>69</v>
      </c>
      <c r="H49" s="117">
        <v>0</v>
      </c>
      <c r="I49" s="117" t="s">
        <v>12</v>
      </c>
      <c r="J49" s="117">
        <v>0</v>
      </c>
      <c r="K49" s="117">
        <v>0</v>
      </c>
      <c r="L49" s="117">
        <v>0</v>
      </c>
      <c r="M49" s="117">
        <v>0</v>
      </c>
      <c r="N49" s="117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17">
        <v>0</v>
      </c>
      <c r="Z49" s="117">
        <v>0</v>
      </c>
      <c r="AA49" s="117">
        <v>0</v>
      </c>
      <c r="AB49" s="117">
        <v>0</v>
      </c>
      <c r="AC49" s="117">
        <v>0</v>
      </c>
      <c r="AD49" s="117">
        <v>0</v>
      </c>
      <c r="AE49" s="117">
        <v>0</v>
      </c>
      <c r="AF49" s="117">
        <v>0</v>
      </c>
      <c r="AG49" s="117">
        <v>0</v>
      </c>
      <c r="AH49" s="117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  <c r="AO49" s="17">
        <v>0</v>
      </c>
      <c r="AP49" s="17">
        <v>0</v>
      </c>
      <c r="AQ49" s="17">
        <v>0</v>
      </c>
      <c r="AR49" s="17">
        <v>0</v>
      </c>
      <c r="AS49" s="17">
        <v>0</v>
      </c>
      <c r="AT49" s="17">
        <v>0</v>
      </c>
      <c r="AU49" s="17">
        <v>0</v>
      </c>
      <c r="AV49" s="17">
        <v>0</v>
      </c>
      <c r="AW49" s="17">
        <v>0</v>
      </c>
      <c r="AX49" s="17">
        <v>0</v>
      </c>
      <c r="AY49" s="17">
        <v>0</v>
      </c>
      <c r="AZ49" s="17">
        <v>0</v>
      </c>
      <c r="BA49" s="17">
        <v>0</v>
      </c>
      <c r="BB49" s="17">
        <v>0</v>
      </c>
      <c r="BC49" s="17">
        <v>0</v>
      </c>
      <c r="BD49" s="17">
        <v>0</v>
      </c>
      <c r="BE49" s="17">
        <v>0</v>
      </c>
      <c r="BF49" s="17">
        <v>0</v>
      </c>
      <c r="BG49" s="17">
        <v>0</v>
      </c>
      <c r="BH49" s="17">
        <v>0</v>
      </c>
      <c r="BI49" s="17">
        <v>0</v>
      </c>
      <c r="BJ49" s="17">
        <v>0</v>
      </c>
      <c r="BK49" s="17">
        <v>0</v>
      </c>
      <c r="BL49" s="17">
        <v>0</v>
      </c>
      <c r="BM49" s="117">
        <v>0</v>
      </c>
      <c r="BN49" s="117">
        <v>0</v>
      </c>
      <c r="BO49" s="117">
        <v>0</v>
      </c>
      <c r="BP49" s="117">
        <v>0</v>
      </c>
      <c r="BQ49" s="117">
        <v>0</v>
      </c>
      <c r="BR49" s="117">
        <v>0</v>
      </c>
      <c r="BS49" s="117">
        <v>0</v>
      </c>
      <c r="BT49" s="117">
        <v>0</v>
      </c>
      <c r="BU49" s="117">
        <v>0</v>
      </c>
      <c r="BV49" s="117">
        <v>0</v>
      </c>
      <c r="BW49" s="117" t="s">
        <v>402</v>
      </c>
      <c r="BX49" s="117" t="s">
        <v>402</v>
      </c>
      <c r="BY49" s="117" t="s">
        <v>402</v>
      </c>
      <c r="BZ49" s="117" t="s">
        <v>403</v>
      </c>
      <c r="CA49" s="117" t="s">
        <v>403</v>
      </c>
      <c r="CB49" s="117" t="s">
        <v>403</v>
      </c>
      <c r="CC49" s="117" t="s">
        <v>403</v>
      </c>
      <c r="CD49" s="117" t="s">
        <v>403</v>
      </c>
      <c r="CE49" s="117" t="s">
        <v>403</v>
      </c>
      <c r="CF49" s="117" t="s">
        <v>403</v>
      </c>
      <c r="CG49" s="117" t="s">
        <v>402</v>
      </c>
      <c r="CH49" s="117" t="s">
        <v>402</v>
      </c>
      <c r="CI49" s="117" t="s">
        <v>402</v>
      </c>
      <c r="CJ49" s="117" t="s">
        <v>403</v>
      </c>
      <c r="CK49" s="117" t="s">
        <v>403</v>
      </c>
      <c r="CL49" s="117" t="s">
        <v>403</v>
      </c>
      <c r="CM49" s="117" t="s">
        <v>403</v>
      </c>
      <c r="CN49" s="117" t="s">
        <v>403</v>
      </c>
      <c r="CO49" s="117" t="s">
        <v>403</v>
      </c>
      <c r="CP49" s="117" t="s">
        <v>403</v>
      </c>
      <c r="CQ49" s="117" t="s">
        <v>402</v>
      </c>
      <c r="CR49" s="117" t="s">
        <v>402</v>
      </c>
      <c r="CS49" s="117" t="s">
        <v>402</v>
      </c>
      <c r="CT49" s="117" t="s">
        <v>403</v>
      </c>
      <c r="CU49" s="117" t="s">
        <v>403</v>
      </c>
      <c r="CV49" s="117" t="s">
        <v>403</v>
      </c>
      <c r="CW49" s="117" t="s">
        <v>403</v>
      </c>
      <c r="CX49" s="117" t="s">
        <v>403</v>
      </c>
      <c r="CY49" s="117" t="s">
        <v>403</v>
      </c>
      <c r="CZ49" s="117" t="s">
        <v>403</v>
      </c>
      <c r="DA49" s="117">
        <v>0</v>
      </c>
      <c r="DB49" s="117">
        <v>0</v>
      </c>
      <c r="DC49" s="117">
        <v>0</v>
      </c>
      <c r="DD49" s="120">
        <v>0</v>
      </c>
      <c r="DE49" s="117">
        <v>0</v>
      </c>
      <c r="DF49" s="120">
        <v>0</v>
      </c>
      <c r="DG49" s="117">
        <v>0</v>
      </c>
      <c r="DH49" s="120">
        <v>0</v>
      </c>
      <c r="DI49" s="117">
        <v>0</v>
      </c>
      <c r="DJ49" s="120">
        <v>0</v>
      </c>
      <c r="DK49" s="117">
        <v>0</v>
      </c>
      <c r="DL49" s="117">
        <v>0</v>
      </c>
      <c r="DM49" s="117">
        <v>0</v>
      </c>
      <c r="DN49" s="120">
        <v>0</v>
      </c>
      <c r="DO49" s="117">
        <v>0</v>
      </c>
      <c r="DP49" s="120">
        <v>0</v>
      </c>
      <c r="DQ49" s="117">
        <v>0</v>
      </c>
      <c r="DR49" s="120">
        <v>0</v>
      </c>
      <c r="DS49" s="117">
        <v>0</v>
      </c>
      <c r="DT49" s="120">
        <v>0</v>
      </c>
      <c r="DU49" s="117">
        <v>0</v>
      </c>
      <c r="DV49" s="117">
        <v>0</v>
      </c>
      <c r="DW49" s="117">
        <v>0</v>
      </c>
      <c r="DX49" s="120">
        <v>0</v>
      </c>
      <c r="DY49" s="117">
        <v>0</v>
      </c>
      <c r="DZ49" s="117">
        <v>0</v>
      </c>
      <c r="EA49" s="117">
        <v>0</v>
      </c>
      <c r="EB49" s="117">
        <v>0</v>
      </c>
      <c r="EC49" s="117">
        <v>0</v>
      </c>
      <c r="ED49" s="117">
        <v>0</v>
      </c>
      <c r="EE49" s="117">
        <v>0</v>
      </c>
      <c r="EF49" s="117">
        <v>0</v>
      </c>
      <c r="EG49" s="117">
        <v>0</v>
      </c>
      <c r="EH49" s="120">
        <v>0</v>
      </c>
      <c r="EI49" s="117">
        <v>0</v>
      </c>
      <c r="EJ49" s="120">
        <v>0</v>
      </c>
      <c r="EK49" s="117">
        <v>0</v>
      </c>
      <c r="EL49" s="120">
        <v>0</v>
      </c>
      <c r="EM49" s="117">
        <v>0</v>
      </c>
      <c r="EN49" s="120">
        <v>0</v>
      </c>
      <c r="EO49" s="117">
        <v>0</v>
      </c>
      <c r="EP49" s="117">
        <v>0</v>
      </c>
      <c r="EQ49" s="117">
        <v>0</v>
      </c>
      <c r="ER49" s="120">
        <v>0</v>
      </c>
      <c r="ES49" s="117">
        <v>0</v>
      </c>
      <c r="ET49" s="120">
        <v>0</v>
      </c>
      <c r="EU49" s="117">
        <v>0</v>
      </c>
      <c r="EV49" s="120">
        <v>0</v>
      </c>
      <c r="EW49" s="117">
        <v>0</v>
      </c>
      <c r="EX49" s="120">
        <v>0</v>
      </c>
      <c r="EY49" s="117">
        <v>0</v>
      </c>
      <c r="EZ49" s="117">
        <v>0</v>
      </c>
      <c r="FA49" s="117">
        <v>0</v>
      </c>
      <c r="FB49" s="120">
        <v>0</v>
      </c>
      <c r="FC49" s="117">
        <v>0</v>
      </c>
      <c r="FD49" s="117">
        <v>0</v>
      </c>
      <c r="FE49" s="117">
        <v>0</v>
      </c>
      <c r="FF49" s="117">
        <v>0</v>
      </c>
      <c r="FG49" s="117">
        <v>0</v>
      </c>
      <c r="FH49" s="117">
        <v>0</v>
      </c>
    </row>
    <row r="50" spans="1:164" x14ac:dyDescent="0.35">
      <c r="A50" s="152"/>
      <c r="B50" s="14" t="str">
        <f t="shared" si="2"/>
        <v>RPU_OFF_SP379-HH150</v>
      </c>
      <c r="C50" s="13" t="s">
        <v>289</v>
      </c>
      <c r="D50" s="139" t="s">
        <v>70</v>
      </c>
      <c r="E50" s="11">
        <v>0</v>
      </c>
      <c r="F50" s="16">
        <v>0</v>
      </c>
      <c r="G50" s="18" t="s">
        <v>71</v>
      </c>
      <c r="H50" s="117">
        <v>0</v>
      </c>
      <c r="I50" s="117" t="s">
        <v>12</v>
      </c>
      <c r="J50" s="117">
        <v>0</v>
      </c>
      <c r="K50" s="117">
        <v>0</v>
      </c>
      <c r="L50" s="117">
        <v>0</v>
      </c>
      <c r="M50" s="117">
        <v>0</v>
      </c>
      <c r="N50" s="117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17">
        <v>0</v>
      </c>
      <c r="Z50" s="117">
        <v>0</v>
      </c>
      <c r="AA50" s="117">
        <v>0</v>
      </c>
      <c r="AB50" s="117">
        <v>0</v>
      </c>
      <c r="AC50" s="117">
        <v>0</v>
      </c>
      <c r="AD50" s="117">
        <v>0</v>
      </c>
      <c r="AE50" s="117">
        <v>0</v>
      </c>
      <c r="AF50" s="117">
        <v>0</v>
      </c>
      <c r="AG50" s="117">
        <v>0</v>
      </c>
      <c r="AH50" s="1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X50" s="17">
        <v>0</v>
      </c>
      <c r="AY50" s="17">
        <v>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7">
        <v>0</v>
      </c>
      <c r="BK50" s="17">
        <v>0</v>
      </c>
      <c r="BL50" s="17">
        <v>0</v>
      </c>
      <c r="BM50" s="117">
        <v>0</v>
      </c>
      <c r="BN50" s="117">
        <v>0</v>
      </c>
      <c r="BO50" s="117">
        <v>0</v>
      </c>
      <c r="BP50" s="117">
        <v>0</v>
      </c>
      <c r="BQ50" s="117">
        <v>0</v>
      </c>
      <c r="BR50" s="117">
        <v>0</v>
      </c>
      <c r="BS50" s="117">
        <v>0</v>
      </c>
      <c r="BT50" s="117">
        <v>0</v>
      </c>
      <c r="BU50" s="117">
        <v>0</v>
      </c>
      <c r="BV50" s="117">
        <v>0</v>
      </c>
      <c r="BW50" s="117" t="s">
        <v>402</v>
      </c>
      <c r="BX50" s="117" t="s">
        <v>402</v>
      </c>
      <c r="BY50" s="117" t="s">
        <v>402</v>
      </c>
      <c r="BZ50" s="117" t="s">
        <v>403</v>
      </c>
      <c r="CA50" s="117" t="s">
        <v>403</v>
      </c>
      <c r="CB50" s="117" t="s">
        <v>403</v>
      </c>
      <c r="CC50" s="117" t="s">
        <v>403</v>
      </c>
      <c r="CD50" s="117" t="s">
        <v>403</v>
      </c>
      <c r="CE50" s="117" t="s">
        <v>403</v>
      </c>
      <c r="CF50" s="117" t="s">
        <v>403</v>
      </c>
      <c r="CG50" s="117" t="s">
        <v>402</v>
      </c>
      <c r="CH50" s="117" t="s">
        <v>402</v>
      </c>
      <c r="CI50" s="117" t="s">
        <v>402</v>
      </c>
      <c r="CJ50" s="117" t="s">
        <v>403</v>
      </c>
      <c r="CK50" s="117" t="s">
        <v>403</v>
      </c>
      <c r="CL50" s="117" t="s">
        <v>403</v>
      </c>
      <c r="CM50" s="117" t="s">
        <v>403</v>
      </c>
      <c r="CN50" s="117" t="s">
        <v>403</v>
      </c>
      <c r="CO50" s="117" t="s">
        <v>403</v>
      </c>
      <c r="CP50" s="117" t="s">
        <v>403</v>
      </c>
      <c r="CQ50" s="117" t="s">
        <v>402</v>
      </c>
      <c r="CR50" s="117" t="s">
        <v>402</v>
      </c>
      <c r="CS50" s="117" t="s">
        <v>402</v>
      </c>
      <c r="CT50" s="117" t="s">
        <v>403</v>
      </c>
      <c r="CU50" s="117" t="s">
        <v>403</v>
      </c>
      <c r="CV50" s="117" t="s">
        <v>403</v>
      </c>
      <c r="CW50" s="117" t="s">
        <v>403</v>
      </c>
      <c r="CX50" s="117" t="s">
        <v>403</v>
      </c>
      <c r="CY50" s="117" t="s">
        <v>403</v>
      </c>
      <c r="CZ50" s="117" t="s">
        <v>403</v>
      </c>
      <c r="DA50" s="117">
        <v>0</v>
      </c>
      <c r="DB50" s="117">
        <v>0</v>
      </c>
      <c r="DC50" s="117">
        <v>0</v>
      </c>
      <c r="DD50" s="120">
        <v>0</v>
      </c>
      <c r="DE50" s="117">
        <v>0</v>
      </c>
      <c r="DF50" s="120">
        <v>0</v>
      </c>
      <c r="DG50" s="117">
        <v>0</v>
      </c>
      <c r="DH50" s="120">
        <v>0</v>
      </c>
      <c r="DI50" s="117">
        <v>0</v>
      </c>
      <c r="DJ50" s="120">
        <v>0</v>
      </c>
      <c r="DK50" s="117">
        <v>0</v>
      </c>
      <c r="DL50" s="117">
        <v>0</v>
      </c>
      <c r="DM50" s="117">
        <v>0</v>
      </c>
      <c r="DN50" s="120">
        <v>0</v>
      </c>
      <c r="DO50" s="117">
        <v>0</v>
      </c>
      <c r="DP50" s="120">
        <v>0</v>
      </c>
      <c r="DQ50" s="117">
        <v>0</v>
      </c>
      <c r="DR50" s="120">
        <v>0</v>
      </c>
      <c r="DS50" s="117">
        <v>0</v>
      </c>
      <c r="DT50" s="120">
        <v>0</v>
      </c>
      <c r="DU50" s="117">
        <v>0</v>
      </c>
      <c r="DV50" s="117">
        <v>0</v>
      </c>
      <c r="DW50" s="117">
        <v>0</v>
      </c>
      <c r="DX50" s="120">
        <v>0</v>
      </c>
      <c r="DY50" s="117">
        <v>0</v>
      </c>
      <c r="DZ50" s="117">
        <v>0</v>
      </c>
      <c r="EA50" s="117">
        <v>0</v>
      </c>
      <c r="EB50" s="117">
        <v>0</v>
      </c>
      <c r="EC50" s="117">
        <v>0</v>
      </c>
      <c r="ED50" s="117">
        <v>0</v>
      </c>
      <c r="EE50" s="117">
        <v>0</v>
      </c>
      <c r="EF50" s="117">
        <v>0</v>
      </c>
      <c r="EG50" s="117">
        <v>0</v>
      </c>
      <c r="EH50" s="120">
        <v>0</v>
      </c>
      <c r="EI50" s="117">
        <v>0</v>
      </c>
      <c r="EJ50" s="120">
        <v>0</v>
      </c>
      <c r="EK50" s="117">
        <v>0</v>
      </c>
      <c r="EL50" s="120">
        <v>0</v>
      </c>
      <c r="EM50" s="117">
        <v>0</v>
      </c>
      <c r="EN50" s="120">
        <v>0</v>
      </c>
      <c r="EO50" s="117">
        <v>0</v>
      </c>
      <c r="EP50" s="117">
        <v>0</v>
      </c>
      <c r="EQ50" s="117">
        <v>0</v>
      </c>
      <c r="ER50" s="120">
        <v>0</v>
      </c>
      <c r="ES50" s="117">
        <v>0</v>
      </c>
      <c r="ET50" s="120">
        <v>0</v>
      </c>
      <c r="EU50" s="117">
        <v>0</v>
      </c>
      <c r="EV50" s="120">
        <v>0</v>
      </c>
      <c r="EW50" s="117">
        <v>0</v>
      </c>
      <c r="EX50" s="120">
        <v>0</v>
      </c>
      <c r="EY50" s="117">
        <v>0</v>
      </c>
      <c r="EZ50" s="117">
        <v>0</v>
      </c>
      <c r="FA50" s="117">
        <v>0</v>
      </c>
      <c r="FB50" s="120">
        <v>0</v>
      </c>
      <c r="FC50" s="117">
        <v>0</v>
      </c>
      <c r="FD50" s="117">
        <v>0</v>
      </c>
      <c r="FE50" s="117">
        <v>0</v>
      </c>
      <c r="FF50" s="117">
        <v>0</v>
      </c>
      <c r="FG50" s="117">
        <v>0</v>
      </c>
      <c r="FH50" s="117">
        <v>0</v>
      </c>
    </row>
    <row r="51" spans="1:164" x14ac:dyDescent="0.35">
      <c r="A51" s="152"/>
      <c r="B51" s="14" t="str">
        <f t="shared" si="2"/>
        <v>RPU_OFF_SP450-HH100</v>
      </c>
      <c r="C51" s="13" t="s">
        <v>289</v>
      </c>
      <c r="D51" s="139" t="s">
        <v>72</v>
      </c>
      <c r="E51" s="11">
        <v>0</v>
      </c>
      <c r="F51" s="16">
        <v>0</v>
      </c>
      <c r="G51" s="18" t="s">
        <v>73</v>
      </c>
      <c r="H51" s="117">
        <v>0</v>
      </c>
      <c r="I51" s="117" t="s">
        <v>12</v>
      </c>
      <c r="J51" s="117">
        <v>0</v>
      </c>
      <c r="K51" s="117">
        <v>0</v>
      </c>
      <c r="L51" s="117">
        <v>0</v>
      </c>
      <c r="M51" s="117">
        <v>0</v>
      </c>
      <c r="N51" s="117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17">
        <v>0</v>
      </c>
      <c r="Z51" s="117">
        <v>0</v>
      </c>
      <c r="AA51" s="117">
        <v>0</v>
      </c>
      <c r="AB51" s="117">
        <v>0</v>
      </c>
      <c r="AC51" s="117">
        <v>0</v>
      </c>
      <c r="AD51" s="117">
        <v>0</v>
      </c>
      <c r="AE51" s="117">
        <v>0</v>
      </c>
      <c r="AF51" s="117">
        <v>0</v>
      </c>
      <c r="AG51" s="117">
        <v>0</v>
      </c>
      <c r="AH51" s="117">
        <v>0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0</v>
      </c>
      <c r="AO51" s="17">
        <v>0</v>
      </c>
      <c r="AP51" s="17">
        <v>0</v>
      </c>
      <c r="AQ51" s="17">
        <v>0</v>
      </c>
      <c r="AR51" s="17">
        <v>0</v>
      </c>
      <c r="AS51" s="17">
        <v>0</v>
      </c>
      <c r="AT51" s="17">
        <v>0</v>
      </c>
      <c r="AU51" s="17">
        <v>0</v>
      </c>
      <c r="AV51" s="17">
        <v>0</v>
      </c>
      <c r="AW51" s="17">
        <v>0</v>
      </c>
      <c r="AX51" s="17">
        <v>0</v>
      </c>
      <c r="AY51" s="17">
        <v>0</v>
      </c>
      <c r="AZ51" s="17">
        <v>0</v>
      </c>
      <c r="BA51" s="17">
        <v>0</v>
      </c>
      <c r="BB51" s="17">
        <v>0</v>
      </c>
      <c r="BC51" s="17">
        <v>0</v>
      </c>
      <c r="BD51" s="17">
        <v>0</v>
      </c>
      <c r="BE51" s="17">
        <v>0</v>
      </c>
      <c r="BF51" s="17">
        <v>0</v>
      </c>
      <c r="BG51" s="17">
        <v>0</v>
      </c>
      <c r="BH51" s="17">
        <v>0</v>
      </c>
      <c r="BI51" s="17">
        <v>0</v>
      </c>
      <c r="BJ51" s="17">
        <v>0</v>
      </c>
      <c r="BK51" s="17">
        <v>0</v>
      </c>
      <c r="BL51" s="17">
        <v>0</v>
      </c>
      <c r="BM51" s="117">
        <v>0</v>
      </c>
      <c r="BN51" s="117">
        <v>0</v>
      </c>
      <c r="BO51" s="117">
        <v>0</v>
      </c>
      <c r="BP51" s="117">
        <v>0</v>
      </c>
      <c r="BQ51" s="117">
        <v>0</v>
      </c>
      <c r="BR51" s="117">
        <v>0</v>
      </c>
      <c r="BS51" s="117">
        <v>0</v>
      </c>
      <c r="BT51" s="117">
        <v>0</v>
      </c>
      <c r="BU51" s="117">
        <v>0</v>
      </c>
      <c r="BV51" s="117">
        <v>0</v>
      </c>
      <c r="BW51" s="117" t="s">
        <v>402</v>
      </c>
      <c r="BX51" s="117" t="s">
        <v>402</v>
      </c>
      <c r="BY51" s="117" t="s">
        <v>402</v>
      </c>
      <c r="BZ51" s="117" t="s">
        <v>403</v>
      </c>
      <c r="CA51" s="117" t="s">
        <v>403</v>
      </c>
      <c r="CB51" s="117" t="s">
        <v>403</v>
      </c>
      <c r="CC51" s="117" t="s">
        <v>403</v>
      </c>
      <c r="CD51" s="117" t="s">
        <v>403</v>
      </c>
      <c r="CE51" s="117" t="s">
        <v>403</v>
      </c>
      <c r="CF51" s="117" t="s">
        <v>403</v>
      </c>
      <c r="CG51" s="117" t="s">
        <v>402</v>
      </c>
      <c r="CH51" s="117" t="s">
        <v>402</v>
      </c>
      <c r="CI51" s="117" t="s">
        <v>402</v>
      </c>
      <c r="CJ51" s="117" t="s">
        <v>403</v>
      </c>
      <c r="CK51" s="117" t="s">
        <v>403</v>
      </c>
      <c r="CL51" s="117" t="s">
        <v>403</v>
      </c>
      <c r="CM51" s="117" t="s">
        <v>403</v>
      </c>
      <c r="CN51" s="117" t="s">
        <v>403</v>
      </c>
      <c r="CO51" s="117" t="s">
        <v>403</v>
      </c>
      <c r="CP51" s="117" t="s">
        <v>403</v>
      </c>
      <c r="CQ51" s="117" t="s">
        <v>402</v>
      </c>
      <c r="CR51" s="117" t="s">
        <v>402</v>
      </c>
      <c r="CS51" s="117" t="s">
        <v>402</v>
      </c>
      <c r="CT51" s="117" t="s">
        <v>403</v>
      </c>
      <c r="CU51" s="117" t="s">
        <v>403</v>
      </c>
      <c r="CV51" s="117" t="s">
        <v>403</v>
      </c>
      <c r="CW51" s="117" t="s">
        <v>403</v>
      </c>
      <c r="CX51" s="117" t="s">
        <v>403</v>
      </c>
      <c r="CY51" s="117" t="s">
        <v>403</v>
      </c>
      <c r="CZ51" s="117" t="s">
        <v>403</v>
      </c>
      <c r="DA51" s="117">
        <v>0</v>
      </c>
      <c r="DB51" s="117">
        <v>0</v>
      </c>
      <c r="DC51" s="117">
        <v>0</v>
      </c>
      <c r="DD51" s="120">
        <v>0</v>
      </c>
      <c r="DE51" s="117">
        <v>0</v>
      </c>
      <c r="DF51" s="120">
        <v>0</v>
      </c>
      <c r="DG51" s="117">
        <v>0</v>
      </c>
      <c r="DH51" s="120">
        <v>0</v>
      </c>
      <c r="DI51" s="117">
        <v>0</v>
      </c>
      <c r="DJ51" s="120">
        <v>0</v>
      </c>
      <c r="DK51" s="117">
        <v>0</v>
      </c>
      <c r="DL51" s="117">
        <v>0</v>
      </c>
      <c r="DM51" s="117">
        <v>0</v>
      </c>
      <c r="DN51" s="120">
        <v>0</v>
      </c>
      <c r="DO51" s="117">
        <v>0</v>
      </c>
      <c r="DP51" s="120">
        <v>0</v>
      </c>
      <c r="DQ51" s="117">
        <v>0</v>
      </c>
      <c r="DR51" s="120">
        <v>0</v>
      </c>
      <c r="DS51" s="117">
        <v>0</v>
      </c>
      <c r="DT51" s="120">
        <v>0</v>
      </c>
      <c r="DU51" s="117">
        <v>0</v>
      </c>
      <c r="DV51" s="117">
        <v>0</v>
      </c>
      <c r="DW51" s="117">
        <v>0</v>
      </c>
      <c r="DX51" s="120">
        <v>0</v>
      </c>
      <c r="DY51" s="117">
        <v>0</v>
      </c>
      <c r="DZ51" s="117">
        <v>0</v>
      </c>
      <c r="EA51" s="117">
        <v>0</v>
      </c>
      <c r="EB51" s="117">
        <v>0</v>
      </c>
      <c r="EC51" s="117">
        <v>0</v>
      </c>
      <c r="ED51" s="117">
        <v>0</v>
      </c>
      <c r="EE51" s="117">
        <v>0</v>
      </c>
      <c r="EF51" s="117">
        <v>0</v>
      </c>
      <c r="EG51" s="117">
        <v>0</v>
      </c>
      <c r="EH51" s="120">
        <v>0</v>
      </c>
      <c r="EI51" s="117">
        <v>0</v>
      </c>
      <c r="EJ51" s="120">
        <v>0</v>
      </c>
      <c r="EK51" s="117">
        <v>0</v>
      </c>
      <c r="EL51" s="120">
        <v>0</v>
      </c>
      <c r="EM51" s="117">
        <v>0</v>
      </c>
      <c r="EN51" s="120">
        <v>0</v>
      </c>
      <c r="EO51" s="117">
        <v>0</v>
      </c>
      <c r="EP51" s="117">
        <v>0</v>
      </c>
      <c r="EQ51" s="117">
        <v>0</v>
      </c>
      <c r="ER51" s="120">
        <v>0</v>
      </c>
      <c r="ES51" s="117">
        <v>0</v>
      </c>
      <c r="ET51" s="120">
        <v>0</v>
      </c>
      <c r="EU51" s="117">
        <v>0</v>
      </c>
      <c r="EV51" s="120">
        <v>0</v>
      </c>
      <c r="EW51" s="117">
        <v>0</v>
      </c>
      <c r="EX51" s="120">
        <v>0</v>
      </c>
      <c r="EY51" s="117">
        <v>0</v>
      </c>
      <c r="EZ51" s="117">
        <v>0</v>
      </c>
      <c r="FA51" s="117">
        <v>0</v>
      </c>
      <c r="FB51" s="120">
        <v>0</v>
      </c>
      <c r="FC51" s="117">
        <v>0</v>
      </c>
      <c r="FD51" s="117">
        <v>0</v>
      </c>
      <c r="FE51" s="117">
        <v>0</v>
      </c>
      <c r="FF51" s="117">
        <v>0</v>
      </c>
      <c r="FG51" s="117">
        <v>0</v>
      </c>
      <c r="FH51" s="117">
        <v>0</v>
      </c>
    </row>
    <row r="52" spans="1:164" x14ac:dyDescent="0.35">
      <c r="A52" s="152"/>
      <c r="B52" s="14" t="str">
        <f t="shared" si="2"/>
        <v>RPU_OFF_SP450-HH150</v>
      </c>
      <c r="C52" s="13" t="s">
        <v>289</v>
      </c>
      <c r="D52" s="139" t="s">
        <v>174</v>
      </c>
      <c r="E52" s="11">
        <v>0</v>
      </c>
      <c r="F52" s="16">
        <v>0</v>
      </c>
      <c r="G52" s="18" t="s">
        <v>74</v>
      </c>
      <c r="H52" s="117">
        <v>0</v>
      </c>
      <c r="I52" s="117" t="s">
        <v>12</v>
      </c>
      <c r="J52" s="117">
        <v>0</v>
      </c>
      <c r="K52" s="117">
        <v>0</v>
      </c>
      <c r="L52" s="117">
        <v>0</v>
      </c>
      <c r="M52" s="117">
        <v>0</v>
      </c>
      <c r="N52" s="117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17">
        <v>0</v>
      </c>
      <c r="Z52" s="117">
        <v>0</v>
      </c>
      <c r="AA52" s="117">
        <v>0</v>
      </c>
      <c r="AB52" s="117">
        <v>0</v>
      </c>
      <c r="AC52" s="117">
        <v>0</v>
      </c>
      <c r="AD52" s="117">
        <v>0</v>
      </c>
      <c r="AE52" s="117">
        <v>0</v>
      </c>
      <c r="AF52" s="117">
        <v>0</v>
      </c>
      <c r="AG52" s="117">
        <v>0</v>
      </c>
      <c r="AH52" s="1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  <c r="AO52" s="17">
        <v>0</v>
      </c>
      <c r="AP52" s="17">
        <v>0</v>
      </c>
      <c r="AQ52" s="17">
        <v>0</v>
      </c>
      <c r="AR52" s="17">
        <v>0</v>
      </c>
      <c r="AS52" s="17">
        <v>0</v>
      </c>
      <c r="AT52" s="17">
        <v>0</v>
      </c>
      <c r="AU52" s="17">
        <v>0</v>
      </c>
      <c r="AV52" s="17">
        <v>0</v>
      </c>
      <c r="AW52" s="17">
        <v>0</v>
      </c>
      <c r="AX52" s="17">
        <v>0</v>
      </c>
      <c r="AY52" s="17">
        <v>0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0</v>
      </c>
      <c r="BG52" s="17">
        <v>0</v>
      </c>
      <c r="BH52" s="17">
        <v>0</v>
      </c>
      <c r="BI52" s="17">
        <v>0</v>
      </c>
      <c r="BJ52" s="17">
        <v>0</v>
      </c>
      <c r="BK52" s="17">
        <v>0</v>
      </c>
      <c r="BL52" s="17">
        <v>0</v>
      </c>
      <c r="BM52" s="117">
        <v>0</v>
      </c>
      <c r="BN52" s="117">
        <v>0</v>
      </c>
      <c r="BO52" s="117">
        <v>0</v>
      </c>
      <c r="BP52" s="117">
        <v>0</v>
      </c>
      <c r="BQ52" s="117">
        <v>0</v>
      </c>
      <c r="BR52" s="117">
        <v>0</v>
      </c>
      <c r="BS52" s="117">
        <v>0</v>
      </c>
      <c r="BT52" s="117">
        <v>0</v>
      </c>
      <c r="BU52" s="117">
        <v>0</v>
      </c>
      <c r="BV52" s="117">
        <v>0</v>
      </c>
      <c r="BW52" s="117" t="s">
        <v>402</v>
      </c>
      <c r="BX52" s="117" t="s">
        <v>402</v>
      </c>
      <c r="BY52" s="117" t="s">
        <v>402</v>
      </c>
      <c r="BZ52" s="117" t="s">
        <v>403</v>
      </c>
      <c r="CA52" s="117" t="s">
        <v>403</v>
      </c>
      <c r="CB52" s="117" t="s">
        <v>403</v>
      </c>
      <c r="CC52" s="117" t="s">
        <v>403</v>
      </c>
      <c r="CD52" s="117" t="s">
        <v>403</v>
      </c>
      <c r="CE52" s="117" t="s">
        <v>403</v>
      </c>
      <c r="CF52" s="117" t="s">
        <v>403</v>
      </c>
      <c r="CG52" s="117" t="s">
        <v>402</v>
      </c>
      <c r="CH52" s="117" t="s">
        <v>402</v>
      </c>
      <c r="CI52" s="117" t="s">
        <v>402</v>
      </c>
      <c r="CJ52" s="117" t="s">
        <v>403</v>
      </c>
      <c r="CK52" s="117" t="s">
        <v>403</v>
      </c>
      <c r="CL52" s="117" t="s">
        <v>403</v>
      </c>
      <c r="CM52" s="117" t="s">
        <v>403</v>
      </c>
      <c r="CN52" s="117" t="s">
        <v>403</v>
      </c>
      <c r="CO52" s="117" t="s">
        <v>403</v>
      </c>
      <c r="CP52" s="117" t="s">
        <v>403</v>
      </c>
      <c r="CQ52" s="117" t="s">
        <v>402</v>
      </c>
      <c r="CR52" s="117" t="s">
        <v>402</v>
      </c>
      <c r="CS52" s="117" t="s">
        <v>402</v>
      </c>
      <c r="CT52" s="117" t="s">
        <v>403</v>
      </c>
      <c r="CU52" s="117" t="s">
        <v>403</v>
      </c>
      <c r="CV52" s="117" t="s">
        <v>403</v>
      </c>
      <c r="CW52" s="117" t="s">
        <v>403</v>
      </c>
      <c r="CX52" s="117" t="s">
        <v>403</v>
      </c>
      <c r="CY52" s="117" t="s">
        <v>403</v>
      </c>
      <c r="CZ52" s="117" t="s">
        <v>403</v>
      </c>
      <c r="DA52" s="117">
        <v>0</v>
      </c>
      <c r="DB52" s="117">
        <v>0</v>
      </c>
      <c r="DC52" s="117">
        <v>0</v>
      </c>
      <c r="DD52" s="120">
        <v>0</v>
      </c>
      <c r="DE52" s="117">
        <v>0</v>
      </c>
      <c r="DF52" s="120">
        <v>0</v>
      </c>
      <c r="DG52" s="117">
        <v>0</v>
      </c>
      <c r="DH52" s="120">
        <v>0</v>
      </c>
      <c r="DI52" s="117">
        <v>0</v>
      </c>
      <c r="DJ52" s="120">
        <v>0</v>
      </c>
      <c r="DK52" s="117">
        <v>0</v>
      </c>
      <c r="DL52" s="117">
        <v>0</v>
      </c>
      <c r="DM52" s="117">
        <v>0</v>
      </c>
      <c r="DN52" s="120">
        <v>0</v>
      </c>
      <c r="DO52" s="117">
        <v>0</v>
      </c>
      <c r="DP52" s="120">
        <v>0</v>
      </c>
      <c r="DQ52" s="117">
        <v>0</v>
      </c>
      <c r="DR52" s="120">
        <v>0</v>
      </c>
      <c r="DS52" s="117">
        <v>0</v>
      </c>
      <c r="DT52" s="120">
        <v>0</v>
      </c>
      <c r="DU52" s="117">
        <v>0</v>
      </c>
      <c r="DV52" s="117">
        <v>0</v>
      </c>
      <c r="DW52" s="117">
        <v>0</v>
      </c>
      <c r="DX52" s="120">
        <v>0</v>
      </c>
      <c r="DY52" s="117">
        <v>0</v>
      </c>
      <c r="DZ52" s="117">
        <v>0</v>
      </c>
      <c r="EA52" s="117">
        <v>0</v>
      </c>
      <c r="EB52" s="117">
        <v>0</v>
      </c>
      <c r="EC52" s="117">
        <v>0</v>
      </c>
      <c r="ED52" s="117">
        <v>0</v>
      </c>
      <c r="EE52" s="117">
        <v>0</v>
      </c>
      <c r="EF52" s="117">
        <v>0</v>
      </c>
      <c r="EG52" s="117">
        <v>0</v>
      </c>
      <c r="EH52" s="120">
        <v>0</v>
      </c>
      <c r="EI52" s="117">
        <v>0</v>
      </c>
      <c r="EJ52" s="120">
        <v>0</v>
      </c>
      <c r="EK52" s="117">
        <v>0</v>
      </c>
      <c r="EL52" s="120">
        <v>0</v>
      </c>
      <c r="EM52" s="117">
        <v>0</v>
      </c>
      <c r="EN52" s="120">
        <v>0</v>
      </c>
      <c r="EO52" s="117">
        <v>0</v>
      </c>
      <c r="EP52" s="117">
        <v>0</v>
      </c>
      <c r="EQ52" s="117">
        <v>0</v>
      </c>
      <c r="ER52" s="120">
        <v>0</v>
      </c>
      <c r="ES52" s="117">
        <v>0</v>
      </c>
      <c r="ET52" s="120">
        <v>0</v>
      </c>
      <c r="EU52" s="117">
        <v>0</v>
      </c>
      <c r="EV52" s="120">
        <v>0</v>
      </c>
      <c r="EW52" s="117">
        <v>0</v>
      </c>
      <c r="EX52" s="120">
        <v>0</v>
      </c>
      <c r="EY52" s="117">
        <v>0</v>
      </c>
      <c r="EZ52" s="117">
        <v>0</v>
      </c>
      <c r="FA52" s="117">
        <v>0</v>
      </c>
      <c r="FB52" s="120">
        <v>0</v>
      </c>
      <c r="FC52" s="117">
        <v>0</v>
      </c>
      <c r="FD52" s="117">
        <v>0</v>
      </c>
      <c r="FE52" s="117">
        <v>0</v>
      </c>
      <c r="FF52" s="117">
        <v>0</v>
      </c>
      <c r="FG52" s="117">
        <v>0</v>
      </c>
      <c r="FH52" s="117">
        <v>0</v>
      </c>
    </row>
    <row r="53" spans="1:164" s="120" customFormat="1" x14ac:dyDescent="0.35">
      <c r="A53" s="152"/>
      <c r="B53" s="122" t="s">
        <v>248</v>
      </c>
      <c r="C53" s="13" t="s">
        <v>289</v>
      </c>
      <c r="D53" s="119" t="s">
        <v>249</v>
      </c>
      <c r="E53" s="11">
        <v>0</v>
      </c>
      <c r="F53" s="118">
        <v>0</v>
      </c>
      <c r="G53" s="123" t="s">
        <v>249</v>
      </c>
      <c r="H53" s="120">
        <v>0</v>
      </c>
      <c r="I53" s="120" t="s">
        <v>12</v>
      </c>
      <c r="J53" s="120">
        <v>0</v>
      </c>
      <c r="K53" s="120">
        <v>0</v>
      </c>
      <c r="L53" s="120">
        <v>0</v>
      </c>
      <c r="M53" s="117">
        <v>0</v>
      </c>
      <c r="N53" s="120">
        <v>0</v>
      </c>
      <c r="O53" s="108">
        <v>0</v>
      </c>
      <c r="P53" s="108">
        <v>0</v>
      </c>
      <c r="Q53" s="108">
        <v>0</v>
      </c>
      <c r="R53" s="108">
        <v>0</v>
      </c>
      <c r="S53" s="108">
        <v>0</v>
      </c>
      <c r="T53" s="108">
        <v>0</v>
      </c>
      <c r="U53" s="108">
        <v>0</v>
      </c>
      <c r="V53" s="108">
        <v>0</v>
      </c>
      <c r="W53" s="108">
        <v>0</v>
      </c>
      <c r="X53" s="108">
        <v>0</v>
      </c>
      <c r="Y53" s="120">
        <v>0</v>
      </c>
      <c r="Z53" s="120">
        <v>0</v>
      </c>
      <c r="AA53" s="120">
        <v>0</v>
      </c>
      <c r="AB53" s="120">
        <v>0</v>
      </c>
      <c r="AC53" s="120">
        <v>0</v>
      </c>
      <c r="AD53" s="120">
        <v>0</v>
      </c>
      <c r="AE53" s="120">
        <v>0</v>
      </c>
      <c r="AF53" s="120">
        <v>0</v>
      </c>
      <c r="AG53" s="120">
        <v>0</v>
      </c>
      <c r="AH53" s="120">
        <v>0</v>
      </c>
      <c r="AI53" s="124">
        <v>0</v>
      </c>
      <c r="AJ53" s="124">
        <v>0</v>
      </c>
      <c r="AK53" s="17">
        <v>0</v>
      </c>
      <c r="AL53" s="17">
        <v>0</v>
      </c>
      <c r="AM53" s="17">
        <v>0</v>
      </c>
      <c r="AN53" s="17">
        <v>0</v>
      </c>
      <c r="AO53" s="17">
        <v>0</v>
      </c>
      <c r="AP53" s="17">
        <v>0</v>
      </c>
      <c r="AQ53" s="17">
        <v>0</v>
      </c>
      <c r="AR53" s="17">
        <v>0</v>
      </c>
      <c r="AS53" s="124">
        <v>0</v>
      </c>
      <c r="AT53" s="124">
        <v>0</v>
      </c>
      <c r="AU53" s="124">
        <v>0</v>
      </c>
      <c r="AV53" s="124">
        <v>0</v>
      </c>
      <c r="AW53" s="124">
        <v>0</v>
      </c>
      <c r="AX53" s="124">
        <v>0</v>
      </c>
      <c r="AY53" s="124">
        <v>0</v>
      </c>
      <c r="AZ53" s="124">
        <v>0</v>
      </c>
      <c r="BA53" s="124">
        <v>0</v>
      </c>
      <c r="BB53" s="124">
        <v>0</v>
      </c>
      <c r="BC53" s="124">
        <v>0</v>
      </c>
      <c r="BD53" s="124">
        <v>0</v>
      </c>
      <c r="BE53" s="124">
        <v>0</v>
      </c>
      <c r="BF53" s="124">
        <v>0</v>
      </c>
      <c r="BG53" s="124">
        <v>0</v>
      </c>
      <c r="BH53" s="124">
        <v>0</v>
      </c>
      <c r="BI53" s="124">
        <v>0</v>
      </c>
      <c r="BJ53" s="124">
        <v>0</v>
      </c>
      <c r="BK53" s="124">
        <v>0</v>
      </c>
      <c r="BL53" s="124">
        <v>0</v>
      </c>
      <c r="BM53" s="117">
        <v>0</v>
      </c>
      <c r="BN53" s="117">
        <v>0</v>
      </c>
      <c r="BO53" s="117">
        <v>0</v>
      </c>
      <c r="BP53" s="117">
        <v>0</v>
      </c>
      <c r="BQ53" s="117">
        <v>0</v>
      </c>
      <c r="BR53" s="117">
        <v>0</v>
      </c>
      <c r="BS53" s="117">
        <v>0</v>
      </c>
      <c r="BT53" s="117">
        <v>0</v>
      </c>
      <c r="BU53" s="117">
        <v>0</v>
      </c>
      <c r="BV53" s="117">
        <v>0</v>
      </c>
      <c r="BW53" s="120">
        <v>0</v>
      </c>
      <c r="BX53" s="120">
        <v>0</v>
      </c>
      <c r="BY53" s="120">
        <v>0</v>
      </c>
      <c r="BZ53" s="120">
        <v>0</v>
      </c>
      <c r="CA53" s="120">
        <v>0</v>
      </c>
      <c r="CB53" s="120">
        <v>0</v>
      </c>
      <c r="CC53" s="120">
        <v>0</v>
      </c>
      <c r="CD53" s="120">
        <v>0</v>
      </c>
      <c r="CE53" s="120">
        <v>0</v>
      </c>
      <c r="CF53" s="120">
        <v>0</v>
      </c>
      <c r="CG53" s="120">
        <v>0</v>
      </c>
      <c r="CH53" s="120">
        <v>0</v>
      </c>
      <c r="CI53" s="120">
        <v>0</v>
      </c>
      <c r="CJ53" s="120">
        <v>0</v>
      </c>
      <c r="CK53" s="120">
        <v>0</v>
      </c>
      <c r="CL53" s="120">
        <v>0</v>
      </c>
      <c r="CM53" s="120">
        <v>0</v>
      </c>
      <c r="CN53" s="120">
        <v>0</v>
      </c>
      <c r="CO53" s="120">
        <v>0</v>
      </c>
      <c r="CP53" s="120">
        <v>0</v>
      </c>
      <c r="CQ53" s="120">
        <v>0</v>
      </c>
      <c r="CR53" s="120">
        <v>0</v>
      </c>
      <c r="CS53" s="120">
        <v>0</v>
      </c>
      <c r="CT53" s="120">
        <v>0</v>
      </c>
      <c r="CU53" s="120">
        <v>0</v>
      </c>
      <c r="CV53" s="120">
        <v>0</v>
      </c>
      <c r="CW53" s="120">
        <v>0</v>
      </c>
      <c r="CX53" s="120">
        <v>0</v>
      </c>
      <c r="CY53" s="120">
        <v>0</v>
      </c>
      <c r="CZ53" s="120">
        <v>0</v>
      </c>
      <c r="DA53" s="120">
        <v>0</v>
      </c>
      <c r="DB53" s="120">
        <v>0</v>
      </c>
      <c r="DC53" s="120">
        <v>0</v>
      </c>
      <c r="DD53" s="120">
        <v>0</v>
      </c>
      <c r="DE53" s="120">
        <v>0</v>
      </c>
      <c r="DF53" s="120">
        <v>0</v>
      </c>
      <c r="DG53" s="120">
        <v>0</v>
      </c>
      <c r="DH53" s="120">
        <v>0</v>
      </c>
      <c r="DI53" s="120">
        <v>0</v>
      </c>
      <c r="DJ53" s="120">
        <v>0</v>
      </c>
      <c r="DK53" s="120">
        <v>0</v>
      </c>
      <c r="DL53" s="120">
        <v>0</v>
      </c>
      <c r="DM53" s="120">
        <v>0</v>
      </c>
      <c r="DN53" s="120">
        <v>0</v>
      </c>
      <c r="DO53" s="120">
        <v>0</v>
      </c>
      <c r="DP53" s="120">
        <v>0</v>
      </c>
      <c r="DQ53" s="120">
        <v>0</v>
      </c>
      <c r="DR53" s="120">
        <v>0</v>
      </c>
      <c r="DS53" s="120">
        <v>0</v>
      </c>
      <c r="DT53" s="120">
        <v>0</v>
      </c>
      <c r="DU53" s="120" t="s">
        <v>300</v>
      </c>
      <c r="DV53" s="120">
        <v>0</v>
      </c>
      <c r="DW53" s="120">
        <v>0</v>
      </c>
      <c r="DX53" s="120">
        <v>0</v>
      </c>
      <c r="DY53" s="120">
        <v>0</v>
      </c>
      <c r="DZ53" s="117">
        <v>0</v>
      </c>
      <c r="EA53" s="120">
        <v>0</v>
      </c>
      <c r="EB53" s="117">
        <v>0</v>
      </c>
      <c r="EC53" s="120">
        <v>0</v>
      </c>
      <c r="ED53" s="117">
        <v>0</v>
      </c>
      <c r="EE53" s="120">
        <v>0</v>
      </c>
      <c r="EF53" s="120">
        <v>0</v>
      </c>
      <c r="EG53" s="120">
        <v>0</v>
      </c>
      <c r="EH53" s="120">
        <v>0</v>
      </c>
      <c r="EI53" s="120">
        <v>0</v>
      </c>
      <c r="EJ53" s="120">
        <v>0</v>
      </c>
      <c r="EK53" s="120">
        <v>0</v>
      </c>
      <c r="EL53" s="120">
        <v>0</v>
      </c>
      <c r="EM53" s="120">
        <v>0</v>
      </c>
      <c r="EN53" s="120">
        <v>0</v>
      </c>
      <c r="EO53" s="120">
        <v>0</v>
      </c>
      <c r="EP53" s="120">
        <v>0</v>
      </c>
      <c r="EQ53" s="120">
        <v>0</v>
      </c>
      <c r="ER53" s="120">
        <v>0</v>
      </c>
      <c r="ES53" s="120">
        <v>0</v>
      </c>
      <c r="ET53" s="120">
        <v>0</v>
      </c>
      <c r="EU53" s="120">
        <v>0</v>
      </c>
      <c r="EV53" s="120">
        <v>0</v>
      </c>
      <c r="EW53" s="120">
        <v>0</v>
      </c>
      <c r="EX53" s="120">
        <v>0</v>
      </c>
      <c r="EY53" s="125">
        <v>0</v>
      </c>
      <c r="EZ53" s="125">
        <v>0</v>
      </c>
      <c r="FA53" s="125">
        <v>0</v>
      </c>
      <c r="FB53" s="120">
        <v>0</v>
      </c>
      <c r="FC53" s="125">
        <v>0</v>
      </c>
      <c r="FD53" s="117">
        <v>0</v>
      </c>
      <c r="FE53" s="125">
        <v>0</v>
      </c>
      <c r="FF53" s="117">
        <v>0</v>
      </c>
      <c r="FG53" s="125">
        <v>0</v>
      </c>
      <c r="FH53" s="117">
        <v>0</v>
      </c>
    </row>
    <row r="54" spans="1:164" s="120" customFormat="1" x14ac:dyDescent="0.35">
      <c r="A54" s="152"/>
      <c r="B54" s="122" t="s">
        <v>15</v>
      </c>
      <c r="C54" s="13" t="s">
        <v>289</v>
      </c>
      <c r="D54" s="119" t="s">
        <v>283</v>
      </c>
      <c r="E54" s="11">
        <v>0</v>
      </c>
      <c r="F54" s="118">
        <v>0</v>
      </c>
      <c r="G54" s="123" t="s">
        <v>286</v>
      </c>
      <c r="H54" s="120">
        <v>0</v>
      </c>
      <c r="I54" s="120" t="s">
        <v>12</v>
      </c>
      <c r="J54" s="120">
        <v>0</v>
      </c>
      <c r="K54" s="120">
        <v>0</v>
      </c>
      <c r="L54" s="120">
        <v>0</v>
      </c>
      <c r="M54" s="117">
        <v>0</v>
      </c>
      <c r="N54" s="120">
        <v>0</v>
      </c>
      <c r="O54" s="108">
        <v>0</v>
      </c>
      <c r="P54" s="108">
        <v>0</v>
      </c>
      <c r="Q54" s="108">
        <v>0</v>
      </c>
      <c r="R54" s="108">
        <v>0</v>
      </c>
      <c r="S54" s="108">
        <v>0</v>
      </c>
      <c r="T54" s="108">
        <v>0</v>
      </c>
      <c r="U54" s="108">
        <v>0</v>
      </c>
      <c r="V54" s="108">
        <v>0</v>
      </c>
      <c r="W54" s="108">
        <v>0</v>
      </c>
      <c r="X54" s="108">
        <v>0</v>
      </c>
      <c r="Y54" s="120">
        <v>0</v>
      </c>
      <c r="Z54" s="120">
        <v>0</v>
      </c>
      <c r="AA54" s="120">
        <v>0</v>
      </c>
      <c r="AB54" s="120">
        <v>0</v>
      </c>
      <c r="AC54" s="120">
        <v>0</v>
      </c>
      <c r="AD54" s="120">
        <v>0</v>
      </c>
      <c r="AE54" s="120">
        <v>0</v>
      </c>
      <c r="AF54" s="120">
        <v>0</v>
      </c>
      <c r="AG54" s="120">
        <v>0</v>
      </c>
      <c r="AH54" s="120">
        <v>0</v>
      </c>
      <c r="AI54" s="124">
        <v>0</v>
      </c>
      <c r="AJ54" s="124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24">
        <v>0</v>
      </c>
      <c r="AT54" s="124">
        <v>0</v>
      </c>
      <c r="AU54" s="124">
        <v>0</v>
      </c>
      <c r="AV54" s="124">
        <v>0</v>
      </c>
      <c r="AW54" s="124">
        <v>0</v>
      </c>
      <c r="AX54" s="124">
        <v>0</v>
      </c>
      <c r="AY54" s="124">
        <v>0</v>
      </c>
      <c r="AZ54" s="124">
        <v>0</v>
      </c>
      <c r="BA54" s="124">
        <v>0</v>
      </c>
      <c r="BB54" s="124">
        <v>0</v>
      </c>
      <c r="BC54" s="124">
        <v>0</v>
      </c>
      <c r="BD54" s="124">
        <v>0</v>
      </c>
      <c r="BE54" s="124">
        <v>0</v>
      </c>
      <c r="BF54" s="124">
        <v>0</v>
      </c>
      <c r="BG54" s="124">
        <v>0</v>
      </c>
      <c r="BH54" s="124">
        <v>0</v>
      </c>
      <c r="BI54" s="124">
        <v>0</v>
      </c>
      <c r="BJ54" s="124">
        <v>0</v>
      </c>
      <c r="BK54" s="124">
        <v>0</v>
      </c>
      <c r="BL54" s="124">
        <v>0</v>
      </c>
      <c r="BM54" s="117">
        <v>0</v>
      </c>
      <c r="BN54" s="117">
        <v>0</v>
      </c>
      <c r="BO54" s="117">
        <v>0</v>
      </c>
      <c r="BP54" s="117">
        <v>0</v>
      </c>
      <c r="BQ54" s="117">
        <v>0</v>
      </c>
      <c r="BR54" s="117">
        <v>0</v>
      </c>
      <c r="BS54" s="117">
        <v>0</v>
      </c>
      <c r="BT54" s="117">
        <v>0</v>
      </c>
      <c r="BU54" s="117">
        <v>0</v>
      </c>
      <c r="BV54" s="117">
        <v>0</v>
      </c>
      <c r="BW54" s="120">
        <v>0</v>
      </c>
      <c r="BX54" s="120">
        <v>0</v>
      </c>
      <c r="BY54" s="120">
        <v>0</v>
      </c>
      <c r="BZ54" s="120">
        <v>0</v>
      </c>
      <c r="CA54" s="120">
        <v>0</v>
      </c>
      <c r="CB54" s="120">
        <v>0</v>
      </c>
      <c r="CC54" s="120">
        <v>0</v>
      </c>
      <c r="CD54" s="120">
        <v>0</v>
      </c>
      <c r="CE54" s="120">
        <v>0</v>
      </c>
      <c r="CF54" s="120">
        <v>0</v>
      </c>
      <c r="CG54" s="120">
        <v>0</v>
      </c>
      <c r="CH54" s="120">
        <v>0</v>
      </c>
      <c r="CI54" s="120">
        <v>0</v>
      </c>
      <c r="CJ54" s="120">
        <v>0</v>
      </c>
      <c r="CK54" s="120">
        <v>0</v>
      </c>
      <c r="CL54" s="120">
        <v>0</v>
      </c>
      <c r="CM54" s="120">
        <v>0</v>
      </c>
      <c r="CN54" s="120">
        <v>0</v>
      </c>
      <c r="CO54" s="120">
        <v>0</v>
      </c>
      <c r="CP54" s="120">
        <v>0</v>
      </c>
      <c r="CQ54" s="120">
        <v>0</v>
      </c>
      <c r="CR54" s="120">
        <v>0</v>
      </c>
      <c r="CS54" s="120">
        <v>0</v>
      </c>
      <c r="CT54" s="120">
        <v>0</v>
      </c>
      <c r="CU54" s="120">
        <v>0</v>
      </c>
      <c r="CV54" s="120">
        <v>0</v>
      </c>
      <c r="CW54" s="120">
        <v>0</v>
      </c>
      <c r="CX54" s="120">
        <v>0</v>
      </c>
      <c r="CY54" s="120">
        <v>0</v>
      </c>
      <c r="CZ54" s="120">
        <v>0</v>
      </c>
      <c r="DA54" s="120">
        <v>0</v>
      </c>
      <c r="DB54" s="120">
        <v>0</v>
      </c>
      <c r="DC54" s="120">
        <v>0</v>
      </c>
      <c r="DD54" s="120">
        <v>0</v>
      </c>
      <c r="DE54" s="120">
        <v>0</v>
      </c>
      <c r="DF54" s="120">
        <v>0</v>
      </c>
      <c r="DG54" s="120">
        <v>0</v>
      </c>
      <c r="DH54" s="120">
        <v>0</v>
      </c>
      <c r="DI54" s="120">
        <v>0</v>
      </c>
      <c r="DJ54" s="120">
        <v>0</v>
      </c>
      <c r="DK54" s="120">
        <v>0</v>
      </c>
      <c r="DL54" s="120">
        <v>0</v>
      </c>
      <c r="DM54" s="120">
        <v>0</v>
      </c>
      <c r="DN54" s="120">
        <v>0</v>
      </c>
      <c r="DO54" s="120">
        <v>0</v>
      </c>
      <c r="DP54" s="120">
        <v>0</v>
      </c>
      <c r="DQ54" s="120">
        <v>0</v>
      </c>
      <c r="DR54" s="120">
        <v>0</v>
      </c>
      <c r="DS54" s="120">
        <v>0</v>
      </c>
      <c r="DT54" s="120">
        <v>0</v>
      </c>
      <c r="DU54" s="120">
        <v>0</v>
      </c>
      <c r="DV54" s="120">
        <v>0</v>
      </c>
      <c r="DW54" s="120">
        <v>0</v>
      </c>
      <c r="DX54" s="120">
        <v>0</v>
      </c>
      <c r="DY54" s="120">
        <v>0</v>
      </c>
      <c r="DZ54" s="117">
        <v>0</v>
      </c>
      <c r="EA54" s="120">
        <v>0</v>
      </c>
      <c r="EB54" s="117">
        <v>0</v>
      </c>
      <c r="EC54" s="120">
        <v>0</v>
      </c>
      <c r="ED54" s="117">
        <v>0</v>
      </c>
      <c r="EE54" s="120">
        <v>0</v>
      </c>
      <c r="EF54" s="120">
        <v>0</v>
      </c>
      <c r="EG54" s="120">
        <v>0</v>
      </c>
      <c r="EH54" s="120">
        <v>0</v>
      </c>
      <c r="EI54" s="120">
        <v>0</v>
      </c>
      <c r="EJ54" s="120">
        <v>0</v>
      </c>
      <c r="EK54" s="120">
        <v>0</v>
      </c>
      <c r="EL54" s="120">
        <v>0</v>
      </c>
      <c r="EM54" s="120">
        <v>0</v>
      </c>
      <c r="EN54" s="120">
        <v>0</v>
      </c>
      <c r="EO54" s="120">
        <v>0</v>
      </c>
      <c r="EP54" s="120">
        <v>0</v>
      </c>
      <c r="EQ54" s="120">
        <v>0</v>
      </c>
      <c r="ER54" s="120">
        <v>0</v>
      </c>
      <c r="ES54" s="120">
        <v>0</v>
      </c>
      <c r="ET54" s="120">
        <v>0</v>
      </c>
      <c r="EU54" s="120">
        <v>0</v>
      </c>
      <c r="EV54" s="120">
        <v>0</v>
      </c>
      <c r="EW54" s="120">
        <v>0</v>
      </c>
      <c r="EX54" s="120">
        <v>0</v>
      </c>
      <c r="EY54" s="120">
        <v>0</v>
      </c>
      <c r="EZ54" s="120">
        <v>0</v>
      </c>
      <c r="FA54" s="120">
        <v>0</v>
      </c>
      <c r="FB54" s="120">
        <v>0</v>
      </c>
      <c r="FC54" s="120">
        <v>0</v>
      </c>
      <c r="FD54" s="117">
        <v>0</v>
      </c>
      <c r="FE54" s="120">
        <v>0</v>
      </c>
      <c r="FF54" s="117">
        <v>0</v>
      </c>
      <c r="FG54" s="120">
        <v>0</v>
      </c>
      <c r="FH54" s="117">
        <v>0</v>
      </c>
    </row>
    <row r="55" spans="1:164" s="120" customFormat="1" x14ac:dyDescent="0.35">
      <c r="A55" s="152"/>
      <c r="B55" s="122" t="s">
        <v>16</v>
      </c>
      <c r="C55" s="13" t="s">
        <v>289</v>
      </c>
      <c r="D55" s="119" t="s">
        <v>284</v>
      </c>
      <c r="E55" s="11">
        <v>0</v>
      </c>
      <c r="F55" s="118">
        <v>0</v>
      </c>
      <c r="G55" s="123" t="s">
        <v>287</v>
      </c>
      <c r="H55" s="120">
        <v>0</v>
      </c>
      <c r="I55" s="120" t="s">
        <v>12</v>
      </c>
      <c r="J55" s="120">
        <v>0</v>
      </c>
      <c r="K55" s="120">
        <v>0</v>
      </c>
      <c r="L55" s="120">
        <v>0</v>
      </c>
      <c r="M55" s="117">
        <v>0</v>
      </c>
      <c r="N55" s="120">
        <v>0</v>
      </c>
      <c r="O55" s="108">
        <v>0</v>
      </c>
      <c r="P55" s="108">
        <v>0</v>
      </c>
      <c r="Q55" s="108">
        <v>0</v>
      </c>
      <c r="R55" s="108">
        <v>0</v>
      </c>
      <c r="S55" s="108">
        <v>0</v>
      </c>
      <c r="T55" s="108">
        <v>0</v>
      </c>
      <c r="U55" s="108">
        <v>0</v>
      </c>
      <c r="V55" s="108">
        <v>0</v>
      </c>
      <c r="W55" s="108">
        <v>0</v>
      </c>
      <c r="X55" s="108">
        <v>0</v>
      </c>
      <c r="Y55" s="120">
        <v>0</v>
      </c>
      <c r="Z55" s="120">
        <v>0</v>
      </c>
      <c r="AA55" s="120">
        <v>0</v>
      </c>
      <c r="AB55" s="120">
        <v>0</v>
      </c>
      <c r="AC55" s="120">
        <v>0</v>
      </c>
      <c r="AD55" s="120">
        <v>0</v>
      </c>
      <c r="AE55" s="120">
        <v>0</v>
      </c>
      <c r="AF55" s="120">
        <v>0</v>
      </c>
      <c r="AG55" s="120">
        <v>0</v>
      </c>
      <c r="AH55" s="120">
        <v>0</v>
      </c>
      <c r="AI55" s="124">
        <v>0</v>
      </c>
      <c r="AJ55" s="124">
        <v>0</v>
      </c>
      <c r="AK55" s="17">
        <v>0</v>
      </c>
      <c r="AL55" s="17">
        <v>0</v>
      </c>
      <c r="AM55" s="17">
        <v>0</v>
      </c>
      <c r="AN55" s="17">
        <v>0</v>
      </c>
      <c r="AO55" s="17">
        <v>0</v>
      </c>
      <c r="AP55" s="17">
        <v>0</v>
      </c>
      <c r="AQ55" s="17">
        <v>0</v>
      </c>
      <c r="AR55" s="17">
        <v>0</v>
      </c>
      <c r="AS55" s="124">
        <v>0</v>
      </c>
      <c r="AT55" s="124">
        <v>0</v>
      </c>
      <c r="AU55" s="124">
        <v>0</v>
      </c>
      <c r="AV55" s="124">
        <v>0</v>
      </c>
      <c r="AW55" s="124">
        <v>0</v>
      </c>
      <c r="AX55" s="124">
        <v>0</v>
      </c>
      <c r="AY55" s="124">
        <v>0</v>
      </c>
      <c r="AZ55" s="124">
        <v>0</v>
      </c>
      <c r="BA55" s="124">
        <v>0</v>
      </c>
      <c r="BB55" s="124">
        <v>0</v>
      </c>
      <c r="BC55" s="124">
        <v>0</v>
      </c>
      <c r="BD55" s="124">
        <v>0</v>
      </c>
      <c r="BE55" s="124">
        <v>0</v>
      </c>
      <c r="BF55" s="124">
        <v>0</v>
      </c>
      <c r="BG55" s="124">
        <v>0</v>
      </c>
      <c r="BH55" s="124">
        <v>0</v>
      </c>
      <c r="BI55" s="124">
        <v>0</v>
      </c>
      <c r="BJ55" s="124">
        <v>0</v>
      </c>
      <c r="BK55" s="124">
        <v>0</v>
      </c>
      <c r="BL55" s="124">
        <v>0</v>
      </c>
      <c r="BM55" s="117">
        <v>0</v>
      </c>
      <c r="BN55" s="117">
        <v>0</v>
      </c>
      <c r="BO55" s="117">
        <v>0</v>
      </c>
      <c r="BP55" s="117">
        <v>0</v>
      </c>
      <c r="BQ55" s="117">
        <v>0</v>
      </c>
      <c r="BR55" s="117">
        <v>0</v>
      </c>
      <c r="BS55" s="117">
        <v>0</v>
      </c>
      <c r="BT55" s="117">
        <v>0</v>
      </c>
      <c r="BU55" s="117">
        <v>0</v>
      </c>
      <c r="BV55" s="117">
        <v>0</v>
      </c>
      <c r="BW55" s="120">
        <v>0</v>
      </c>
      <c r="BX55" s="120">
        <v>0</v>
      </c>
      <c r="BY55" s="120">
        <v>0</v>
      </c>
      <c r="BZ55" s="120">
        <v>0</v>
      </c>
      <c r="CA55" s="120">
        <v>0</v>
      </c>
      <c r="CB55" s="120">
        <v>0</v>
      </c>
      <c r="CC55" s="120">
        <v>0</v>
      </c>
      <c r="CD55" s="120">
        <v>0</v>
      </c>
      <c r="CE55" s="120">
        <v>0</v>
      </c>
      <c r="CF55" s="120">
        <v>0</v>
      </c>
      <c r="CG55" s="120">
        <v>0</v>
      </c>
      <c r="CH55" s="120">
        <v>0</v>
      </c>
      <c r="CI55" s="120">
        <v>0</v>
      </c>
      <c r="CJ55" s="120">
        <v>0</v>
      </c>
      <c r="CK55" s="120">
        <v>0</v>
      </c>
      <c r="CL55" s="120">
        <v>0</v>
      </c>
      <c r="CM55" s="120">
        <v>0</v>
      </c>
      <c r="CN55" s="120">
        <v>0</v>
      </c>
      <c r="CO55" s="120">
        <v>0</v>
      </c>
      <c r="CP55" s="120">
        <v>0</v>
      </c>
      <c r="CQ55" s="120">
        <v>0</v>
      </c>
      <c r="CR55" s="120">
        <v>0</v>
      </c>
      <c r="CS55" s="120">
        <v>0</v>
      </c>
      <c r="CT55" s="120">
        <v>0</v>
      </c>
      <c r="CU55" s="120">
        <v>0</v>
      </c>
      <c r="CV55" s="120">
        <v>0</v>
      </c>
      <c r="CW55" s="120">
        <v>0</v>
      </c>
      <c r="CX55" s="120">
        <v>0</v>
      </c>
      <c r="CY55" s="120">
        <v>0</v>
      </c>
      <c r="CZ55" s="120">
        <v>0</v>
      </c>
      <c r="DA55" s="120">
        <v>0</v>
      </c>
      <c r="DB55" s="120">
        <v>0</v>
      </c>
      <c r="DC55" s="120">
        <v>0</v>
      </c>
      <c r="DD55" s="120">
        <v>0</v>
      </c>
      <c r="DE55" s="120">
        <v>0</v>
      </c>
      <c r="DF55" s="120">
        <v>0</v>
      </c>
      <c r="DG55" s="120">
        <v>0</v>
      </c>
      <c r="DH55" s="120">
        <v>0</v>
      </c>
      <c r="DI55" s="120">
        <v>0</v>
      </c>
      <c r="DJ55" s="120">
        <v>0</v>
      </c>
      <c r="DK55" s="120">
        <v>0</v>
      </c>
      <c r="DL55" s="120">
        <v>0</v>
      </c>
      <c r="DM55" s="120">
        <v>0</v>
      </c>
      <c r="DN55" s="120">
        <v>0</v>
      </c>
      <c r="DO55" s="120">
        <v>0</v>
      </c>
      <c r="DP55" s="120">
        <v>0</v>
      </c>
      <c r="DQ55" s="120">
        <v>0</v>
      </c>
      <c r="DR55" s="120">
        <v>0</v>
      </c>
      <c r="DS55" s="120">
        <v>0</v>
      </c>
      <c r="DT55" s="120">
        <v>0</v>
      </c>
      <c r="DU55" s="120">
        <v>0</v>
      </c>
      <c r="DV55" s="120">
        <v>0</v>
      </c>
      <c r="DW55" s="120">
        <v>0</v>
      </c>
      <c r="DX55" s="120">
        <v>0</v>
      </c>
      <c r="DY55" s="120">
        <v>0</v>
      </c>
      <c r="DZ55" s="117">
        <v>0</v>
      </c>
      <c r="EA55" s="120">
        <v>0</v>
      </c>
      <c r="EB55" s="117">
        <v>0</v>
      </c>
      <c r="EC55" s="120">
        <v>0</v>
      </c>
      <c r="ED55" s="117">
        <v>0</v>
      </c>
      <c r="EE55" s="120">
        <v>0</v>
      </c>
      <c r="EF55" s="120">
        <v>0</v>
      </c>
      <c r="EG55" s="120">
        <v>0</v>
      </c>
      <c r="EH55" s="120">
        <v>0</v>
      </c>
      <c r="EI55" s="120">
        <v>0</v>
      </c>
      <c r="EJ55" s="120">
        <v>0</v>
      </c>
      <c r="EK55" s="120">
        <v>0</v>
      </c>
      <c r="EL55" s="120">
        <v>0</v>
      </c>
      <c r="EM55" s="120">
        <v>0</v>
      </c>
      <c r="EN55" s="120">
        <v>0</v>
      </c>
      <c r="EO55" s="120">
        <v>0</v>
      </c>
      <c r="EP55" s="120">
        <v>0</v>
      </c>
      <c r="EQ55" s="120">
        <v>0</v>
      </c>
      <c r="ER55" s="120">
        <v>0</v>
      </c>
      <c r="ES55" s="120">
        <v>0</v>
      </c>
      <c r="ET55" s="120">
        <v>0</v>
      </c>
      <c r="EU55" s="120">
        <v>0</v>
      </c>
      <c r="EV55" s="120">
        <v>0</v>
      </c>
      <c r="EW55" s="120">
        <v>0</v>
      </c>
      <c r="EX55" s="120">
        <v>0</v>
      </c>
      <c r="EY55" s="120">
        <v>0</v>
      </c>
      <c r="EZ55" s="120">
        <v>0</v>
      </c>
      <c r="FA55" s="120">
        <v>0</v>
      </c>
      <c r="FB55" s="120">
        <v>0</v>
      </c>
      <c r="FC55" s="120">
        <v>0</v>
      </c>
      <c r="FD55" s="117">
        <v>0</v>
      </c>
      <c r="FE55" s="120">
        <v>0</v>
      </c>
      <c r="FF55" s="117">
        <v>0</v>
      </c>
      <c r="FG55" s="120">
        <v>0</v>
      </c>
      <c r="FH55" s="117">
        <v>0</v>
      </c>
    </row>
    <row r="56" spans="1:164" s="120" customFormat="1" x14ac:dyDescent="0.35">
      <c r="A56" s="152"/>
      <c r="B56" s="122" t="s">
        <v>17</v>
      </c>
      <c r="C56" s="13" t="s">
        <v>289</v>
      </c>
      <c r="D56" s="119" t="s">
        <v>285</v>
      </c>
      <c r="E56" s="11">
        <v>0</v>
      </c>
      <c r="F56" s="118">
        <v>0</v>
      </c>
      <c r="G56" s="123" t="s">
        <v>285</v>
      </c>
      <c r="H56" s="120">
        <v>0</v>
      </c>
      <c r="I56" s="120" t="s">
        <v>12</v>
      </c>
      <c r="J56" s="120">
        <v>0</v>
      </c>
      <c r="K56" s="120">
        <v>0</v>
      </c>
      <c r="L56" s="120">
        <v>0</v>
      </c>
      <c r="M56" s="117">
        <v>0</v>
      </c>
      <c r="N56" s="120">
        <v>0</v>
      </c>
      <c r="O56" s="108">
        <v>0</v>
      </c>
      <c r="P56" s="108">
        <v>0</v>
      </c>
      <c r="Q56" s="108">
        <v>0</v>
      </c>
      <c r="R56" s="108">
        <v>0</v>
      </c>
      <c r="S56" s="108">
        <v>0</v>
      </c>
      <c r="T56" s="108">
        <v>0</v>
      </c>
      <c r="U56" s="108">
        <v>0</v>
      </c>
      <c r="V56" s="108">
        <v>0</v>
      </c>
      <c r="W56" s="108">
        <v>0</v>
      </c>
      <c r="X56" s="108">
        <v>0</v>
      </c>
      <c r="Y56" s="120">
        <v>0</v>
      </c>
      <c r="Z56" s="120">
        <v>0</v>
      </c>
      <c r="AA56" s="120">
        <v>0</v>
      </c>
      <c r="AB56" s="120">
        <v>0</v>
      </c>
      <c r="AC56" s="120">
        <v>0</v>
      </c>
      <c r="AD56" s="120">
        <v>0</v>
      </c>
      <c r="AE56" s="120">
        <v>0</v>
      </c>
      <c r="AF56" s="120">
        <v>0</v>
      </c>
      <c r="AG56" s="120">
        <v>0</v>
      </c>
      <c r="AH56" s="120">
        <v>0</v>
      </c>
      <c r="AI56" s="124">
        <v>0</v>
      </c>
      <c r="AJ56" s="124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>
        <v>0</v>
      </c>
      <c r="AS56" s="124">
        <v>0</v>
      </c>
      <c r="AT56" s="124">
        <v>0</v>
      </c>
      <c r="AU56" s="124">
        <v>0</v>
      </c>
      <c r="AV56" s="124">
        <v>0</v>
      </c>
      <c r="AW56" s="124">
        <v>0</v>
      </c>
      <c r="AX56" s="124">
        <v>0</v>
      </c>
      <c r="AY56" s="124">
        <v>0</v>
      </c>
      <c r="AZ56" s="124">
        <v>0</v>
      </c>
      <c r="BA56" s="124">
        <v>0</v>
      </c>
      <c r="BB56" s="124">
        <v>0</v>
      </c>
      <c r="BC56" s="124">
        <v>0</v>
      </c>
      <c r="BD56" s="124">
        <v>0</v>
      </c>
      <c r="BE56" s="124">
        <v>0</v>
      </c>
      <c r="BF56" s="124">
        <v>0</v>
      </c>
      <c r="BG56" s="124">
        <v>0</v>
      </c>
      <c r="BH56" s="124">
        <v>0</v>
      </c>
      <c r="BI56" s="124">
        <v>0</v>
      </c>
      <c r="BJ56" s="124">
        <v>0</v>
      </c>
      <c r="BK56" s="124">
        <v>0</v>
      </c>
      <c r="BL56" s="124">
        <v>0</v>
      </c>
      <c r="BM56" s="120">
        <v>0</v>
      </c>
      <c r="BN56" s="120">
        <v>0</v>
      </c>
      <c r="BO56" s="120">
        <v>0</v>
      </c>
      <c r="BP56" s="120">
        <v>0</v>
      </c>
      <c r="BQ56" s="120">
        <v>0</v>
      </c>
      <c r="BR56" s="120">
        <v>0</v>
      </c>
      <c r="BS56" s="120">
        <v>0</v>
      </c>
      <c r="BT56" s="120">
        <v>0</v>
      </c>
      <c r="BU56" s="120">
        <v>0</v>
      </c>
      <c r="BV56" s="120">
        <v>0</v>
      </c>
      <c r="BW56" s="120">
        <v>0</v>
      </c>
      <c r="BX56" s="120">
        <v>0</v>
      </c>
      <c r="BY56" s="120">
        <v>0</v>
      </c>
      <c r="BZ56" s="120">
        <v>0</v>
      </c>
      <c r="CA56" s="120">
        <v>0</v>
      </c>
      <c r="CB56" s="120">
        <v>0</v>
      </c>
      <c r="CC56" s="120">
        <v>0</v>
      </c>
      <c r="CD56" s="120">
        <v>0</v>
      </c>
      <c r="CE56" s="120">
        <v>0</v>
      </c>
      <c r="CF56" s="120">
        <v>0</v>
      </c>
      <c r="CG56" s="120">
        <v>0</v>
      </c>
      <c r="CH56" s="120">
        <v>0</v>
      </c>
      <c r="CI56" s="120">
        <v>0</v>
      </c>
      <c r="CJ56" s="120">
        <v>0</v>
      </c>
      <c r="CK56" s="120">
        <v>0</v>
      </c>
      <c r="CL56" s="120">
        <v>0</v>
      </c>
      <c r="CM56" s="120">
        <v>0</v>
      </c>
      <c r="CN56" s="120">
        <v>0</v>
      </c>
      <c r="CO56" s="120">
        <v>0</v>
      </c>
      <c r="CP56" s="120">
        <v>0</v>
      </c>
      <c r="CQ56" s="120">
        <v>0</v>
      </c>
      <c r="CR56" s="120">
        <v>0</v>
      </c>
      <c r="CS56" s="120">
        <v>0</v>
      </c>
      <c r="CT56" s="120">
        <v>0</v>
      </c>
      <c r="CU56" s="120">
        <v>0</v>
      </c>
      <c r="CV56" s="120">
        <v>0</v>
      </c>
      <c r="CW56" s="120">
        <v>0</v>
      </c>
      <c r="CX56" s="120">
        <v>0</v>
      </c>
      <c r="CY56" s="120">
        <v>0</v>
      </c>
      <c r="CZ56" s="120">
        <v>0</v>
      </c>
      <c r="DA56" s="120">
        <v>0</v>
      </c>
      <c r="DB56" s="120">
        <v>0</v>
      </c>
      <c r="DC56" s="120">
        <v>0</v>
      </c>
      <c r="DD56" s="120">
        <v>0</v>
      </c>
      <c r="DE56" s="120">
        <v>0</v>
      </c>
      <c r="DF56" s="120">
        <v>0</v>
      </c>
      <c r="DG56" s="120">
        <v>0</v>
      </c>
      <c r="DH56" s="120">
        <v>0</v>
      </c>
      <c r="DI56" s="120">
        <v>0</v>
      </c>
      <c r="DJ56" s="120">
        <v>0</v>
      </c>
      <c r="DK56" s="120">
        <v>0</v>
      </c>
      <c r="DL56" s="120">
        <v>0</v>
      </c>
      <c r="DM56" s="120">
        <v>0</v>
      </c>
      <c r="DN56" s="120">
        <v>0</v>
      </c>
      <c r="DO56" s="120">
        <v>0</v>
      </c>
      <c r="DP56" s="120">
        <v>0</v>
      </c>
      <c r="DQ56" s="120">
        <v>0</v>
      </c>
      <c r="DR56" s="120">
        <v>0</v>
      </c>
      <c r="DS56" s="120">
        <v>0</v>
      </c>
      <c r="DT56" s="120">
        <v>0</v>
      </c>
      <c r="DU56" s="120">
        <v>0</v>
      </c>
      <c r="DV56" s="120">
        <v>0</v>
      </c>
      <c r="DW56" s="120">
        <v>0</v>
      </c>
      <c r="DX56" s="120">
        <v>0</v>
      </c>
      <c r="DY56" s="120">
        <v>0</v>
      </c>
      <c r="DZ56" s="117">
        <v>0</v>
      </c>
      <c r="EA56" s="120">
        <v>0</v>
      </c>
      <c r="EB56" s="117">
        <v>0</v>
      </c>
      <c r="EC56" s="120">
        <v>0</v>
      </c>
      <c r="ED56" s="117">
        <v>0</v>
      </c>
      <c r="EE56" s="120">
        <v>0</v>
      </c>
      <c r="EF56" s="120">
        <v>0</v>
      </c>
      <c r="EG56" s="120">
        <v>0</v>
      </c>
      <c r="EH56" s="120">
        <v>0</v>
      </c>
      <c r="EI56" s="120">
        <v>0</v>
      </c>
      <c r="EJ56" s="120">
        <v>0</v>
      </c>
      <c r="EK56" s="120">
        <v>0</v>
      </c>
      <c r="EL56" s="120">
        <v>0</v>
      </c>
      <c r="EM56" s="120">
        <v>0</v>
      </c>
      <c r="EN56" s="120">
        <v>0</v>
      </c>
      <c r="EO56" s="120">
        <v>0</v>
      </c>
      <c r="EP56" s="120">
        <v>0</v>
      </c>
      <c r="EQ56" s="120">
        <v>0</v>
      </c>
      <c r="ER56" s="120">
        <v>0</v>
      </c>
      <c r="ES56" s="120">
        <v>0</v>
      </c>
      <c r="ET56" s="120">
        <v>0</v>
      </c>
      <c r="EU56" s="120">
        <v>0</v>
      </c>
      <c r="EV56" s="120">
        <v>0</v>
      </c>
      <c r="EW56" s="120">
        <v>0</v>
      </c>
      <c r="EX56" s="120">
        <v>0</v>
      </c>
      <c r="EY56" s="125">
        <v>0</v>
      </c>
      <c r="EZ56" s="125">
        <v>0</v>
      </c>
      <c r="FA56" s="125">
        <v>0</v>
      </c>
      <c r="FB56" s="120">
        <v>0</v>
      </c>
      <c r="FC56" s="125">
        <v>0</v>
      </c>
      <c r="FD56" s="117">
        <v>0</v>
      </c>
      <c r="FE56" s="125">
        <v>0</v>
      </c>
      <c r="FF56" s="117">
        <v>0</v>
      </c>
      <c r="FG56" s="125">
        <v>0</v>
      </c>
      <c r="FH56" s="117">
        <v>0</v>
      </c>
    </row>
    <row r="57" spans="1:164" s="120" customFormat="1" x14ac:dyDescent="0.35">
      <c r="A57" s="152"/>
      <c r="B57" s="126" t="s">
        <v>289</v>
      </c>
      <c r="C57" s="13" t="s">
        <v>289</v>
      </c>
      <c r="D57" s="119" t="s">
        <v>290</v>
      </c>
      <c r="E57" s="11">
        <v>0</v>
      </c>
      <c r="F57" s="118">
        <v>0</v>
      </c>
      <c r="G57" s="123" t="s">
        <v>290</v>
      </c>
      <c r="H57" s="120">
        <v>0</v>
      </c>
      <c r="I57" s="120" t="s">
        <v>12</v>
      </c>
      <c r="J57" s="120">
        <v>0</v>
      </c>
      <c r="K57" s="120">
        <v>0</v>
      </c>
      <c r="L57" s="120">
        <v>0</v>
      </c>
      <c r="M57" s="120">
        <v>0</v>
      </c>
      <c r="N57" s="120">
        <v>0</v>
      </c>
      <c r="O57" s="108">
        <v>0</v>
      </c>
      <c r="P57" s="108">
        <v>0</v>
      </c>
      <c r="Q57" s="108">
        <v>0</v>
      </c>
      <c r="R57" s="108">
        <v>0</v>
      </c>
      <c r="S57" s="108">
        <v>0</v>
      </c>
      <c r="T57" s="108">
        <v>0</v>
      </c>
      <c r="U57" s="108">
        <v>0</v>
      </c>
      <c r="V57" s="108">
        <v>0</v>
      </c>
      <c r="W57" s="108">
        <v>0</v>
      </c>
      <c r="X57" s="108">
        <v>0</v>
      </c>
      <c r="Y57" s="120">
        <v>0</v>
      </c>
      <c r="Z57" s="120">
        <v>0</v>
      </c>
      <c r="AA57" s="120">
        <v>0</v>
      </c>
      <c r="AB57" s="120">
        <v>0</v>
      </c>
      <c r="AC57" s="120">
        <v>0</v>
      </c>
      <c r="AD57" s="120">
        <v>0</v>
      </c>
      <c r="AE57" s="120">
        <v>0</v>
      </c>
      <c r="AF57" s="120">
        <v>0</v>
      </c>
      <c r="AG57" s="120">
        <v>0</v>
      </c>
      <c r="AH57" s="120">
        <v>0</v>
      </c>
      <c r="AI57" s="124">
        <v>0</v>
      </c>
      <c r="AJ57" s="124">
        <v>0</v>
      </c>
      <c r="AK57" s="17">
        <v>0</v>
      </c>
      <c r="AL57" s="17">
        <v>0</v>
      </c>
      <c r="AM57" s="17">
        <v>0</v>
      </c>
      <c r="AN57" s="17">
        <v>0</v>
      </c>
      <c r="AO57" s="17">
        <v>0</v>
      </c>
      <c r="AP57" s="17">
        <v>0</v>
      </c>
      <c r="AQ57" s="17">
        <v>0</v>
      </c>
      <c r="AR57" s="17">
        <v>0</v>
      </c>
      <c r="AS57" s="124">
        <v>0</v>
      </c>
      <c r="AT57" s="124">
        <v>0</v>
      </c>
      <c r="AU57" s="124">
        <v>0</v>
      </c>
      <c r="AV57" s="124">
        <v>0</v>
      </c>
      <c r="AW57" s="124">
        <v>0</v>
      </c>
      <c r="AX57" s="124">
        <v>0</v>
      </c>
      <c r="AY57" s="124">
        <v>0</v>
      </c>
      <c r="AZ57" s="124">
        <v>0</v>
      </c>
      <c r="BA57" s="124">
        <v>0</v>
      </c>
      <c r="BB57" s="124">
        <v>0</v>
      </c>
      <c r="BC57" s="124">
        <v>0</v>
      </c>
      <c r="BD57" s="124">
        <v>0</v>
      </c>
      <c r="BE57" s="124">
        <v>0</v>
      </c>
      <c r="BF57" s="124">
        <v>0</v>
      </c>
      <c r="BG57" s="124">
        <v>0</v>
      </c>
      <c r="BH57" s="124">
        <v>0</v>
      </c>
      <c r="BI57" s="124">
        <v>0</v>
      </c>
      <c r="BJ57" s="124">
        <v>0</v>
      </c>
      <c r="BK57" s="124">
        <v>0</v>
      </c>
      <c r="BL57" s="124">
        <v>0</v>
      </c>
      <c r="BM57" s="120">
        <v>0</v>
      </c>
      <c r="BN57" s="120">
        <v>0</v>
      </c>
      <c r="BO57" s="120">
        <v>0</v>
      </c>
      <c r="BP57" s="120">
        <v>0</v>
      </c>
      <c r="BQ57" s="120">
        <v>0</v>
      </c>
      <c r="BR57" s="120">
        <v>0</v>
      </c>
      <c r="BS57" s="120">
        <v>0</v>
      </c>
      <c r="BT57" s="120">
        <v>0</v>
      </c>
      <c r="BU57" s="120">
        <v>0</v>
      </c>
      <c r="BV57" s="120">
        <v>0</v>
      </c>
      <c r="BW57" s="120">
        <v>0</v>
      </c>
      <c r="BX57" s="120">
        <v>0</v>
      </c>
      <c r="BY57" s="120">
        <v>0</v>
      </c>
      <c r="BZ57" s="120">
        <v>0</v>
      </c>
      <c r="CA57" s="120">
        <v>0</v>
      </c>
      <c r="CB57" s="120">
        <v>0</v>
      </c>
      <c r="CC57" s="120">
        <v>0</v>
      </c>
      <c r="CD57" s="120">
        <v>0</v>
      </c>
      <c r="CE57" s="120">
        <v>0</v>
      </c>
      <c r="CF57" s="120">
        <v>0</v>
      </c>
      <c r="CG57" s="120">
        <v>0</v>
      </c>
      <c r="CH57" s="120">
        <v>0</v>
      </c>
      <c r="CI57" s="120">
        <v>0</v>
      </c>
      <c r="CJ57" s="120">
        <v>0</v>
      </c>
      <c r="CK57" s="120">
        <v>0</v>
      </c>
      <c r="CL57" s="120">
        <v>0</v>
      </c>
      <c r="CM57" s="120">
        <v>0</v>
      </c>
      <c r="CN57" s="120">
        <v>0</v>
      </c>
      <c r="CO57" s="120">
        <v>0</v>
      </c>
      <c r="CP57" s="120">
        <v>0</v>
      </c>
      <c r="CQ57" s="120">
        <v>0</v>
      </c>
      <c r="CR57" s="120">
        <v>0</v>
      </c>
      <c r="CS57" s="120">
        <v>0</v>
      </c>
      <c r="CT57" s="120">
        <v>0</v>
      </c>
      <c r="CU57" s="120">
        <v>0</v>
      </c>
      <c r="CV57" s="120">
        <v>0</v>
      </c>
      <c r="CW57" s="120">
        <v>0</v>
      </c>
      <c r="CX57" s="120">
        <v>0</v>
      </c>
      <c r="CY57" s="120">
        <v>0</v>
      </c>
      <c r="CZ57" s="120">
        <v>0</v>
      </c>
      <c r="DA57" s="120">
        <v>0</v>
      </c>
      <c r="DB57" s="120">
        <v>0</v>
      </c>
      <c r="DC57" s="120">
        <v>0</v>
      </c>
      <c r="DD57" s="120">
        <v>0</v>
      </c>
      <c r="DE57" s="120">
        <v>0</v>
      </c>
      <c r="DF57" s="120">
        <v>0</v>
      </c>
      <c r="DG57" s="120">
        <v>0</v>
      </c>
      <c r="DH57" s="120">
        <v>0</v>
      </c>
      <c r="DI57" s="120">
        <v>0</v>
      </c>
      <c r="DJ57" s="120">
        <v>0</v>
      </c>
      <c r="DK57" s="120">
        <v>0</v>
      </c>
      <c r="DL57" s="120">
        <v>0</v>
      </c>
      <c r="DM57" s="120">
        <v>0</v>
      </c>
      <c r="DN57" s="120">
        <v>0</v>
      </c>
      <c r="DO57" s="120">
        <v>0</v>
      </c>
      <c r="DP57" s="120">
        <v>0</v>
      </c>
      <c r="DQ57" s="120">
        <v>0</v>
      </c>
      <c r="DR57" s="120">
        <v>0</v>
      </c>
      <c r="DS57" s="120">
        <v>0</v>
      </c>
      <c r="DT57" s="120">
        <v>0</v>
      </c>
      <c r="DU57" s="120">
        <v>0</v>
      </c>
      <c r="DV57" s="120">
        <v>0</v>
      </c>
      <c r="DW57" s="120">
        <v>0</v>
      </c>
      <c r="DX57" s="120">
        <v>0</v>
      </c>
      <c r="DY57" s="120">
        <v>0</v>
      </c>
      <c r="DZ57" s="117">
        <v>0</v>
      </c>
      <c r="EA57" s="120">
        <v>0</v>
      </c>
      <c r="EB57" s="117">
        <v>0</v>
      </c>
      <c r="EC57" s="120">
        <v>0</v>
      </c>
      <c r="ED57" s="117">
        <v>0</v>
      </c>
      <c r="EE57" s="120">
        <v>0</v>
      </c>
      <c r="EF57" s="120">
        <v>0</v>
      </c>
      <c r="EG57" s="120">
        <v>0</v>
      </c>
      <c r="EH57" s="120">
        <v>0</v>
      </c>
      <c r="EI57" s="120">
        <v>0</v>
      </c>
      <c r="EJ57" s="120">
        <v>0</v>
      </c>
      <c r="EK57" s="120">
        <v>0</v>
      </c>
      <c r="EL57" s="120">
        <v>0</v>
      </c>
      <c r="EM57" s="120">
        <v>0</v>
      </c>
      <c r="EN57" s="120">
        <v>0</v>
      </c>
      <c r="EO57" s="120">
        <v>0</v>
      </c>
      <c r="EP57" s="120">
        <v>0</v>
      </c>
      <c r="EQ57" s="120">
        <v>0</v>
      </c>
      <c r="ER57" s="120">
        <v>0</v>
      </c>
      <c r="ES57" s="120">
        <v>0</v>
      </c>
      <c r="ET57" s="120">
        <v>0</v>
      </c>
      <c r="EU57" s="120">
        <v>0</v>
      </c>
      <c r="EV57" s="120">
        <v>0</v>
      </c>
      <c r="EW57" s="120">
        <v>0</v>
      </c>
      <c r="EX57" s="120">
        <v>0</v>
      </c>
      <c r="EY57" s="120">
        <v>0</v>
      </c>
      <c r="EZ57" s="120">
        <v>0</v>
      </c>
      <c r="FA57" s="120">
        <v>0</v>
      </c>
      <c r="FB57" s="120">
        <v>0</v>
      </c>
      <c r="FC57" s="120">
        <v>0</v>
      </c>
      <c r="FD57" s="117">
        <v>0</v>
      </c>
      <c r="FE57" s="120">
        <v>0</v>
      </c>
      <c r="FF57" s="117">
        <v>0</v>
      </c>
      <c r="FG57" s="120">
        <v>0</v>
      </c>
      <c r="FH57" s="117">
        <v>0</v>
      </c>
    </row>
    <row r="58" spans="1:164" x14ac:dyDescent="0.35">
      <c r="A58" s="152"/>
      <c r="B58" s="14" t="s">
        <v>28</v>
      </c>
      <c r="C58" s="5" t="s">
        <v>33</v>
      </c>
      <c r="D58" s="7" t="s">
        <v>43</v>
      </c>
      <c r="E58" s="11">
        <v>0</v>
      </c>
      <c r="F58" s="16">
        <v>0</v>
      </c>
      <c r="G58" s="16" t="s">
        <v>24</v>
      </c>
      <c r="H58" s="117">
        <v>0</v>
      </c>
      <c r="I58" s="117" t="s">
        <v>12</v>
      </c>
      <c r="J58" s="117">
        <v>0</v>
      </c>
      <c r="K58" s="117">
        <v>0</v>
      </c>
      <c r="L58" s="117">
        <v>0</v>
      </c>
      <c r="M58" s="120">
        <v>0</v>
      </c>
      <c r="N58" s="117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17">
        <v>0</v>
      </c>
      <c r="Z58" s="117">
        <v>0</v>
      </c>
      <c r="AA58" s="117">
        <v>0</v>
      </c>
      <c r="AB58" s="117">
        <v>0</v>
      </c>
      <c r="AC58" s="117">
        <v>0</v>
      </c>
      <c r="AD58" s="117">
        <v>0</v>
      </c>
      <c r="AE58" s="117">
        <v>0</v>
      </c>
      <c r="AF58" s="117">
        <v>0</v>
      </c>
      <c r="AG58" s="117">
        <v>0</v>
      </c>
      <c r="AH58" s="117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  <c r="AO58" s="17">
        <v>0</v>
      </c>
      <c r="AP58" s="17">
        <v>0</v>
      </c>
      <c r="AQ58" s="17">
        <v>0</v>
      </c>
      <c r="AR58" s="17">
        <v>0</v>
      </c>
      <c r="AS58" s="17">
        <v>0</v>
      </c>
      <c r="AT58" s="17">
        <v>0</v>
      </c>
      <c r="AU58" s="17">
        <v>0</v>
      </c>
      <c r="AV58" s="17">
        <v>0</v>
      </c>
      <c r="AW58" s="17">
        <v>0</v>
      </c>
      <c r="AX58" s="17">
        <v>0</v>
      </c>
      <c r="AY58" s="17">
        <v>0</v>
      </c>
      <c r="AZ58" s="17">
        <v>0</v>
      </c>
      <c r="BA58" s="17">
        <v>0</v>
      </c>
      <c r="BB58" s="17">
        <v>0</v>
      </c>
      <c r="BC58" s="17">
        <v>0</v>
      </c>
      <c r="BD58" s="17">
        <v>0</v>
      </c>
      <c r="BE58" s="17">
        <v>0</v>
      </c>
      <c r="BF58" s="17">
        <v>0</v>
      </c>
      <c r="BG58" s="17">
        <v>0</v>
      </c>
      <c r="BH58" s="17">
        <v>0</v>
      </c>
      <c r="BI58" s="17">
        <v>0</v>
      </c>
      <c r="BJ58" s="17">
        <v>0</v>
      </c>
      <c r="BK58" s="17">
        <v>0</v>
      </c>
      <c r="BL58" s="17">
        <v>0</v>
      </c>
      <c r="BM58" s="117">
        <v>0</v>
      </c>
      <c r="BN58" s="117">
        <v>0</v>
      </c>
      <c r="BO58" s="117">
        <v>0</v>
      </c>
      <c r="BP58" s="117">
        <v>0</v>
      </c>
      <c r="BQ58" s="117">
        <v>0</v>
      </c>
      <c r="BR58" s="117">
        <v>0</v>
      </c>
      <c r="BS58" s="117">
        <v>0</v>
      </c>
      <c r="BT58" s="117">
        <v>0</v>
      </c>
      <c r="BU58" s="117">
        <v>0</v>
      </c>
      <c r="BV58" s="117">
        <v>0</v>
      </c>
      <c r="BW58" s="117">
        <v>0</v>
      </c>
      <c r="BX58" s="117">
        <v>0</v>
      </c>
      <c r="BY58" s="117">
        <v>0</v>
      </c>
      <c r="BZ58" s="117">
        <v>0</v>
      </c>
      <c r="CA58" s="117">
        <v>0</v>
      </c>
      <c r="CB58" s="117">
        <v>0</v>
      </c>
      <c r="CC58" s="117">
        <v>0</v>
      </c>
      <c r="CD58" s="117">
        <v>0</v>
      </c>
      <c r="CE58" s="117">
        <v>0</v>
      </c>
      <c r="CF58" s="117">
        <v>0</v>
      </c>
      <c r="CG58" s="117">
        <v>0</v>
      </c>
      <c r="CH58" s="117">
        <v>0</v>
      </c>
      <c r="CI58" s="117">
        <v>0</v>
      </c>
      <c r="CJ58" s="120">
        <v>0</v>
      </c>
      <c r="CK58" s="117">
        <v>0</v>
      </c>
      <c r="CL58" s="120">
        <v>0</v>
      </c>
      <c r="CM58" s="117">
        <v>0</v>
      </c>
      <c r="CN58" s="120">
        <v>0</v>
      </c>
      <c r="CO58" s="117">
        <v>0</v>
      </c>
      <c r="CP58" s="120">
        <v>0</v>
      </c>
      <c r="CQ58" s="117">
        <v>0</v>
      </c>
      <c r="CR58" s="117">
        <v>0</v>
      </c>
      <c r="CS58" s="117">
        <v>0</v>
      </c>
      <c r="CT58" s="120">
        <v>0</v>
      </c>
      <c r="CU58" s="117">
        <v>0</v>
      </c>
      <c r="CV58" s="120">
        <v>0</v>
      </c>
      <c r="CW58" s="117">
        <v>0</v>
      </c>
      <c r="CX58" s="120">
        <v>0</v>
      </c>
      <c r="CY58" s="117">
        <v>0</v>
      </c>
      <c r="CZ58" s="120">
        <v>0</v>
      </c>
      <c r="DA58" s="117">
        <v>0</v>
      </c>
      <c r="DB58" s="117">
        <v>0</v>
      </c>
      <c r="DC58" s="117">
        <v>0</v>
      </c>
      <c r="DD58" s="120">
        <v>0</v>
      </c>
      <c r="DE58" s="117">
        <v>0</v>
      </c>
      <c r="DF58" s="120">
        <v>0</v>
      </c>
      <c r="DG58" s="117">
        <v>0</v>
      </c>
      <c r="DH58" s="120">
        <v>0</v>
      </c>
      <c r="DI58" s="117">
        <v>0</v>
      </c>
      <c r="DJ58" s="120">
        <v>0</v>
      </c>
      <c r="DK58" s="117">
        <v>0</v>
      </c>
      <c r="DL58" s="117">
        <v>0</v>
      </c>
      <c r="DM58" s="117">
        <v>0</v>
      </c>
      <c r="DN58" s="120">
        <v>0</v>
      </c>
      <c r="DO58" s="117">
        <v>0</v>
      </c>
      <c r="DP58" s="120">
        <v>0</v>
      </c>
      <c r="DQ58" s="117">
        <v>0</v>
      </c>
      <c r="DR58" s="120">
        <v>0</v>
      </c>
      <c r="DS58" s="117">
        <v>0</v>
      </c>
      <c r="DT58" s="120">
        <v>0</v>
      </c>
      <c r="DU58" s="117">
        <v>0</v>
      </c>
      <c r="DV58" s="117">
        <v>0</v>
      </c>
      <c r="DW58" s="117">
        <v>0</v>
      </c>
      <c r="DX58" s="120">
        <v>0</v>
      </c>
      <c r="DY58" s="117">
        <v>0</v>
      </c>
      <c r="DZ58" s="117">
        <v>0</v>
      </c>
      <c r="EA58" s="117">
        <v>0</v>
      </c>
      <c r="EB58" s="117">
        <v>0</v>
      </c>
      <c r="EC58" s="117">
        <v>0</v>
      </c>
      <c r="ED58" s="117">
        <v>0</v>
      </c>
      <c r="EE58" s="117">
        <v>0</v>
      </c>
      <c r="EF58" s="117">
        <v>0</v>
      </c>
      <c r="EG58" s="117">
        <v>0</v>
      </c>
      <c r="EH58" s="120">
        <v>0</v>
      </c>
      <c r="EI58" s="117">
        <v>0</v>
      </c>
      <c r="EJ58" s="120">
        <v>0</v>
      </c>
      <c r="EK58" s="117">
        <v>0</v>
      </c>
      <c r="EL58" s="120">
        <v>0</v>
      </c>
      <c r="EM58" s="117">
        <v>0</v>
      </c>
      <c r="EN58" s="120">
        <v>0</v>
      </c>
      <c r="EO58" s="117">
        <v>0</v>
      </c>
      <c r="EP58" s="117">
        <v>0</v>
      </c>
      <c r="EQ58" s="117">
        <v>0</v>
      </c>
      <c r="ER58" s="120">
        <v>0</v>
      </c>
      <c r="ES58" s="117">
        <v>0</v>
      </c>
      <c r="ET58" s="120">
        <v>0</v>
      </c>
      <c r="EU58" s="117">
        <v>0</v>
      </c>
      <c r="EV58" s="120">
        <v>0</v>
      </c>
      <c r="EW58" s="117">
        <v>0</v>
      </c>
      <c r="EX58" s="120">
        <v>0</v>
      </c>
      <c r="EY58" s="52">
        <v>0</v>
      </c>
      <c r="EZ58" s="52">
        <v>0</v>
      </c>
      <c r="FA58" s="52">
        <v>0</v>
      </c>
      <c r="FB58" s="120">
        <v>0</v>
      </c>
      <c r="FC58" s="52">
        <v>0</v>
      </c>
      <c r="FD58" s="117">
        <v>0</v>
      </c>
      <c r="FE58" s="52">
        <v>0</v>
      </c>
      <c r="FF58" s="117">
        <v>0</v>
      </c>
      <c r="FG58" s="52">
        <v>0</v>
      </c>
      <c r="FH58" s="117">
        <v>0</v>
      </c>
    </row>
    <row r="59" spans="1:164" x14ac:dyDescent="0.35">
      <c r="A59" s="152"/>
      <c r="B59" s="14" t="s">
        <v>229</v>
      </c>
      <c r="C59" s="5" t="s">
        <v>34</v>
      </c>
      <c r="D59" s="7" t="s">
        <v>291</v>
      </c>
      <c r="E59" s="11">
        <v>0</v>
      </c>
      <c r="F59" s="16">
        <v>0</v>
      </c>
      <c r="G59" s="16" t="s">
        <v>291</v>
      </c>
      <c r="H59" s="117">
        <v>0</v>
      </c>
      <c r="I59" s="117" t="s">
        <v>12</v>
      </c>
      <c r="J59" s="117">
        <v>0</v>
      </c>
      <c r="K59" s="117">
        <v>0</v>
      </c>
      <c r="L59" s="117">
        <v>0</v>
      </c>
      <c r="M59" s="120">
        <v>0</v>
      </c>
      <c r="N59" s="117">
        <v>0</v>
      </c>
      <c r="O59" s="117">
        <v>0</v>
      </c>
      <c r="P59" s="117">
        <v>0</v>
      </c>
      <c r="Q59" s="117">
        <v>0</v>
      </c>
      <c r="R59" s="117">
        <v>0</v>
      </c>
      <c r="S59" s="117">
        <v>0</v>
      </c>
      <c r="T59" s="117">
        <v>0</v>
      </c>
      <c r="U59" s="117">
        <v>0</v>
      </c>
      <c r="V59" s="117">
        <v>0</v>
      </c>
      <c r="W59" s="117">
        <v>0</v>
      </c>
      <c r="X59" s="117">
        <v>0</v>
      </c>
      <c r="Y59" s="117">
        <v>0</v>
      </c>
      <c r="Z59" s="117">
        <v>0</v>
      </c>
      <c r="AA59" s="117">
        <v>0</v>
      </c>
      <c r="AB59" s="117">
        <v>0</v>
      </c>
      <c r="AC59" s="117">
        <v>0</v>
      </c>
      <c r="AD59" s="117">
        <v>0</v>
      </c>
      <c r="AE59" s="117">
        <v>0</v>
      </c>
      <c r="AF59" s="117">
        <v>0</v>
      </c>
      <c r="AG59" s="117">
        <v>0</v>
      </c>
      <c r="AH59" s="117">
        <v>0</v>
      </c>
      <c r="AI59" s="17">
        <v>0</v>
      </c>
      <c r="AJ59" s="17">
        <v>0</v>
      </c>
      <c r="AK59" s="17">
        <v>0</v>
      </c>
      <c r="AL59" s="17">
        <v>0</v>
      </c>
      <c r="AM59" s="17">
        <v>0</v>
      </c>
      <c r="AN59" s="17">
        <v>0</v>
      </c>
      <c r="AO59" s="17">
        <v>0</v>
      </c>
      <c r="AP59" s="17">
        <v>0</v>
      </c>
      <c r="AQ59" s="17">
        <v>0</v>
      </c>
      <c r="AR59" s="17">
        <v>0</v>
      </c>
      <c r="AS59" s="17">
        <v>0</v>
      </c>
      <c r="AT59" s="17">
        <v>0</v>
      </c>
      <c r="AU59" s="17">
        <v>0</v>
      </c>
      <c r="AV59" s="17">
        <v>0</v>
      </c>
      <c r="AW59" s="17">
        <v>0</v>
      </c>
      <c r="AX59" s="17">
        <v>0</v>
      </c>
      <c r="AY59" s="17">
        <v>0</v>
      </c>
      <c r="AZ59" s="17">
        <v>0</v>
      </c>
      <c r="BA59" s="17">
        <v>0</v>
      </c>
      <c r="BB59" s="17">
        <v>0</v>
      </c>
      <c r="BC59" s="17">
        <v>0</v>
      </c>
      <c r="BD59" s="17">
        <v>0</v>
      </c>
      <c r="BE59" s="17">
        <v>0</v>
      </c>
      <c r="BF59" s="17">
        <v>0</v>
      </c>
      <c r="BG59" s="17">
        <v>0</v>
      </c>
      <c r="BH59" s="17">
        <v>0</v>
      </c>
      <c r="BI59" s="17">
        <v>0</v>
      </c>
      <c r="BJ59" s="17">
        <v>0</v>
      </c>
      <c r="BK59" s="17">
        <v>0</v>
      </c>
      <c r="BL59" s="17">
        <v>0</v>
      </c>
      <c r="BM59" s="117">
        <v>0</v>
      </c>
      <c r="BN59" s="117">
        <v>0</v>
      </c>
      <c r="BO59" s="117">
        <v>0</v>
      </c>
      <c r="BP59" s="117">
        <v>0</v>
      </c>
      <c r="BQ59" s="117">
        <v>0</v>
      </c>
      <c r="BR59" s="117">
        <v>0</v>
      </c>
      <c r="BS59" s="117">
        <v>0</v>
      </c>
      <c r="BT59" s="117">
        <v>0</v>
      </c>
      <c r="BU59" s="117">
        <v>0</v>
      </c>
      <c r="BV59" s="117">
        <v>0</v>
      </c>
      <c r="BW59" s="117">
        <v>0</v>
      </c>
      <c r="BX59" s="117">
        <v>0</v>
      </c>
      <c r="BY59" s="117">
        <v>0</v>
      </c>
      <c r="BZ59" s="120">
        <v>0</v>
      </c>
      <c r="CA59" s="117">
        <v>0</v>
      </c>
      <c r="CB59" s="120">
        <v>0</v>
      </c>
      <c r="CC59" s="117">
        <v>0</v>
      </c>
      <c r="CD59" s="120">
        <v>0</v>
      </c>
      <c r="CE59" s="117">
        <v>0</v>
      </c>
      <c r="CF59" s="120">
        <v>0</v>
      </c>
      <c r="CG59" s="117">
        <v>0</v>
      </c>
      <c r="CH59" s="117">
        <v>0</v>
      </c>
      <c r="CI59" s="117">
        <v>0</v>
      </c>
      <c r="CJ59" s="120">
        <v>0</v>
      </c>
      <c r="CK59" s="117">
        <v>0</v>
      </c>
      <c r="CL59" s="120">
        <v>0</v>
      </c>
      <c r="CM59" s="117">
        <v>0</v>
      </c>
      <c r="CN59" s="120">
        <v>0</v>
      </c>
      <c r="CO59" s="117">
        <v>0</v>
      </c>
      <c r="CP59" s="120">
        <v>0</v>
      </c>
      <c r="CQ59" s="117">
        <v>0</v>
      </c>
      <c r="CR59" s="117">
        <v>0</v>
      </c>
      <c r="CS59" s="117">
        <v>0</v>
      </c>
      <c r="CT59" s="120">
        <v>0</v>
      </c>
      <c r="CU59" s="117">
        <v>0</v>
      </c>
      <c r="CV59" s="120">
        <v>0</v>
      </c>
      <c r="CW59" s="117">
        <v>0</v>
      </c>
      <c r="CX59" s="120">
        <v>0</v>
      </c>
      <c r="CY59" s="117">
        <v>0</v>
      </c>
      <c r="CZ59" s="120">
        <v>0</v>
      </c>
      <c r="DA59" s="117">
        <v>0</v>
      </c>
      <c r="DB59" s="117">
        <v>0</v>
      </c>
      <c r="DC59" s="117">
        <v>0</v>
      </c>
      <c r="DD59" s="120">
        <v>0</v>
      </c>
      <c r="DE59" s="117">
        <v>0</v>
      </c>
      <c r="DF59" s="120">
        <v>0</v>
      </c>
      <c r="DG59" s="117">
        <v>0</v>
      </c>
      <c r="DH59" s="120">
        <v>0</v>
      </c>
      <c r="DI59" s="117">
        <v>0</v>
      </c>
      <c r="DJ59" s="120">
        <v>0</v>
      </c>
      <c r="DK59" s="117">
        <v>0</v>
      </c>
      <c r="DL59" s="117">
        <v>0</v>
      </c>
      <c r="DM59" s="117">
        <v>0</v>
      </c>
      <c r="DN59" s="120">
        <v>0</v>
      </c>
      <c r="DO59" s="117">
        <v>0</v>
      </c>
      <c r="DP59" s="120">
        <v>0</v>
      </c>
      <c r="DQ59" s="117">
        <v>0</v>
      </c>
      <c r="DR59" s="120">
        <v>0</v>
      </c>
      <c r="DS59" s="117">
        <v>0</v>
      </c>
      <c r="DT59" s="120">
        <v>0</v>
      </c>
      <c r="DU59" s="117">
        <v>0</v>
      </c>
      <c r="DV59" s="117">
        <v>0</v>
      </c>
      <c r="DW59" s="117">
        <v>0</v>
      </c>
      <c r="DX59" s="120">
        <v>0</v>
      </c>
      <c r="DY59" s="117">
        <v>0</v>
      </c>
      <c r="DZ59" s="117">
        <v>0</v>
      </c>
      <c r="EA59" s="117">
        <v>0</v>
      </c>
      <c r="EB59" s="117">
        <v>0</v>
      </c>
      <c r="EC59" s="117">
        <v>0</v>
      </c>
      <c r="ED59" s="117">
        <v>0</v>
      </c>
      <c r="EE59" s="117">
        <v>0</v>
      </c>
      <c r="EF59" s="117">
        <v>0</v>
      </c>
      <c r="EG59" s="117">
        <v>0</v>
      </c>
      <c r="EH59" s="120">
        <v>0</v>
      </c>
      <c r="EI59" s="117">
        <v>0</v>
      </c>
      <c r="EJ59" s="120">
        <v>0</v>
      </c>
      <c r="EK59" s="117">
        <v>0</v>
      </c>
      <c r="EL59" s="120">
        <v>0</v>
      </c>
      <c r="EM59" s="117">
        <v>0</v>
      </c>
      <c r="EN59" s="120">
        <v>0</v>
      </c>
      <c r="EO59" s="117">
        <v>0</v>
      </c>
      <c r="EP59" s="117">
        <v>0</v>
      </c>
      <c r="EQ59" s="117">
        <v>0</v>
      </c>
      <c r="ER59" s="120">
        <v>0</v>
      </c>
      <c r="ES59" s="117">
        <v>0</v>
      </c>
      <c r="ET59" s="120">
        <v>0</v>
      </c>
      <c r="EU59" s="117">
        <v>0</v>
      </c>
      <c r="EV59" s="120">
        <v>0</v>
      </c>
      <c r="EW59" s="117">
        <v>0</v>
      </c>
      <c r="EX59" s="120">
        <v>0</v>
      </c>
      <c r="EY59" s="117">
        <v>0</v>
      </c>
      <c r="EZ59" s="117">
        <v>0</v>
      </c>
      <c r="FA59" s="117">
        <v>0</v>
      </c>
      <c r="FB59" s="120">
        <v>0</v>
      </c>
      <c r="FC59" s="117">
        <v>0</v>
      </c>
      <c r="FD59" s="117">
        <v>0</v>
      </c>
      <c r="FE59" s="117">
        <v>0</v>
      </c>
      <c r="FF59" s="117">
        <v>0</v>
      </c>
      <c r="FG59" s="117">
        <v>0</v>
      </c>
      <c r="FH59" s="117">
        <v>0</v>
      </c>
    </row>
    <row r="60" spans="1:164" x14ac:dyDescent="0.35">
      <c r="A60" s="152"/>
      <c r="B60" s="14" t="s">
        <v>230</v>
      </c>
      <c r="C60" s="13" t="s">
        <v>289</v>
      </c>
      <c r="D60" s="7" t="s">
        <v>185</v>
      </c>
      <c r="E60" s="11">
        <v>0</v>
      </c>
      <c r="F60" s="16">
        <v>0</v>
      </c>
      <c r="G60" s="16" t="s">
        <v>186</v>
      </c>
      <c r="H60" s="117">
        <v>0</v>
      </c>
      <c r="I60" s="117" t="s">
        <v>12</v>
      </c>
      <c r="J60" s="117">
        <v>0</v>
      </c>
      <c r="K60" s="117">
        <v>0</v>
      </c>
      <c r="L60" s="117">
        <v>0</v>
      </c>
      <c r="M60" s="120">
        <v>0</v>
      </c>
      <c r="N60" s="117">
        <v>0</v>
      </c>
      <c r="O60" s="117">
        <v>0</v>
      </c>
      <c r="P60" s="117">
        <v>0</v>
      </c>
      <c r="Q60" s="117">
        <v>0</v>
      </c>
      <c r="R60" s="117">
        <v>0</v>
      </c>
      <c r="S60" s="117">
        <v>0</v>
      </c>
      <c r="T60" s="117">
        <v>0</v>
      </c>
      <c r="U60" s="117">
        <v>0</v>
      </c>
      <c r="V60" s="117">
        <v>0</v>
      </c>
      <c r="W60" s="117">
        <v>0</v>
      </c>
      <c r="X60" s="117">
        <v>0</v>
      </c>
      <c r="Y60" s="117">
        <v>0</v>
      </c>
      <c r="Z60" s="117">
        <v>0</v>
      </c>
      <c r="AA60" s="117">
        <v>0</v>
      </c>
      <c r="AB60" s="117">
        <v>0</v>
      </c>
      <c r="AC60" s="117">
        <v>0</v>
      </c>
      <c r="AD60" s="117">
        <v>0</v>
      </c>
      <c r="AE60" s="117">
        <v>0</v>
      </c>
      <c r="AF60" s="117">
        <v>0</v>
      </c>
      <c r="AG60" s="117">
        <v>0</v>
      </c>
      <c r="AH60" s="117">
        <v>0</v>
      </c>
      <c r="AI60" s="55">
        <v>0</v>
      </c>
      <c r="AJ60" s="55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55">
        <v>0</v>
      </c>
      <c r="AT60" s="55">
        <v>0</v>
      </c>
      <c r="AU60" s="55">
        <v>0</v>
      </c>
      <c r="AV60" s="55">
        <v>0</v>
      </c>
      <c r="AW60" s="55">
        <v>0</v>
      </c>
      <c r="AX60" s="55">
        <v>0</v>
      </c>
      <c r="AY60" s="55">
        <v>0</v>
      </c>
      <c r="AZ60" s="55">
        <v>0</v>
      </c>
      <c r="BA60" s="55">
        <v>0</v>
      </c>
      <c r="BB60" s="55">
        <v>0</v>
      </c>
      <c r="BC60" s="55">
        <v>0</v>
      </c>
      <c r="BD60" s="55">
        <v>0</v>
      </c>
      <c r="BE60" s="55">
        <v>0</v>
      </c>
      <c r="BF60" s="55">
        <v>0</v>
      </c>
      <c r="BG60" s="55">
        <v>0</v>
      </c>
      <c r="BH60" s="55">
        <v>0</v>
      </c>
      <c r="BI60" s="55">
        <v>0</v>
      </c>
      <c r="BJ60" s="55">
        <v>0</v>
      </c>
      <c r="BK60" s="55">
        <v>0</v>
      </c>
      <c r="BL60" s="55">
        <v>0</v>
      </c>
      <c r="BM60" s="117">
        <v>0</v>
      </c>
      <c r="BN60" s="117">
        <v>0</v>
      </c>
      <c r="BO60" s="117">
        <v>0</v>
      </c>
      <c r="BP60" s="117">
        <v>0</v>
      </c>
      <c r="BQ60" s="117">
        <v>0</v>
      </c>
      <c r="BR60" s="117">
        <v>0</v>
      </c>
      <c r="BS60" s="117">
        <v>0</v>
      </c>
      <c r="BT60" s="117">
        <v>0</v>
      </c>
      <c r="BU60" s="117">
        <v>0</v>
      </c>
      <c r="BV60" s="117">
        <v>0</v>
      </c>
      <c r="BW60" s="117">
        <v>0</v>
      </c>
      <c r="BX60" s="117">
        <v>0</v>
      </c>
      <c r="BY60" s="117">
        <v>0</v>
      </c>
      <c r="BZ60" s="117">
        <v>0</v>
      </c>
      <c r="CA60" s="117">
        <v>0</v>
      </c>
      <c r="CB60" s="117">
        <v>0</v>
      </c>
      <c r="CC60" s="117">
        <v>0</v>
      </c>
      <c r="CD60" s="117">
        <v>0</v>
      </c>
      <c r="CE60" s="117">
        <v>0</v>
      </c>
      <c r="CF60" s="117">
        <v>0</v>
      </c>
      <c r="CG60" s="117">
        <v>0</v>
      </c>
      <c r="CH60" s="117">
        <v>0</v>
      </c>
      <c r="CI60" s="117">
        <v>0</v>
      </c>
      <c r="CJ60" s="120">
        <v>0</v>
      </c>
      <c r="CK60" s="117">
        <v>0</v>
      </c>
      <c r="CL60" s="120">
        <v>0</v>
      </c>
      <c r="CM60" s="117">
        <v>0</v>
      </c>
      <c r="CN60" s="120">
        <v>0</v>
      </c>
      <c r="CO60" s="117">
        <v>0</v>
      </c>
      <c r="CP60" s="120">
        <v>0</v>
      </c>
      <c r="CQ60" s="117">
        <v>0</v>
      </c>
      <c r="CR60" s="117">
        <v>0</v>
      </c>
      <c r="CS60" s="117">
        <v>0</v>
      </c>
      <c r="CT60" s="120">
        <v>0</v>
      </c>
      <c r="CU60" s="117">
        <v>0</v>
      </c>
      <c r="CV60" s="120">
        <v>0</v>
      </c>
      <c r="CW60" s="117">
        <v>0</v>
      </c>
      <c r="CX60" s="120">
        <v>0</v>
      </c>
      <c r="CY60" s="117">
        <v>0</v>
      </c>
      <c r="CZ60" s="120">
        <v>0</v>
      </c>
      <c r="DA60" s="117">
        <v>0</v>
      </c>
      <c r="DB60" s="117">
        <v>0</v>
      </c>
      <c r="DC60" s="117">
        <v>0</v>
      </c>
      <c r="DD60" s="120">
        <v>0</v>
      </c>
      <c r="DE60" s="117">
        <v>0</v>
      </c>
      <c r="DF60" s="120">
        <v>0</v>
      </c>
      <c r="DG60" s="117">
        <v>0</v>
      </c>
      <c r="DH60" s="120">
        <v>0</v>
      </c>
      <c r="DI60" s="117">
        <v>0</v>
      </c>
      <c r="DJ60" s="120">
        <v>0</v>
      </c>
      <c r="DK60" s="117">
        <v>0</v>
      </c>
      <c r="DL60" s="117">
        <v>0</v>
      </c>
      <c r="DM60" s="117">
        <v>0</v>
      </c>
      <c r="DN60" s="120">
        <v>0</v>
      </c>
      <c r="DO60" s="117">
        <v>0</v>
      </c>
      <c r="DP60" s="120">
        <v>0</v>
      </c>
      <c r="DQ60" s="117">
        <v>0</v>
      </c>
      <c r="DR60" s="120">
        <v>0</v>
      </c>
      <c r="DS60" s="117">
        <v>0</v>
      </c>
      <c r="DT60" s="120">
        <v>0</v>
      </c>
      <c r="DU60" s="117">
        <v>0</v>
      </c>
      <c r="DV60" s="117">
        <v>0</v>
      </c>
      <c r="DW60" s="117">
        <v>0</v>
      </c>
      <c r="DX60" s="120">
        <v>0</v>
      </c>
      <c r="DY60" s="117">
        <v>0</v>
      </c>
      <c r="DZ60" s="117">
        <v>0</v>
      </c>
      <c r="EA60" s="117">
        <v>0</v>
      </c>
      <c r="EB60" s="117">
        <v>0</v>
      </c>
      <c r="EC60" s="117">
        <v>0</v>
      </c>
      <c r="ED60" s="117">
        <v>0</v>
      </c>
      <c r="EE60" s="117">
        <v>0</v>
      </c>
      <c r="EF60" s="117">
        <v>0</v>
      </c>
      <c r="EG60" s="117">
        <v>0</v>
      </c>
      <c r="EH60" s="120">
        <v>0</v>
      </c>
      <c r="EI60" s="117">
        <v>0</v>
      </c>
      <c r="EJ60" s="120">
        <v>0</v>
      </c>
      <c r="EK60" s="117">
        <v>0</v>
      </c>
      <c r="EL60" s="120">
        <v>0</v>
      </c>
      <c r="EM60" s="117">
        <v>0</v>
      </c>
      <c r="EN60" s="120">
        <v>0</v>
      </c>
      <c r="EO60" s="117">
        <v>0</v>
      </c>
      <c r="EP60" s="117">
        <v>0</v>
      </c>
      <c r="EQ60" s="117">
        <v>0</v>
      </c>
      <c r="ER60" s="120">
        <v>0</v>
      </c>
      <c r="ES60" s="117">
        <v>0</v>
      </c>
      <c r="ET60" s="120">
        <v>0</v>
      </c>
      <c r="EU60" s="117">
        <v>0</v>
      </c>
      <c r="EV60" s="120">
        <v>0</v>
      </c>
      <c r="EW60" s="117">
        <v>0</v>
      </c>
      <c r="EX60" s="120">
        <v>0</v>
      </c>
      <c r="EY60" s="117">
        <v>0</v>
      </c>
      <c r="EZ60" s="117">
        <v>0</v>
      </c>
      <c r="FA60" s="117">
        <v>0</v>
      </c>
      <c r="FB60" s="120">
        <v>0</v>
      </c>
      <c r="FC60" s="117">
        <v>0</v>
      </c>
      <c r="FD60" s="117">
        <v>0</v>
      </c>
      <c r="FE60" s="117">
        <v>0</v>
      </c>
      <c r="FF60" s="117">
        <v>0</v>
      </c>
      <c r="FG60" s="117">
        <v>0</v>
      </c>
      <c r="FH60" s="117">
        <v>0</v>
      </c>
    </row>
    <row r="61" spans="1:164" x14ac:dyDescent="0.35">
      <c r="A61" s="152"/>
      <c r="B61" s="14" t="s">
        <v>15</v>
      </c>
      <c r="C61" s="13" t="s">
        <v>289</v>
      </c>
      <c r="D61" s="7" t="s">
        <v>44</v>
      </c>
      <c r="E61" s="11">
        <v>0</v>
      </c>
      <c r="F61" s="16">
        <v>0</v>
      </c>
      <c r="G61" s="16" t="s">
        <v>25</v>
      </c>
      <c r="H61" s="117">
        <v>0</v>
      </c>
      <c r="I61" s="117" t="s">
        <v>12</v>
      </c>
      <c r="J61" s="117">
        <v>0</v>
      </c>
      <c r="K61" s="117">
        <v>0</v>
      </c>
      <c r="L61" s="117">
        <v>0</v>
      </c>
      <c r="M61" s="120">
        <v>0</v>
      </c>
      <c r="N61" s="117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17">
        <v>0</v>
      </c>
      <c r="Z61" s="117">
        <v>0</v>
      </c>
      <c r="AA61" s="117">
        <v>0</v>
      </c>
      <c r="AB61" s="117">
        <v>0</v>
      </c>
      <c r="AC61" s="117">
        <v>0</v>
      </c>
      <c r="AD61" s="117">
        <v>0</v>
      </c>
      <c r="AE61" s="117">
        <v>0</v>
      </c>
      <c r="AF61" s="117">
        <v>0</v>
      </c>
      <c r="AG61" s="117">
        <v>0</v>
      </c>
      <c r="AH61" s="117">
        <v>0</v>
      </c>
      <c r="AI61" s="17">
        <v>0</v>
      </c>
      <c r="AJ61" s="17">
        <v>0</v>
      </c>
      <c r="AK61" s="17">
        <v>0</v>
      </c>
      <c r="AL61" s="17">
        <v>0</v>
      </c>
      <c r="AM61" s="17">
        <v>0</v>
      </c>
      <c r="AN61" s="17">
        <v>0</v>
      </c>
      <c r="AO61" s="17">
        <v>0</v>
      </c>
      <c r="AP61" s="17">
        <v>0</v>
      </c>
      <c r="AQ61" s="17">
        <v>0</v>
      </c>
      <c r="AR61" s="17">
        <v>0</v>
      </c>
      <c r="AS61" s="17">
        <v>0</v>
      </c>
      <c r="AT61" s="17">
        <v>0</v>
      </c>
      <c r="AU61" s="17">
        <v>0</v>
      </c>
      <c r="AV61" s="17">
        <v>0</v>
      </c>
      <c r="AW61" s="17">
        <v>0</v>
      </c>
      <c r="AX61" s="17">
        <v>0</v>
      </c>
      <c r="AY61" s="17">
        <v>0</v>
      </c>
      <c r="AZ61" s="17">
        <v>0</v>
      </c>
      <c r="BA61" s="17">
        <v>0</v>
      </c>
      <c r="BB61" s="17">
        <v>0</v>
      </c>
      <c r="BC61" s="17">
        <v>0</v>
      </c>
      <c r="BD61" s="17">
        <v>0</v>
      </c>
      <c r="BE61" s="17">
        <v>0</v>
      </c>
      <c r="BF61" s="17">
        <v>0</v>
      </c>
      <c r="BG61" s="17">
        <v>0</v>
      </c>
      <c r="BH61" s="17">
        <v>0</v>
      </c>
      <c r="BI61" s="17">
        <v>0</v>
      </c>
      <c r="BJ61" s="17">
        <v>0</v>
      </c>
      <c r="BK61" s="17">
        <v>0</v>
      </c>
      <c r="BL61" s="17">
        <v>0</v>
      </c>
      <c r="BM61" s="117" t="s">
        <v>404</v>
      </c>
      <c r="BN61" s="117" t="s">
        <v>404</v>
      </c>
      <c r="BO61" s="117" t="s">
        <v>404</v>
      </c>
      <c r="BP61" s="117" t="s">
        <v>404</v>
      </c>
      <c r="BQ61" s="117" t="s">
        <v>404</v>
      </c>
      <c r="BR61" s="117" t="s">
        <v>404</v>
      </c>
      <c r="BS61" s="117" t="s">
        <v>404</v>
      </c>
      <c r="BT61" s="117" t="s">
        <v>404</v>
      </c>
      <c r="BU61" s="117" t="s">
        <v>404</v>
      </c>
      <c r="BV61" s="117" t="s">
        <v>404</v>
      </c>
      <c r="BW61" s="117">
        <v>0</v>
      </c>
      <c r="BX61" s="117">
        <v>0</v>
      </c>
      <c r="BY61" s="117">
        <v>0</v>
      </c>
      <c r="BZ61" s="120">
        <v>0</v>
      </c>
      <c r="CA61" s="117">
        <v>0</v>
      </c>
      <c r="CB61" s="120">
        <v>0</v>
      </c>
      <c r="CC61" s="117">
        <v>0</v>
      </c>
      <c r="CD61" s="120">
        <v>0</v>
      </c>
      <c r="CE61" s="117">
        <v>0</v>
      </c>
      <c r="CF61" s="120">
        <v>0</v>
      </c>
      <c r="CG61" s="117">
        <v>0</v>
      </c>
      <c r="CH61" s="117">
        <v>0</v>
      </c>
      <c r="CI61" s="117">
        <v>0</v>
      </c>
      <c r="CJ61" s="120">
        <v>0</v>
      </c>
      <c r="CK61" s="117">
        <v>0</v>
      </c>
      <c r="CL61" s="120">
        <v>0</v>
      </c>
      <c r="CM61" s="117">
        <v>0</v>
      </c>
      <c r="CN61" s="120">
        <v>0</v>
      </c>
      <c r="CO61" s="117">
        <v>0</v>
      </c>
      <c r="CP61" s="120">
        <v>0</v>
      </c>
      <c r="CQ61" s="117">
        <v>0</v>
      </c>
      <c r="CR61" s="117">
        <v>0</v>
      </c>
      <c r="CS61" s="117">
        <v>0</v>
      </c>
      <c r="CT61" s="120">
        <v>0</v>
      </c>
      <c r="CU61" s="117">
        <v>0</v>
      </c>
      <c r="CV61" s="120">
        <v>0</v>
      </c>
      <c r="CW61" s="117">
        <v>0</v>
      </c>
      <c r="CX61" s="120">
        <v>0</v>
      </c>
      <c r="CY61" s="117">
        <v>0</v>
      </c>
      <c r="CZ61" s="120">
        <v>0</v>
      </c>
      <c r="DA61" s="117">
        <v>0</v>
      </c>
      <c r="DB61" s="117">
        <v>0</v>
      </c>
      <c r="DC61" s="117">
        <v>0</v>
      </c>
      <c r="DD61" s="120">
        <v>0</v>
      </c>
      <c r="DE61" s="117">
        <v>0</v>
      </c>
      <c r="DF61" s="120">
        <v>0</v>
      </c>
      <c r="DG61" s="117">
        <v>0</v>
      </c>
      <c r="DH61" s="120">
        <v>0</v>
      </c>
      <c r="DI61" s="117">
        <v>0</v>
      </c>
      <c r="DJ61" s="120">
        <v>0</v>
      </c>
      <c r="DK61" s="117">
        <v>0</v>
      </c>
      <c r="DL61" s="117">
        <v>0</v>
      </c>
      <c r="DM61" s="117">
        <v>0</v>
      </c>
      <c r="DN61" s="120">
        <v>0</v>
      </c>
      <c r="DO61" s="117">
        <v>0</v>
      </c>
      <c r="DP61" s="120">
        <v>0</v>
      </c>
      <c r="DQ61" s="117">
        <v>0</v>
      </c>
      <c r="DR61" s="120">
        <v>0</v>
      </c>
      <c r="DS61" s="117">
        <v>0</v>
      </c>
      <c r="DT61" s="120">
        <v>0</v>
      </c>
      <c r="DU61" s="117">
        <v>0</v>
      </c>
      <c r="DV61" s="117">
        <v>0</v>
      </c>
      <c r="DW61" s="117">
        <v>0</v>
      </c>
      <c r="DX61" s="120">
        <v>0</v>
      </c>
      <c r="DY61" s="117">
        <v>0</v>
      </c>
      <c r="DZ61" s="117">
        <v>0</v>
      </c>
      <c r="EA61" s="117">
        <v>0</v>
      </c>
      <c r="EB61" s="117">
        <v>0</v>
      </c>
      <c r="EC61" s="117">
        <v>0</v>
      </c>
      <c r="ED61" s="117">
        <v>0</v>
      </c>
      <c r="EE61" s="117">
        <v>0</v>
      </c>
      <c r="EF61" s="117">
        <v>0</v>
      </c>
      <c r="EG61" s="117">
        <v>0</v>
      </c>
      <c r="EH61" s="120">
        <v>0</v>
      </c>
      <c r="EI61" s="117">
        <v>0</v>
      </c>
      <c r="EJ61" s="120">
        <v>0</v>
      </c>
      <c r="EK61" s="117">
        <v>0</v>
      </c>
      <c r="EL61" s="120">
        <v>0</v>
      </c>
      <c r="EM61" s="117">
        <v>0</v>
      </c>
      <c r="EN61" s="120">
        <v>0</v>
      </c>
      <c r="EO61" s="117">
        <v>0</v>
      </c>
      <c r="EP61" s="117">
        <v>0</v>
      </c>
      <c r="EQ61" s="117">
        <v>0</v>
      </c>
      <c r="ER61" s="120">
        <v>0</v>
      </c>
      <c r="ES61" s="117">
        <v>0</v>
      </c>
      <c r="ET61" s="120">
        <v>0</v>
      </c>
      <c r="EU61" s="117">
        <v>0</v>
      </c>
      <c r="EV61" s="120">
        <v>0</v>
      </c>
      <c r="EW61" s="117">
        <v>0</v>
      </c>
      <c r="EX61" s="120">
        <v>0</v>
      </c>
      <c r="EY61" s="117">
        <v>0</v>
      </c>
      <c r="EZ61" s="117">
        <v>0</v>
      </c>
      <c r="FA61" s="117">
        <v>0</v>
      </c>
      <c r="FB61" s="120">
        <v>0</v>
      </c>
      <c r="FC61" s="117">
        <v>0</v>
      </c>
      <c r="FD61" s="117">
        <v>0</v>
      </c>
      <c r="FE61" s="117">
        <v>0</v>
      </c>
      <c r="FF61" s="117">
        <v>0</v>
      </c>
      <c r="FG61" s="117">
        <v>0</v>
      </c>
      <c r="FH61" s="117">
        <v>0</v>
      </c>
    </row>
    <row r="62" spans="1:164" x14ac:dyDescent="0.35">
      <c r="A62" s="152"/>
      <c r="B62" s="14" t="s">
        <v>16</v>
      </c>
      <c r="C62" s="13" t="s">
        <v>289</v>
      </c>
      <c r="D62" s="7" t="s">
        <v>45</v>
      </c>
      <c r="E62" s="11">
        <v>0</v>
      </c>
      <c r="F62" s="16">
        <v>0</v>
      </c>
      <c r="G62" s="16" t="s">
        <v>26</v>
      </c>
      <c r="H62" s="117">
        <v>0</v>
      </c>
      <c r="I62" s="117" t="s">
        <v>12</v>
      </c>
      <c r="J62" s="117">
        <v>0</v>
      </c>
      <c r="K62" s="117">
        <v>0</v>
      </c>
      <c r="L62" s="117">
        <v>0</v>
      </c>
      <c r="M62" s="120">
        <v>0</v>
      </c>
      <c r="N62" s="117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17">
        <v>0</v>
      </c>
      <c r="Z62" s="117">
        <v>0</v>
      </c>
      <c r="AA62" s="117">
        <v>0</v>
      </c>
      <c r="AB62" s="117">
        <v>0</v>
      </c>
      <c r="AC62" s="117">
        <v>0</v>
      </c>
      <c r="AD62" s="117">
        <v>0</v>
      </c>
      <c r="AE62" s="117">
        <v>0</v>
      </c>
      <c r="AF62" s="117">
        <v>0</v>
      </c>
      <c r="AG62" s="117">
        <v>0</v>
      </c>
      <c r="AH62" s="117">
        <v>0</v>
      </c>
      <c r="AI62" s="17">
        <v>0</v>
      </c>
      <c r="AJ62" s="17">
        <v>0</v>
      </c>
      <c r="AK62" s="17">
        <v>0</v>
      </c>
      <c r="AL62" s="17">
        <v>0</v>
      </c>
      <c r="AM62" s="17">
        <v>0</v>
      </c>
      <c r="AN62" s="17">
        <v>0</v>
      </c>
      <c r="AO62" s="17">
        <v>0</v>
      </c>
      <c r="AP62" s="17">
        <v>0</v>
      </c>
      <c r="AQ62" s="17">
        <v>0</v>
      </c>
      <c r="AR62" s="17">
        <v>0</v>
      </c>
      <c r="AS62" s="17">
        <v>0</v>
      </c>
      <c r="AT62" s="17">
        <v>0</v>
      </c>
      <c r="AU62" s="17">
        <v>0</v>
      </c>
      <c r="AV62" s="17">
        <v>0</v>
      </c>
      <c r="AW62" s="17">
        <v>0</v>
      </c>
      <c r="AX62" s="17">
        <v>0</v>
      </c>
      <c r="AY62" s="17">
        <v>0</v>
      </c>
      <c r="AZ62" s="17">
        <v>0</v>
      </c>
      <c r="BA62" s="17">
        <v>0</v>
      </c>
      <c r="BB62" s="17">
        <v>0</v>
      </c>
      <c r="BC62" s="17">
        <v>0</v>
      </c>
      <c r="BD62" s="17">
        <v>0</v>
      </c>
      <c r="BE62" s="17">
        <v>0</v>
      </c>
      <c r="BF62" s="17">
        <v>0</v>
      </c>
      <c r="BG62" s="17">
        <v>0</v>
      </c>
      <c r="BH62" s="17">
        <v>0</v>
      </c>
      <c r="BI62" s="17">
        <v>0</v>
      </c>
      <c r="BJ62" s="17">
        <v>0</v>
      </c>
      <c r="BK62" s="17">
        <v>0</v>
      </c>
      <c r="BL62" s="17">
        <v>0</v>
      </c>
      <c r="BM62" s="117" t="s">
        <v>404</v>
      </c>
      <c r="BN62" s="117" t="s">
        <v>404</v>
      </c>
      <c r="BO62" s="117" t="s">
        <v>404</v>
      </c>
      <c r="BP62" s="117" t="s">
        <v>404</v>
      </c>
      <c r="BQ62" s="117" t="s">
        <v>404</v>
      </c>
      <c r="BR62" s="117" t="s">
        <v>404</v>
      </c>
      <c r="BS62" s="117" t="s">
        <v>404</v>
      </c>
      <c r="BT62" s="117" t="s">
        <v>404</v>
      </c>
      <c r="BU62" s="117" t="s">
        <v>404</v>
      </c>
      <c r="BV62" s="117" t="s">
        <v>404</v>
      </c>
      <c r="BW62" s="117">
        <v>0</v>
      </c>
      <c r="BX62" s="117">
        <v>0</v>
      </c>
      <c r="BY62" s="117">
        <v>0</v>
      </c>
      <c r="BZ62" s="120">
        <v>0</v>
      </c>
      <c r="CA62" s="117">
        <v>0</v>
      </c>
      <c r="CB62" s="120">
        <v>0</v>
      </c>
      <c r="CC62" s="117">
        <v>0</v>
      </c>
      <c r="CD62" s="120">
        <v>0</v>
      </c>
      <c r="CE62" s="117">
        <v>0</v>
      </c>
      <c r="CF62" s="120">
        <v>0</v>
      </c>
      <c r="CG62" s="117">
        <v>0</v>
      </c>
      <c r="CH62" s="117">
        <v>0</v>
      </c>
      <c r="CI62" s="117">
        <v>0</v>
      </c>
      <c r="CJ62" s="120">
        <v>0</v>
      </c>
      <c r="CK62" s="117">
        <v>0</v>
      </c>
      <c r="CL62" s="120">
        <v>0</v>
      </c>
      <c r="CM62" s="117">
        <v>0</v>
      </c>
      <c r="CN62" s="120">
        <v>0</v>
      </c>
      <c r="CO62" s="117">
        <v>0</v>
      </c>
      <c r="CP62" s="120">
        <v>0</v>
      </c>
      <c r="CQ62" s="117">
        <v>0</v>
      </c>
      <c r="CR62" s="117">
        <v>0</v>
      </c>
      <c r="CS62" s="117">
        <v>0</v>
      </c>
      <c r="CT62" s="120">
        <v>0</v>
      </c>
      <c r="CU62" s="117">
        <v>0</v>
      </c>
      <c r="CV62" s="120">
        <v>0</v>
      </c>
      <c r="CW62" s="117">
        <v>0</v>
      </c>
      <c r="CX62" s="120">
        <v>0</v>
      </c>
      <c r="CY62" s="117">
        <v>0</v>
      </c>
      <c r="CZ62" s="120">
        <v>0</v>
      </c>
      <c r="DA62" s="117">
        <v>0</v>
      </c>
      <c r="DB62" s="117">
        <v>0</v>
      </c>
      <c r="DC62" s="117">
        <v>0</v>
      </c>
      <c r="DD62" s="120">
        <v>0</v>
      </c>
      <c r="DE62" s="117">
        <v>0</v>
      </c>
      <c r="DF62" s="120">
        <v>0</v>
      </c>
      <c r="DG62" s="117">
        <v>0</v>
      </c>
      <c r="DH62" s="120">
        <v>0</v>
      </c>
      <c r="DI62" s="117">
        <v>0</v>
      </c>
      <c r="DJ62" s="120">
        <v>0</v>
      </c>
      <c r="DK62" s="117">
        <v>0</v>
      </c>
      <c r="DL62" s="117">
        <v>0</v>
      </c>
      <c r="DM62" s="117">
        <v>0</v>
      </c>
      <c r="DN62" s="120">
        <v>0</v>
      </c>
      <c r="DO62" s="117">
        <v>0</v>
      </c>
      <c r="DP62" s="120">
        <v>0</v>
      </c>
      <c r="DQ62" s="117">
        <v>0</v>
      </c>
      <c r="DR62" s="120">
        <v>0</v>
      </c>
      <c r="DS62" s="117">
        <v>0</v>
      </c>
      <c r="DT62" s="120">
        <v>0</v>
      </c>
      <c r="DU62" s="117">
        <v>0</v>
      </c>
      <c r="DV62" s="117">
        <v>0</v>
      </c>
      <c r="DW62" s="117">
        <v>0</v>
      </c>
      <c r="DX62" s="120">
        <v>0</v>
      </c>
      <c r="DY62" s="117">
        <v>0</v>
      </c>
      <c r="DZ62" s="117">
        <v>0</v>
      </c>
      <c r="EA62" s="117">
        <v>0</v>
      </c>
      <c r="EB62" s="117">
        <v>0</v>
      </c>
      <c r="EC62" s="117">
        <v>0</v>
      </c>
      <c r="ED62" s="117">
        <v>0</v>
      </c>
      <c r="EE62" s="117">
        <v>0</v>
      </c>
      <c r="EF62" s="117">
        <v>0</v>
      </c>
      <c r="EG62" s="117">
        <v>0</v>
      </c>
      <c r="EH62" s="120">
        <v>0</v>
      </c>
      <c r="EI62" s="117">
        <v>0</v>
      </c>
      <c r="EJ62" s="120">
        <v>0</v>
      </c>
      <c r="EK62" s="117">
        <v>0</v>
      </c>
      <c r="EL62" s="120">
        <v>0</v>
      </c>
      <c r="EM62" s="117">
        <v>0</v>
      </c>
      <c r="EN62" s="120">
        <v>0</v>
      </c>
      <c r="EO62" s="117">
        <v>0</v>
      </c>
      <c r="EP62" s="117">
        <v>0</v>
      </c>
      <c r="EQ62" s="117">
        <v>0</v>
      </c>
      <c r="ER62" s="120">
        <v>0</v>
      </c>
      <c r="ES62" s="117">
        <v>0</v>
      </c>
      <c r="ET62" s="120">
        <v>0</v>
      </c>
      <c r="EU62" s="117">
        <v>0</v>
      </c>
      <c r="EV62" s="120">
        <v>0</v>
      </c>
      <c r="EW62" s="117">
        <v>0</v>
      </c>
      <c r="EX62" s="120">
        <v>0</v>
      </c>
      <c r="EY62" s="117">
        <v>0</v>
      </c>
      <c r="EZ62" s="117">
        <v>0</v>
      </c>
      <c r="FA62" s="117">
        <v>0</v>
      </c>
      <c r="FB62" s="120">
        <v>0</v>
      </c>
      <c r="FC62" s="117">
        <v>0</v>
      </c>
      <c r="FD62" s="117">
        <v>0</v>
      </c>
      <c r="FE62" s="117">
        <v>0</v>
      </c>
      <c r="FF62" s="117">
        <v>0</v>
      </c>
      <c r="FG62" s="117">
        <v>0</v>
      </c>
      <c r="FH62" s="117">
        <v>0</v>
      </c>
    </row>
    <row r="63" spans="1:164" x14ac:dyDescent="0.35">
      <c r="A63" s="152"/>
      <c r="B63" s="14" t="s">
        <v>17</v>
      </c>
      <c r="C63" s="13" t="s">
        <v>289</v>
      </c>
      <c r="D63" s="139" t="s">
        <v>46</v>
      </c>
      <c r="E63" s="11">
        <v>0</v>
      </c>
      <c r="F63" s="16">
        <v>0</v>
      </c>
      <c r="G63" s="16" t="s">
        <v>27</v>
      </c>
      <c r="H63" s="117">
        <v>0</v>
      </c>
      <c r="I63" s="117" t="s">
        <v>12</v>
      </c>
      <c r="J63" s="117">
        <v>0</v>
      </c>
      <c r="K63" s="117">
        <v>0</v>
      </c>
      <c r="L63" s="117">
        <v>0</v>
      </c>
      <c r="M63" s="120">
        <v>0</v>
      </c>
      <c r="N63" s="117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17">
        <v>0</v>
      </c>
      <c r="Z63" s="117">
        <v>0</v>
      </c>
      <c r="AA63" s="117">
        <v>0</v>
      </c>
      <c r="AB63" s="117">
        <v>0</v>
      </c>
      <c r="AC63" s="117">
        <v>0</v>
      </c>
      <c r="AD63" s="117">
        <v>0</v>
      </c>
      <c r="AE63" s="117">
        <v>0</v>
      </c>
      <c r="AF63" s="117">
        <v>0</v>
      </c>
      <c r="AG63" s="117">
        <v>0</v>
      </c>
      <c r="AH63" s="117">
        <v>0</v>
      </c>
      <c r="AI63" s="17" t="s">
        <v>330</v>
      </c>
      <c r="AJ63" s="17" t="s">
        <v>330</v>
      </c>
      <c r="AK63" s="17" t="s">
        <v>330</v>
      </c>
      <c r="AL63" s="17" t="s">
        <v>330</v>
      </c>
      <c r="AM63" s="17" t="s">
        <v>330</v>
      </c>
      <c r="AN63" s="17" t="s">
        <v>330</v>
      </c>
      <c r="AO63" s="17" t="s">
        <v>330</v>
      </c>
      <c r="AP63" s="17" t="s">
        <v>330</v>
      </c>
      <c r="AQ63" s="17" t="s">
        <v>330</v>
      </c>
      <c r="AR63" s="17" t="s">
        <v>330</v>
      </c>
      <c r="AS63" s="17">
        <v>0</v>
      </c>
      <c r="AT63" s="17">
        <v>0</v>
      </c>
      <c r="AU63" s="17">
        <v>0</v>
      </c>
      <c r="AV63" s="17">
        <v>0</v>
      </c>
      <c r="AW63" s="17">
        <v>0</v>
      </c>
      <c r="AX63" s="17">
        <v>0</v>
      </c>
      <c r="AY63" s="17">
        <v>0</v>
      </c>
      <c r="AZ63" s="17">
        <v>0</v>
      </c>
      <c r="BA63" s="17">
        <v>0</v>
      </c>
      <c r="BB63" s="17">
        <v>0</v>
      </c>
      <c r="BC63" s="17">
        <v>0</v>
      </c>
      <c r="BD63" s="17">
        <v>0</v>
      </c>
      <c r="BE63" s="17">
        <v>0</v>
      </c>
      <c r="BF63" s="17">
        <v>0</v>
      </c>
      <c r="BG63" s="17">
        <v>0</v>
      </c>
      <c r="BH63" s="17">
        <v>0</v>
      </c>
      <c r="BI63" s="17">
        <v>0</v>
      </c>
      <c r="BJ63" s="17">
        <v>0</v>
      </c>
      <c r="BK63" s="17">
        <v>0</v>
      </c>
      <c r="BL63" s="17">
        <v>0</v>
      </c>
      <c r="BM63" s="117">
        <v>0</v>
      </c>
      <c r="BN63" s="117">
        <v>0</v>
      </c>
      <c r="BO63" s="117">
        <v>0</v>
      </c>
      <c r="BP63" s="117">
        <v>0</v>
      </c>
      <c r="BQ63" s="117">
        <v>0</v>
      </c>
      <c r="BR63" s="117">
        <v>0</v>
      </c>
      <c r="BS63" s="117">
        <v>0</v>
      </c>
      <c r="BT63" s="117">
        <v>0</v>
      </c>
      <c r="BU63" s="117">
        <v>0</v>
      </c>
      <c r="BV63" s="117">
        <v>0</v>
      </c>
      <c r="BW63" s="117" t="s">
        <v>405</v>
      </c>
      <c r="BX63" s="117" t="s">
        <v>406</v>
      </c>
      <c r="BY63" s="117" t="s">
        <v>407</v>
      </c>
      <c r="BZ63" s="117" t="s">
        <v>408</v>
      </c>
      <c r="CA63" s="117" t="s">
        <v>409</v>
      </c>
      <c r="CB63" s="120" t="s">
        <v>410</v>
      </c>
      <c r="CC63" s="117">
        <v>0</v>
      </c>
      <c r="CD63" s="120" t="s">
        <v>411</v>
      </c>
      <c r="CE63" s="117" t="s">
        <v>412</v>
      </c>
      <c r="CF63" s="120" t="s">
        <v>413</v>
      </c>
      <c r="CG63" s="117" t="s">
        <v>414</v>
      </c>
      <c r="CH63" s="117" t="s">
        <v>415</v>
      </c>
      <c r="CI63" s="117" t="s">
        <v>416</v>
      </c>
      <c r="CJ63" s="117" t="s">
        <v>414</v>
      </c>
      <c r="CK63" s="117" t="s">
        <v>415</v>
      </c>
      <c r="CL63" s="117" t="s">
        <v>416</v>
      </c>
      <c r="CM63" s="117">
        <v>0</v>
      </c>
      <c r="CN63" s="117" t="s">
        <v>414</v>
      </c>
      <c r="CO63" s="117" t="s">
        <v>415</v>
      </c>
      <c r="CP63" s="117" t="s">
        <v>416</v>
      </c>
      <c r="CQ63" s="117">
        <v>0</v>
      </c>
      <c r="CR63" s="117">
        <v>0</v>
      </c>
      <c r="CS63" s="117">
        <v>0</v>
      </c>
      <c r="CT63" s="120">
        <v>0</v>
      </c>
      <c r="CU63" s="117">
        <v>0</v>
      </c>
      <c r="CV63" s="120">
        <v>0</v>
      </c>
      <c r="CW63" s="117">
        <v>0</v>
      </c>
      <c r="CX63" s="120">
        <v>0</v>
      </c>
      <c r="CY63" s="117">
        <v>0</v>
      </c>
      <c r="CZ63" s="120">
        <v>0</v>
      </c>
      <c r="DA63" s="117">
        <v>0</v>
      </c>
      <c r="DB63" s="117">
        <v>0</v>
      </c>
      <c r="DC63" s="117">
        <v>0</v>
      </c>
      <c r="DD63" s="120">
        <v>0</v>
      </c>
      <c r="DE63" s="117">
        <v>0</v>
      </c>
      <c r="DF63" s="120">
        <v>0</v>
      </c>
      <c r="DG63" s="117">
        <v>0</v>
      </c>
      <c r="DH63" s="120">
        <v>0</v>
      </c>
      <c r="DI63" s="117">
        <v>0</v>
      </c>
      <c r="DJ63" s="120">
        <v>0</v>
      </c>
      <c r="DK63" s="117">
        <v>0</v>
      </c>
      <c r="DL63" s="117">
        <v>0</v>
      </c>
      <c r="DM63" s="117">
        <v>0</v>
      </c>
      <c r="DN63" s="120">
        <v>0</v>
      </c>
      <c r="DO63" s="117">
        <v>0</v>
      </c>
      <c r="DP63" s="120">
        <v>0</v>
      </c>
      <c r="DQ63" s="117">
        <v>0</v>
      </c>
      <c r="DR63" s="120">
        <v>0</v>
      </c>
      <c r="DS63" s="117">
        <v>0</v>
      </c>
      <c r="DT63" s="120">
        <v>0</v>
      </c>
      <c r="DU63" s="117">
        <v>0</v>
      </c>
      <c r="DV63" s="117">
        <v>0</v>
      </c>
      <c r="DW63" s="117">
        <v>0</v>
      </c>
      <c r="DX63" s="120">
        <v>0</v>
      </c>
      <c r="DY63" s="117" t="s">
        <v>299</v>
      </c>
      <c r="DZ63" s="117">
        <v>0</v>
      </c>
      <c r="EA63" s="117">
        <v>0</v>
      </c>
      <c r="EB63" s="117">
        <v>0</v>
      </c>
      <c r="EC63" s="117">
        <v>0</v>
      </c>
      <c r="ED63" s="117">
        <v>0</v>
      </c>
      <c r="EE63" s="117">
        <v>0</v>
      </c>
      <c r="EF63" s="117">
        <v>0</v>
      </c>
      <c r="EG63" s="117">
        <v>0</v>
      </c>
      <c r="EH63" s="120">
        <v>0</v>
      </c>
      <c r="EI63" s="117">
        <v>0</v>
      </c>
      <c r="EJ63" s="120">
        <v>0</v>
      </c>
      <c r="EK63" s="117">
        <v>0</v>
      </c>
      <c r="EL63" s="120">
        <v>0</v>
      </c>
      <c r="EM63" s="117">
        <v>0</v>
      </c>
      <c r="EN63" s="120">
        <v>0</v>
      </c>
      <c r="EO63" s="117">
        <v>0</v>
      </c>
      <c r="EP63" s="117">
        <v>0</v>
      </c>
      <c r="EQ63" s="117">
        <v>0</v>
      </c>
      <c r="ER63" s="120">
        <v>0</v>
      </c>
      <c r="ES63" s="117">
        <v>0</v>
      </c>
      <c r="ET63" s="120">
        <v>0</v>
      </c>
      <c r="EU63" s="117">
        <v>0</v>
      </c>
      <c r="EV63" s="120">
        <v>0</v>
      </c>
      <c r="EW63" s="117">
        <v>0</v>
      </c>
      <c r="EX63" s="120">
        <v>0</v>
      </c>
      <c r="EY63" s="117">
        <v>0</v>
      </c>
      <c r="EZ63" s="117">
        <v>0</v>
      </c>
      <c r="FA63" s="117">
        <v>0</v>
      </c>
      <c r="FB63" s="120">
        <v>0</v>
      </c>
      <c r="FC63" s="93">
        <v>0</v>
      </c>
      <c r="FD63" s="117">
        <v>0</v>
      </c>
      <c r="FE63" s="117">
        <v>0</v>
      </c>
      <c r="FF63" s="117">
        <v>0</v>
      </c>
      <c r="FG63" s="117">
        <v>0</v>
      </c>
      <c r="FH63" s="117">
        <v>0</v>
      </c>
    </row>
    <row r="66" spans="9:25" x14ac:dyDescent="0.35">
      <c r="I66" s="120"/>
      <c r="J66" s="120"/>
      <c r="K66" s="120"/>
      <c r="L66" s="120"/>
      <c r="M66" s="120"/>
      <c r="N66" s="120"/>
      <c r="Y66" s="120"/>
    </row>
  </sheetData>
  <mergeCells count="21">
    <mergeCell ref="BC4:BK4"/>
    <mergeCell ref="BM4:BU4"/>
    <mergeCell ref="BW4:CE4"/>
    <mergeCell ref="CG4:CO4"/>
    <mergeCell ref="CQ4:CY4"/>
    <mergeCell ref="EY4:FH4"/>
    <mergeCell ref="A9:A38"/>
    <mergeCell ref="A39:A63"/>
    <mergeCell ref="DA4:DI4"/>
    <mergeCell ref="DK4:DS4"/>
    <mergeCell ref="DU4:EC4"/>
    <mergeCell ref="EE4:EM4"/>
    <mergeCell ref="EO4:EW4"/>
    <mergeCell ref="B5:B8"/>
    <mergeCell ref="C5:C8"/>
    <mergeCell ref="D5:D8"/>
    <mergeCell ref="A4:C4"/>
    <mergeCell ref="O4:W4"/>
    <mergeCell ref="Y4:AG4"/>
    <mergeCell ref="AI4:AQ4"/>
    <mergeCell ref="AS4:BA4"/>
  </mergeCells>
  <conditionalFormatting sqref="B2">
    <cfRule type="cellIs" dxfId="3" priority="1" operator="equal">
      <formula>FALSE</formula>
    </cfRule>
    <cfRule type="cellIs" dxfId="2" priority="2" operator="equal">
      <formula>TRUE</formula>
    </cfRule>
  </conditionalFormatting>
  <conditionalFormatting sqref="A2">
    <cfRule type="cellIs" dxfId="1" priority="3" operator="equal">
      <formula>TRUE</formula>
    </cfRule>
    <cfRule type="cellIs" dxfId="0" priority="4" operator="equal">
      <formula>FALSE</formula>
    </cfRule>
  </conditionalFormatting>
  <pageMargins left="0.7" right="0.7" top="0.75" bottom="0.75" header="0.3" footer="0.3"/>
  <pageSetup paperSize="9" orientation="portrait" horizont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03" r:id="rId3" name="Button 335">
              <controlPr defaultSize="0" print="0" autoFill="0" autoPict="0" macro="[0]!Import_comments">
                <anchor moveWithCells="1" sizeWithCells="1">
                  <from>
                    <xdr:col>0</xdr:col>
                    <xdr:colOff>476250</xdr:colOff>
                    <xdr:row>0</xdr:row>
                    <xdr:rowOff>88900</xdr:rowOff>
                  </from>
                  <to>
                    <xdr:col>3</xdr:col>
                    <xdr:colOff>101600</xdr:colOff>
                    <xdr:row>2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39"/>
  <sheetViews>
    <sheetView workbookViewId="0">
      <selection activeCell="B11" sqref="B11"/>
    </sheetView>
  </sheetViews>
  <sheetFormatPr defaultColWidth="39.36328125" defaultRowHeight="14.5" x14ac:dyDescent="0.35"/>
  <cols>
    <col min="1" max="1" width="43.08984375" style="69" customWidth="1"/>
    <col min="2" max="2" width="57.81640625" style="70" customWidth="1"/>
    <col min="3" max="3" width="39.36328125" style="84"/>
    <col min="4" max="5" width="39.36328125" style="66"/>
    <col min="6" max="6" width="12" style="66" customWidth="1"/>
    <col min="7" max="7" width="39.36328125" style="77"/>
    <col min="8" max="16384" width="39.36328125" style="69"/>
  </cols>
  <sheetData>
    <row r="1" spans="1:8" s="72" customFormat="1" x14ac:dyDescent="0.35">
      <c r="A1" s="72" t="s">
        <v>311</v>
      </c>
      <c r="B1" s="73" t="s">
        <v>201</v>
      </c>
      <c r="C1" s="73" t="s">
        <v>222</v>
      </c>
      <c r="D1" s="73" t="s">
        <v>106</v>
      </c>
      <c r="E1" s="73" t="s">
        <v>200</v>
      </c>
      <c r="F1" s="73" t="s">
        <v>202</v>
      </c>
      <c r="G1" s="74" t="s">
        <v>220</v>
      </c>
      <c r="H1" s="72" t="s">
        <v>304</v>
      </c>
    </row>
    <row r="2" spans="1:8" ht="29" x14ac:dyDescent="0.35">
      <c r="A2" s="69" t="s">
        <v>297</v>
      </c>
      <c r="B2" s="70" t="s">
        <v>295</v>
      </c>
      <c r="C2" s="84" t="s">
        <v>296</v>
      </c>
      <c r="D2" s="66">
        <v>2023</v>
      </c>
      <c r="E2" s="66" t="s">
        <v>310</v>
      </c>
      <c r="G2" s="71"/>
      <c r="H2" s="77" t="s">
        <v>303</v>
      </c>
    </row>
    <row r="3" spans="1:8" ht="22" customHeight="1" x14ac:dyDescent="0.35">
      <c r="A3" s="69" t="s">
        <v>306</v>
      </c>
      <c r="B3" s="70" t="s">
        <v>307</v>
      </c>
      <c r="C3" s="84" t="s">
        <v>308</v>
      </c>
      <c r="D3" s="66">
        <v>2023</v>
      </c>
      <c r="E3" s="66" t="s">
        <v>309</v>
      </c>
      <c r="G3" s="71"/>
    </row>
    <row r="4" spans="1:8" ht="41" customHeight="1" x14ac:dyDescent="0.35">
      <c r="A4" s="69" t="str">
        <f t="shared" ref="A4:A5" si="0">C4&amp;D4</f>
        <v>Adams2019</v>
      </c>
      <c r="B4" s="70" t="s">
        <v>312</v>
      </c>
      <c r="C4" s="135" t="s">
        <v>313</v>
      </c>
      <c r="D4" s="135">
        <v>2019</v>
      </c>
      <c r="E4" s="135" t="s">
        <v>314</v>
      </c>
      <c r="F4" s="135"/>
      <c r="G4" s="71" t="s">
        <v>315</v>
      </c>
    </row>
    <row r="5" spans="1:8" x14ac:dyDescent="0.35">
      <c r="A5" s="69" t="str">
        <f t="shared" si="0"/>
        <v>Papadias2021</v>
      </c>
      <c r="B5" s="136" t="s">
        <v>316</v>
      </c>
      <c r="C5" s="135" t="s">
        <v>317</v>
      </c>
      <c r="D5" s="135">
        <v>2021</v>
      </c>
      <c r="E5" s="135" t="s">
        <v>318</v>
      </c>
      <c r="F5" s="135"/>
      <c r="G5" s="71" t="s">
        <v>214</v>
      </c>
    </row>
    <row r="6" spans="1:8" ht="34.5" customHeight="1" x14ac:dyDescent="0.35">
      <c r="A6" s="69" t="str">
        <f>C6&amp;D6</f>
        <v>Armijo2020</v>
      </c>
      <c r="B6" s="70" t="s">
        <v>319</v>
      </c>
      <c r="C6" s="135" t="s">
        <v>320</v>
      </c>
      <c r="D6" s="135">
        <v>2020</v>
      </c>
      <c r="E6" s="135" t="s">
        <v>318</v>
      </c>
      <c r="F6" s="135"/>
      <c r="G6" s="71" t="s">
        <v>321</v>
      </c>
    </row>
    <row r="7" spans="1:8" x14ac:dyDescent="0.35">
      <c r="A7" s="69" t="str">
        <f t="shared" ref="A7" si="1">C7&amp;D7</f>
        <v>IEA2019</v>
      </c>
      <c r="B7" s="70" t="s">
        <v>340</v>
      </c>
      <c r="C7" s="135" t="s">
        <v>341</v>
      </c>
      <c r="D7" s="135">
        <v>2019</v>
      </c>
      <c r="E7" s="135" t="s">
        <v>342</v>
      </c>
      <c r="F7" s="135"/>
      <c r="G7" s="71" t="s">
        <v>343</v>
      </c>
    </row>
    <row r="8" spans="1:8" ht="31" customHeight="1" x14ac:dyDescent="0.35">
      <c r="A8" s="69" t="s">
        <v>344</v>
      </c>
      <c r="B8" s="70" t="s">
        <v>345</v>
      </c>
      <c r="C8" s="84" t="s">
        <v>346</v>
      </c>
      <c r="D8" s="66">
        <v>2023</v>
      </c>
      <c r="E8" s="66" t="s">
        <v>318</v>
      </c>
      <c r="G8" s="71" t="s">
        <v>347</v>
      </c>
    </row>
    <row r="9" spans="1:8" x14ac:dyDescent="0.35">
      <c r="A9" s="69" t="s">
        <v>354</v>
      </c>
      <c r="B9" s="68" t="s">
        <v>355</v>
      </c>
      <c r="C9" s="84" t="s">
        <v>356</v>
      </c>
      <c r="D9" s="66">
        <v>2023</v>
      </c>
      <c r="E9" s="66" t="s">
        <v>310</v>
      </c>
      <c r="G9" s="71"/>
    </row>
    <row r="10" spans="1:8" x14ac:dyDescent="0.35">
      <c r="A10" s="69" t="s">
        <v>361</v>
      </c>
      <c r="B10" s="70" t="s">
        <v>360</v>
      </c>
      <c r="C10" s="84" t="s">
        <v>359</v>
      </c>
      <c r="D10" s="66">
        <v>2020</v>
      </c>
      <c r="E10" s="66" t="s">
        <v>358</v>
      </c>
      <c r="G10" s="71" t="s">
        <v>357</v>
      </c>
      <c r="H10" s="69" t="s">
        <v>362</v>
      </c>
    </row>
    <row r="11" spans="1:8" ht="29" x14ac:dyDescent="0.35">
      <c r="A11" s="69" t="str">
        <f t="shared" ref="A11" si="2">C11&amp;D11</f>
        <v>Ikäheimo2018</v>
      </c>
      <c r="B11" s="70" t="s">
        <v>363</v>
      </c>
      <c r="C11" s="141" t="s">
        <v>364</v>
      </c>
      <c r="D11" s="141">
        <v>2018</v>
      </c>
      <c r="E11" s="141" t="s">
        <v>365</v>
      </c>
      <c r="F11" s="141"/>
      <c r="G11" s="71" t="s">
        <v>366</v>
      </c>
    </row>
    <row r="12" spans="1:8" x14ac:dyDescent="0.35">
      <c r="A12" s="69" t="s">
        <v>371</v>
      </c>
      <c r="B12" s="70" t="s">
        <v>367</v>
      </c>
      <c r="C12" s="141" t="s">
        <v>368</v>
      </c>
      <c r="D12" s="141">
        <v>2020</v>
      </c>
      <c r="E12" s="141" t="s">
        <v>369</v>
      </c>
      <c r="F12" s="141"/>
      <c r="G12" s="71" t="s">
        <v>370</v>
      </c>
    </row>
    <row r="13" spans="1:8" x14ac:dyDescent="0.35">
      <c r="A13" s="69" t="s">
        <v>372</v>
      </c>
      <c r="B13" s="67" t="s">
        <v>373</v>
      </c>
      <c r="C13" s="84" t="s">
        <v>346</v>
      </c>
      <c r="D13" s="66">
        <v>2021</v>
      </c>
      <c r="E13" s="66" t="s">
        <v>309</v>
      </c>
      <c r="G13" s="71" t="s">
        <v>374</v>
      </c>
    </row>
    <row r="14" spans="1:8" x14ac:dyDescent="0.35">
      <c r="G14" s="71"/>
    </row>
    <row r="15" spans="1:8" x14ac:dyDescent="0.35">
      <c r="G15" s="71"/>
    </row>
    <row r="16" spans="1:8" x14ac:dyDescent="0.35">
      <c r="G16" s="71"/>
    </row>
    <row r="17" spans="2:7" x14ac:dyDescent="0.35">
      <c r="G17" s="71"/>
    </row>
    <row r="18" spans="2:7" x14ac:dyDescent="0.35">
      <c r="G18" s="71"/>
    </row>
    <row r="19" spans="2:7" x14ac:dyDescent="0.35">
      <c r="G19" s="71"/>
    </row>
    <row r="20" spans="2:7" x14ac:dyDescent="0.35">
      <c r="G20" s="71"/>
    </row>
    <row r="21" spans="2:7" x14ac:dyDescent="0.35">
      <c r="B21" s="18"/>
      <c r="G21" s="71"/>
    </row>
    <row r="22" spans="2:7" x14ac:dyDescent="0.35">
      <c r="B22" s="68"/>
      <c r="G22" s="71"/>
    </row>
    <row r="23" spans="2:7" x14ac:dyDescent="0.35">
      <c r="G23" s="71"/>
    </row>
    <row r="24" spans="2:7" x14ac:dyDescent="0.35">
      <c r="G24" s="71"/>
    </row>
    <row r="25" spans="2:7" x14ac:dyDescent="0.35">
      <c r="G25" s="71"/>
    </row>
    <row r="26" spans="2:7" x14ac:dyDescent="0.35">
      <c r="G26" s="71"/>
    </row>
    <row r="27" spans="2:7" x14ac:dyDescent="0.35">
      <c r="G27" s="71"/>
    </row>
    <row r="28" spans="2:7" x14ac:dyDescent="0.35">
      <c r="G28" s="71"/>
    </row>
    <row r="29" spans="2:7" x14ac:dyDescent="0.35">
      <c r="G29" s="71"/>
    </row>
    <row r="30" spans="2:7" x14ac:dyDescent="0.35">
      <c r="G30" s="71"/>
    </row>
    <row r="31" spans="2:7" x14ac:dyDescent="0.35">
      <c r="G31" s="71"/>
    </row>
    <row r="32" spans="2:7" x14ac:dyDescent="0.35">
      <c r="G32" s="71"/>
    </row>
    <row r="33" spans="3:7" x14ac:dyDescent="0.35">
      <c r="G33" s="71"/>
    </row>
    <row r="34" spans="3:7" x14ac:dyDescent="0.35">
      <c r="G34" s="71"/>
    </row>
    <row r="35" spans="3:7" x14ac:dyDescent="0.35">
      <c r="G35" s="71"/>
    </row>
    <row r="36" spans="3:7" x14ac:dyDescent="0.35">
      <c r="G36" s="71"/>
    </row>
    <row r="37" spans="3:7" x14ac:dyDescent="0.35">
      <c r="G37" s="71"/>
    </row>
    <row r="38" spans="3:7" x14ac:dyDescent="0.35">
      <c r="G38" s="71"/>
    </row>
    <row r="39" spans="3:7" x14ac:dyDescent="0.35">
      <c r="G39" s="71"/>
    </row>
    <row r="40" spans="3:7" x14ac:dyDescent="0.35">
      <c r="G40" s="71"/>
    </row>
    <row r="41" spans="3:7" x14ac:dyDescent="0.35">
      <c r="G41" s="71"/>
    </row>
    <row r="43" spans="3:7" x14ac:dyDescent="0.35">
      <c r="G43" s="71"/>
    </row>
    <row r="44" spans="3:7" x14ac:dyDescent="0.35">
      <c r="G44" s="71"/>
    </row>
    <row r="45" spans="3:7" x14ac:dyDescent="0.35">
      <c r="G45" s="71"/>
    </row>
    <row r="46" spans="3:7" x14ac:dyDescent="0.35">
      <c r="G46" s="71"/>
    </row>
    <row r="47" spans="3:7" x14ac:dyDescent="0.35">
      <c r="C47" s="16"/>
      <c r="G47" s="71"/>
    </row>
    <row r="48" spans="3:7" x14ac:dyDescent="0.35">
      <c r="G48" s="71"/>
    </row>
    <row r="49" spans="7:7" x14ac:dyDescent="0.35">
      <c r="G49" s="71"/>
    </row>
    <row r="50" spans="7:7" x14ac:dyDescent="0.35">
      <c r="G50" s="71"/>
    </row>
    <row r="51" spans="7:7" x14ac:dyDescent="0.35">
      <c r="G51" s="71"/>
    </row>
    <row r="52" spans="7:7" x14ac:dyDescent="0.35">
      <c r="G52" s="71"/>
    </row>
    <row r="53" spans="7:7" x14ac:dyDescent="0.35">
      <c r="G53" s="71"/>
    </row>
    <row r="54" spans="7:7" x14ac:dyDescent="0.35">
      <c r="G54" s="71"/>
    </row>
    <row r="55" spans="7:7" x14ac:dyDescent="0.35">
      <c r="G55" s="71"/>
    </row>
    <row r="56" spans="7:7" x14ac:dyDescent="0.35">
      <c r="G56" s="71"/>
    </row>
    <row r="57" spans="7:7" x14ac:dyDescent="0.35">
      <c r="G57" s="71"/>
    </row>
    <row r="58" spans="7:7" x14ac:dyDescent="0.35">
      <c r="G58" s="71"/>
    </row>
    <row r="59" spans="7:7" x14ac:dyDescent="0.35">
      <c r="G59" s="71"/>
    </row>
    <row r="60" spans="7:7" x14ac:dyDescent="0.35">
      <c r="G60" s="71"/>
    </row>
    <row r="61" spans="7:7" x14ac:dyDescent="0.35">
      <c r="G61" s="71"/>
    </row>
    <row r="62" spans="7:7" x14ac:dyDescent="0.35">
      <c r="G62" s="71"/>
    </row>
    <row r="63" spans="7:7" x14ac:dyDescent="0.35">
      <c r="G63" s="71"/>
    </row>
    <row r="64" spans="7:7" x14ac:dyDescent="0.35">
      <c r="G64" s="71"/>
    </row>
    <row r="65" spans="7:7" x14ac:dyDescent="0.35">
      <c r="G65" s="71"/>
    </row>
    <row r="66" spans="7:7" x14ac:dyDescent="0.35">
      <c r="G66" s="71"/>
    </row>
    <row r="67" spans="7:7" x14ac:dyDescent="0.35">
      <c r="G67" s="71"/>
    </row>
    <row r="68" spans="7:7" x14ac:dyDescent="0.35">
      <c r="G68" s="71"/>
    </row>
    <row r="69" spans="7:7" x14ac:dyDescent="0.35">
      <c r="G69" s="71"/>
    </row>
    <row r="70" spans="7:7" x14ac:dyDescent="0.35">
      <c r="G70" s="71"/>
    </row>
    <row r="71" spans="7:7" x14ac:dyDescent="0.35">
      <c r="G71" s="71"/>
    </row>
    <row r="72" spans="7:7" x14ac:dyDescent="0.35">
      <c r="G72" s="71"/>
    </row>
    <row r="73" spans="7:7" x14ac:dyDescent="0.35">
      <c r="G73" s="71"/>
    </row>
    <row r="74" spans="7:7" x14ac:dyDescent="0.35">
      <c r="G74" s="71"/>
    </row>
    <row r="75" spans="7:7" x14ac:dyDescent="0.35">
      <c r="G75" s="71"/>
    </row>
    <row r="76" spans="7:7" x14ac:dyDescent="0.35">
      <c r="G76" s="71"/>
    </row>
    <row r="77" spans="7:7" x14ac:dyDescent="0.35">
      <c r="G77" s="71"/>
    </row>
    <row r="78" spans="7:7" x14ac:dyDescent="0.35">
      <c r="G78" s="71"/>
    </row>
    <row r="79" spans="7:7" x14ac:dyDescent="0.35">
      <c r="G79" s="71"/>
    </row>
    <row r="80" spans="7:7" x14ac:dyDescent="0.35">
      <c r="G80" s="71"/>
    </row>
    <row r="81" spans="7:7" x14ac:dyDescent="0.35">
      <c r="G81" s="71"/>
    </row>
    <row r="82" spans="7:7" x14ac:dyDescent="0.35">
      <c r="G82" s="71"/>
    </row>
    <row r="83" spans="7:7" x14ac:dyDescent="0.35">
      <c r="G83" s="71"/>
    </row>
    <row r="84" spans="7:7" x14ac:dyDescent="0.35">
      <c r="G84" s="71"/>
    </row>
    <row r="85" spans="7:7" x14ac:dyDescent="0.35">
      <c r="G85" s="71"/>
    </row>
    <row r="86" spans="7:7" x14ac:dyDescent="0.35">
      <c r="G86" s="71"/>
    </row>
    <row r="87" spans="7:7" x14ac:dyDescent="0.35">
      <c r="G87" s="71"/>
    </row>
    <row r="88" spans="7:7" x14ac:dyDescent="0.35">
      <c r="G88" s="71"/>
    </row>
    <row r="89" spans="7:7" x14ac:dyDescent="0.35">
      <c r="G89" s="71"/>
    </row>
    <row r="90" spans="7:7" x14ac:dyDescent="0.35">
      <c r="G90" s="71"/>
    </row>
    <row r="91" spans="7:7" x14ac:dyDescent="0.35">
      <c r="G91" s="71"/>
    </row>
    <row r="92" spans="7:7" x14ac:dyDescent="0.35">
      <c r="G92" s="71"/>
    </row>
    <row r="93" spans="7:7" x14ac:dyDescent="0.35">
      <c r="G93" s="71"/>
    </row>
    <row r="94" spans="7:7" x14ac:dyDescent="0.35">
      <c r="G94" s="71"/>
    </row>
    <row r="95" spans="7:7" x14ac:dyDescent="0.35">
      <c r="G95" s="71"/>
    </row>
    <row r="96" spans="7:7" x14ac:dyDescent="0.35">
      <c r="G96" s="71"/>
    </row>
    <row r="97" spans="2:7" x14ac:dyDescent="0.35">
      <c r="G97" s="71"/>
    </row>
    <row r="98" spans="2:7" x14ac:dyDescent="0.35">
      <c r="G98" s="71"/>
    </row>
    <row r="99" spans="2:7" x14ac:dyDescent="0.35">
      <c r="G99" s="71"/>
    </row>
    <row r="100" spans="2:7" x14ac:dyDescent="0.35">
      <c r="G100" s="71"/>
    </row>
    <row r="101" spans="2:7" x14ac:dyDescent="0.35">
      <c r="G101" s="71"/>
    </row>
    <row r="102" spans="2:7" x14ac:dyDescent="0.35">
      <c r="G102" s="71"/>
    </row>
    <row r="103" spans="2:7" x14ac:dyDescent="0.35">
      <c r="G103" s="71"/>
    </row>
    <row r="104" spans="2:7" x14ac:dyDescent="0.35">
      <c r="C104" s="70"/>
      <c r="G104" s="71"/>
    </row>
    <row r="105" spans="2:7" x14ac:dyDescent="0.35">
      <c r="B105" s="92"/>
      <c r="G105" s="71"/>
    </row>
    <row r="106" spans="2:7" x14ac:dyDescent="0.35">
      <c r="G106" s="71"/>
    </row>
    <row r="107" spans="2:7" x14ac:dyDescent="0.35">
      <c r="G107" s="71"/>
    </row>
    <row r="108" spans="2:7" x14ac:dyDescent="0.35">
      <c r="G108" s="71"/>
    </row>
    <row r="109" spans="2:7" x14ac:dyDescent="0.35">
      <c r="G109" s="71"/>
    </row>
    <row r="110" spans="2:7" x14ac:dyDescent="0.35">
      <c r="G110" s="71"/>
    </row>
    <row r="111" spans="2:7" x14ac:dyDescent="0.35">
      <c r="G111" s="71"/>
    </row>
    <row r="114" spans="2:7" x14ac:dyDescent="0.35">
      <c r="G114" s="71" t="s">
        <v>204</v>
      </c>
    </row>
    <row r="117" spans="2:7" x14ac:dyDescent="0.35">
      <c r="G117" s="71" t="s">
        <v>205</v>
      </c>
    </row>
    <row r="118" spans="2:7" x14ac:dyDescent="0.35">
      <c r="B118" s="18"/>
      <c r="C118" s="16"/>
      <c r="G118" s="78" t="s">
        <v>206</v>
      </c>
    </row>
    <row r="120" spans="2:7" x14ac:dyDescent="0.35">
      <c r="G120" s="71" t="s">
        <v>207</v>
      </c>
    </row>
    <row r="124" spans="2:7" x14ac:dyDescent="0.35">
      <c r="G124" s="71" t="s">
        <v>208</v>
      </c>
    </row>
    <row r="126" spans="2:7" x14ac:dyDescent="0.35">
      <c r="G126" s="71" t="s">
        <v>209</v>
      </c>
    </row>
    <row r="127" spans="2:7" x14ac:dyDescent="0.35">
      <c r="G127" s="71" t="s">
        <v>210</v>
      </c>
    </row>
    <row r="128" spans="2:7" x14ac:dyDescent="0.35">
      <c r="G128" s="71" t="s">
        <v>211</v>
      </c>
    </row>
    <row r="129" spans="2:7" x14ac:dyDescent="0.35">
      <c r="G129" s="71" t="s">
        <v>212</v>
      </c>
    </row>
    <row r="130" spans="2:7" x14ac:dyDescent="0.35">
      <c r="G130" s="71" t="s">
        <v>213</v>
      </c>
    </row>
    <row r="131" spans="2:7" x14ac:dyDescent="0.35">
      <c r="B131" s="67"/>
      <c r="G131" s="71" t="s">
        <v>214</v>
      </c>
    </row>
    <row r="132" spans="2:7" x14ac:dyDescent="0.35">
      <c r="G132" s="71" t="s">
        <v>203</v>
      </c>
    </row>
    <row r="133" spans="2:7" x14ac:dyDescent="0.35">
      <c r="G133" s="71" t="s">
        <v>215</v>
      </c>
    </row>
    <row r="134" spans="2:7" x14ac:dyDescent="0.35">
      <c r="C134" s="87"/>
      <c r="D134" s="84"/>
      <c r="E134" s="84"/>
      <c r="F134" s="84"/>
      <c r="G134" s="71" t="s">
        <v>223</v>
      </c>
    </row>
    <row r="135" spans="2:7" x14ac:dyDescent="0.35">
      <c r="G135" s="71" t="s">
        <v>216</v>
      </c>
    </row>
    <row r="136" spans="2:7" x14ac:dyDescent="0.35">
      <c r="G136" s="71" t="s">
        <v>217</v>
      </c>
    </row>
    <row r="137" spans="2:7" x14ac:dyDescent="0.35">
      <c r="D137" s="83"/>
      <c r="E137" s="83"/>
      <c r="F137" s="83"/>
      <c r="G137" s="71" t="s">
        <v>221</v>
      </c>
    </row>
    <row r="138" spans="2:7" x14ac:dyDescent="0.35">
      <c r="C138" s="85"/>
      <c r="D138" s="85"/>
      <c r="E138" s="85"/>
      <c r="F138" s="85"/>
      <c r="G138" s="71" t="s">
        <v>224</v>
      </c>
    </row>
    <row r="139" spans="2:7" x14ac:dyDescent="0.35">
      <c r="B139" s="16"/>
      <c r="C139" s="85"/>
      <c r="D139" s="85"/>
      <c r="E139" s="85"/>
      <c r="F139" s="85"/>
      <c r="G139" s="71" t="s">
        <v>225</v>
      </c>
    </row>
  </sheetData>
  <hyperlinks>
    <hyperlink ref="G114" r:id="rId1"/>
    <hyperlink ref="G117" r:id="rId2"/>
    <hyperlink ref="G118" r:id="rId3" tooltip="Persistent link using digital object identifier"/>
    <hyperlink ref="G124" r:id="rId4"/>
    <hyperlink ref="G126" r:id="rId5"/>
    <hyperlink ref="G127" r:id="rId6"/>
    <hyperlink ref="G120" r:id="rId7"/>
    <hyperlink ref="G128" r:id="rId8"/>
    <hyperlink ref="G129" r:id="rId9"/>
    <hyperlink ref="G130" r:id="rId10"/>
    <hyperlink ref="G131" r:id="rId11"/>
    <hyperlink ref="G132" r:id="rId12"/>
    <hyperlink ref="G133" r:id="rId13"/>
    <hyperlink ref="G135" r:id="rId14"/>
    <hyperlink ref="G136" r:id="rId15"/>
    <hyperlink ref="G137" r:id="rId16"/>
    <hyperlink ref="G139" r:id="rId17"/>
    <hyperlink ref="G4" r:id="rId18"/>
    <hyperlink ref="G5" r:id="rId19"/>
    <hyperlink ref="G6" r:id="rId20"/>
    <hyperlink ref="G7" r:id="rId21"/>
    <hyperlink ref="G8" r:id="rId22"/>
    <hyperlink ref="G11" r:id="rId23"/>
    <hyperlink ref="G12" r:id="rId24"/>
    <hyperlink ref="G10" r:id="rId25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Data_base_case</vt:lpstr>
      <vt:lpstr>Selected_units</vt:lpstr>
      <vt:lpstr>Scenarios_definition</vt:lpstr>
      <vt:lpstr>Scenarios_bhm</vt:lpstr>
      <vt:lpstr>Scenarios_tests</vt:lpstr>
      <vt:lpstr>Scenarios_stoch</vt:lpstr>
      <vt:lpstr>Ref_base_case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2023-07-02T17:18:15Z</dcterms:modified>
</cp:coreProperties>
</file>