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codeName="ThisWorkbook"/>
  <xr:revisionPtr revIDLastSave="0" documentId="13_ncr:1_{4E955664-3BB6-47F2-83AA-9368713C2FD7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Data_base_case" sheetId="79" r:id="rId1"/>
    <sheet name="Selected_units" sheetId="82" r:id="rId2"/>
    <sheet name="Scenarios_definition" sheetId="80" r:id="rId3"/>
    <sheet name="Scenarios_DME" sheetId="95" r:id="rId4"/>
    <sheet name="Scenarios_tests" sheetId="100" r:id="rId5"/>
    <sheet name="Ref_base_case" sheetId="99" r:id="rId6"/>
    <sheet name="Sources" sheetId="97" r:id="rId7"/>
  </sheets>
  <externalReferences>
    <externalReference r:id="rId8"/>
  </externalReferences>
  <definedNames>
    <definedName name="CEPCI_ref">[1]Calculations!$C$28</definedName>
    <definedName name="CEPCI2014">[1]Calculations!$C$22</definedName>
    <definedName name="CEPCI2015">[1]Calculations!$C$23</definedName>
    <definedName name="DE2014_">[1]Calculations!$C$8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79" l="1"/>
  <c r="H181" i="80"/>
  <c r="F181" i="80" s="1"/>
  <c r="T47" i="82"/>
  <c r="T6" i="82"/>
  <c r="T7" i="82"/>
  <c r="T16" i="82"/>
  <c r="T17" i="82"/>
  <c r="T18" i="82"/>
  <c r="T34" i="82" s="1"/>
  <c r="T19" i="82"/>
  <c r="T35" i="82" s="1"/>
  <c r="T20" i="82"/>
  <c r="T36" i="82" s="1"/>
  <c r="T21" i="82"/>
  <c r="T37" i="82" s="1"/>
  <c r="T22" i="82"/>
  <c r="T23" i="82"/>
  <c r="T24" i="82"/>
  <c r="T27" i="82"/>
  <c r="T28" i="82"/>
  <c r="T29" i="82"/>
  <c r="T30" i="82"/>
  <c r="T31" i="82"/>
  <c r="T32" i="82"/>
  <c r="T38" i="82"/>
  <c r="T39" i="82"/>
  <c r="T46" i="82"/>
  <c r="T44" i="82" s="1"/>
  <c r="T65" i="82"/>
  <c r="T66" i="82"/>
  <c r="T67" i="82"/>
  <c r="T68" i="82"/>
  <c r="B10" i="82"/>
  <c r="B11" i="82"/>
  <c r="B12" i="82"/>
  <c r="A10" i="82"/>
  <c r="A11" i="82"/>
  <c r="A12" i="82"/>
  <c r="H13" i="79"/>
  <c r="E11" i="79"/>
  <c r="E12" i="79"/>
  <c r="E13" i="79"/>
  <c r="E14" i="79"/>
  <c r="E15" i="79"/>
  <c r="A9" i="82"/>
  <c r="B9" i="82"/>
  <c r="G99" i="95"/>
  <c r="A99" i="95"/>
  <c r="I99" i="95"/>
  <c r="I98" i="95"/>
  <c r="G98" i="95"/>
  <c r="A98" i="95"/>
  <c r="S6" i="82"/>
  <c r="S7" i="82"/>
  <c r="S16" i="82"/>
  <c r="S17" i="82"/>
  <c r="S18" i="82"/>
  <c r="S34" i="82" s="1"/>
  <c r="S19" i="82"/>
  <c r="S35" i="82" s="1"/>
  <c r="S20" i="82"/>
  <c r="S36" i="82" s="1"/>
  <c r="S21" i="82"/>
  <c r="S37" i="82" s="1"/>
  <c r="S22" i="82"/>
  <c r="S23" i="82"/>
  <c r="S24" i="82"/>
  <c r="S28" i="82"/>
  <c r="S29" i="82"/>
  <c r="S30" i="82"/>
  <c r="S31" i="82"/>
  <c r="S32" i="82"/>
  <c r="S33" i="82"/>
  <c r="S38" i="82"/>
  <c r="S39" i="82"/>
  <c r="S65" i="82"/>
  <c r="S66" i="82"/>
  <c r="S67" i="82"/>
  <c r="S68" i="82"/>
  <c r="I12" i="79"/>
  <c r="I14" i="79"/>
  <c r="H12" i="79"/>
  <c r="T48" i="82" l="1"/>
  <c r="T45" i="82"/>
  <c r="B62" i="99" l="1"/>
  <c r="B61" i="99"/>
  <c r="B60" i="99"/>
  <c r="B59" i="99"/>
  <c r="B58" i="99"/>
  <c r="B57" i="99"/>
  <c r="B56" i="99"/>
  <c r="B55" i="99"/>
  <c r="B54" i="99"/>
  <c r="B53" i="99"/>
  <c r="B52" i="99"/>
  <c r="B51" i="99"/>
  <c r="I42" i="99"/>
  <c r="I31" i="99"/>
  <c r="I30" i="99"/>
  <c r="I29" i="99"/>
  <c r="I28" i="99"/>
  <c r="I27" i="99"/>
  <c r="B26" i="99"/>
  <c r="B25" i="99"/>
  <c r="I23" i="99"/>
  <c r="I22" i="99"/>
  <c r="I21" i="99"/>
  <c r="I20" i="99"/>
  <c r="I19" i="99"/>
  <c r="I18" i="99"/>
  <c r="I17" i="99"/>
  <c r="I16" i="99"/>
  <c r="I15" i="99"/>
  <c r="I14" i="99"/>
  <c r="I13" i="99"/>
  <c r="I12" i="99"/>
  <c r="I11" i="99"/>
  <c r="I10" i="99"/>
  <c r="I9" i="99"/>
  <c r="FS7" i="99"/>
  <c r="FR7" i="99"/>
  <c r="FQ7" i="99"/>
  <c r="FP7" i="99"/>
  <c r="FO7" i="99"/>
  <c r="FN7" i="99"/>
  <c r="FM7" i="99"/>
  <c r="FL7" i="99"/>
  <c r="FK7" i="99"/>
  <c r="FJ7" i="99"/>
  <c r="FI7" i="99"/>
  <c r="FH7" i="99"/>
  <c r="FG7" i="99"/>
  <c r="FF7" i="99"/>
  <c r="FE7" i="99"/>
  <c r="FD7" i="99"/>
  <c r="FC7" i="99"/>
  <c r="FB7" i="99"/>
  <c r="FA7" i="99"/>
  <c r="EZ7" i="99"/>
  <c r="EY7" i="99"/>
  <c r="EX7" i="99"/>
  <c r="EW7" i="99"/>
  <c r="EV7" i="99"/>
  <c r="EU7" i="99"/>
  <c r="ET7" i="99"/>
  <c r="ES7" i="99"/>
  <c r="ER7" i="99"/>
  <c r="EQ7" i="99"/>
  <c r="EP7" i="99"/>
  <c r="EO7" i="99"/>
  <c r="EN7" i="99"/>
  <c r="EM7" i="99"/>
  <c r="EL7" i="99"/>
  <c r="EK7" i="99"/>
  <c r="EJ7" i="99"/>
  <c r="EI7" i="99"/>
  <c r="EH7" i="99"/>
  <c r="EG7" i="99"/>
  <c r="EF7" i="99"/>
  <c r="EE7" i="99"/>
  <c r="ED7" i="99"/>
  <c r="EC7" i="99"/>
  <c r="EB7" i="99"/>
  <c r="EA7" i="99"/>
  <c r="DZ7" i="99"/>
  <c r="DY7" i="99"/>
  <c r="DX7" i="99"/>
  <c r="DW7" i="99"/>
  <c r="DV7" i="99"/>
  <c r="DU7" i="99"/>
  <c r="DT7" i="99"/>
  <c r="DS7" i="99"/>
  <c r="DR7" i="99"/>
  <c r="DQ7" i="99"/>
  <c r="DP7" i="99"/>
  <c r="DO7" i="99"/>
  <c r="DN7" i="99"/>
  <c r="DM7" i="99"/>
  <c r="DL7" i="99"/>
  <c r="DK7" i="99"/>
  <c r="DJ7" i="99"/>
  <c r="DI7" i="99"/>
  <c r="DH7" i="99"/>
  <c r="DG7" i="99"/>
  <c r="DF7" i="99"/>
  <c r="DE7" i="99"/>
  <c r="DD7" i="99"/>
  <c r="DC7" i="99"/>
  <c r="DB7" i="99"/>
  <c r="DA7" i="99"/>
  <c r="CZ7" i="99"/>
  <c r="CY7" i="99"/>
  <c r="CX7" i="99"/>
  <c r="CW7" i="99"/>
  <c r="CV7" i="99"/>
  <c r="CU7" i="99"/>
  <c r="CT7" i="99"/>
  <c r="CS7" i="99"/>
  <c r="CR7" i="99"/>
  <c r="CQ7" i="99"/>
  <c r="CP7" i="99"/>
  <c r="CO7" i="99"/>
  <c r="CN7" i="99"/>
  <c r="CM7" i="99"/>
  <c r="CL7" i="99"/>
  <c r="CK7" i="99"/>
  <c r="CJ7" i="99"/>
  <c r="CI7" i="99"/>
  <c r="CH7" i="99"/>
  <c r="CG7" i="99"/>
  <c r="CF7" i="99"/>
  <c r="CE7" i="99"/>
  <c r="CD7" i="99"/>
  <c r="CC7" i="99"/>
  <c r="CB7" i="99"/>
  <c r="CA7" i="99"/>
  <c r="BZ7" i="99"/>
  <c r="BY7" i="99"/>
  <c r="BX7" i="99"/>
  <c r="BW7" i="99"/>
  <c r="BV7" i="99"/>
  <c r="BU7" i="99"/>
  <c r="BT7" i="99"/>
  <c r="BS7" i="99"/>
  <c r="BR7" i="99"/>
  <c r="BQ7" i="99"/>
  <c r="BP7" i="99"/>
  <c r="BO7" i="99"/>
  <c r="BN7" i="99"/>
  <c r="BM7" i="99"/>
  <c r="BL7" i="99"/>
  <c r="BK7" i="99"/>
  <c r="BJ7" i="99"/>
  <c r="BI7" i="99"/>
  <c r="BH7" i="99"/>
  <c r="BG7" i="99"/>
  <c r="BF7" i="99"/>
  <c r="BE7" i="99"/>
  <c r="BD7" i="99"/>
  <c r="BC7" i="99"/>
  <c r="BB7" i="99"/>
  <c r="BA7" i="99"/>
  <c r="AZ7" i="99"/>
  <c r="AY7" i="99"/>
  <c r="AX7" i="99"/>
  <c r="AW7" i="99"/>
  <c r="AV7" i="99"/>
  <c r="AU7" i="99"/>
  <c r="AT7" i="99"/>
  <c r="AS7" i="99"/>
  <c r="AR7" i="99"/>
  <c r="AQ7" i="99"/>
  <c r="AP7" i="99"/>
  <c r="AO7" i="99"/>
  <c r="AN7" i="99"/>
  <c r="AM7" i="99"/>
  <c r="AL7" i="99"/>
  <c r="AK7" i="99"/>
  <c r="AJ7" i="99"/>
  <c r="AI7" i="99"/>
  <c r="AH7" i="99"/>
  <c r="AG7" i="99"/>
  <c r="AF7" i="99"/>
  <c r="AE7" i="99"/>
  <c r="AD7" i="99"/>
  <c r="AC7" i="99"/>
  <c r="AB7" i="99"/>
  <c r="AA7" i="99"/>
  <c r="Z7" i="99"/>
  <c r="Y7" i="99"/>
  <c r="X7" i="99"/>
  <c r="W7" i="99"/>
  <c r="V7" i="99"/>
  <c r="U7" i="99"/>
  <c r="T7" i="99"/>
  <c r="S7" i="99"/>
  <c r="R7" i="99"/>
  <c r="Q7" i="99"/>
  <c r="P7" i="99"/>
  <c r="O7" i="99"/>
  <c r="N7" i="99"/>
  <c r="M7" i="99"/>
  <c r="L7" i="99"/>
  <c r="K7" i="99"/>
  <c r="J7" i="99"/>
  <c r="I7" i="99"/>
  <c r="H7" i="99"/>
  <c r="F7" i="99"/>
  <c r="G5" i="99"/>
  <c r="G7" i="99" s="1"/>
  <c r="I97" i="95"/>
  <c r="G97" i="95"/>
  <c r="A97" i="95"/>
  <c r="I96" i="95"/>
  <c r="G96" i="95"/>
  <c r="A96" i="95"/>
  <c r="I95" i="95"/>
  <c r="G95" i="95"/>
  <c r="A95" i="95"/>
  <c r="I94" i="95"/>
  <c r="G94" i="95"/>
  <c r="A94" i="95"/>
  <c r="I93" i="95"/>
  <c r="G93" i="95"/>
  <c r="A93" i="95"/>
  <c r="I92" i="95"/>
  <c r="G92" i="95"/>
  <c r="A92" i="95"/>
  <c r="I91" i="95"/>
  <c r="G91" i="95"/>
  <c r="A91" i="95"/>
  <c r="I90" i="95"/>
  <c r="G90" i="95"/>
  <c r="A90" i="95"/>
  <c r="I89" i="95"/>
  <c r="G89" i="95"/>
  <c r="A89" i="95"/>
  <c r="I88" i="95"/>
  <c r="G88" i="95"/>
  <c r="A88" i="95"/>
  <c r="I87" i="95"/>
  <c r="G87" i="95"/>
  <c r="A87" i="95"/>
  <c r="I86" i="95"/>
  <c r="G86" i="95"/>
  <c r="A86" i="95"/>
  <c r="I85" i="95"/>
  <c r="G85" i="95"/>
  <c r="A85" i="95"/>
  <c r="I84" i="95"/>
  <c r="G84" i="95"/>
  <c r="A84" i="95"/>
  <c r="I83" i="95"/>
  <c r="G83" i="95"/>
  <c r="A83" i="95"/>
  <c r="I82" i="95"/>
  <c r="G82" i="95"/>
  <c r="A82" i="95"/>
  <c r="I81" i="95"/>
  <c r="G81" i="95"/>
  <c r="A81" i="95"/>
  <c r="I80" i="95"/>
  <c r="G80" i="95"/>
  <c r="A80" i="95"/>
  <c r="I79" i="95"/>
  <c r="G79" i="95"/>
  <c r="A79" i="95"/>
  <c r="I78" i="95"/>
  <c r="G78" i="95"/>
  <c r="A78" i="95"/>
  <c r="I77" i="95"/>
  <c r="G77" i="95"/>
  <c r="A77" i="95"/>
  <c r="I76" i="95"/>
  <c r="G76" i="95"/>
  <c r="A76" i="95"/>
  <c r="I75" i="95"/>
  <c r="G75" i="95"/>
  <c r="A75" i="95"/>
  <c r="I74" i="95"/>
  <c r="G74" i="95"/>
  <c r="A74" i="95"/>
  <c r="DE74" i="79" l="1"/>
  <c r="DF74" i="79"/>
  <c r="DG74" i="79"/>
  <c r="DH74" i="79"/>
  <c r="DI74" i="79"/>
  <c r="DJ74" i="79"/>
  <c r="DK74" i="79"/>
  <c r="DY74" i="79"/>
  <c r="DZ74" i="79"/>
  <c r="EA74" i="79"/>
  <c r="EB74" i="79"/>
  <c r="EC74" i="79"/>
  <c r="ED74" i="79"/>
  <c r="EE74" i="79"/>
  <c r="FP77" i="79"/>
  <c r="FM25" i="79"/>
  <c r="FN25" i="79"/>
  <c r="FO25" i="79"/>
  <c r="FP25" i="79"/>
  <c r="FQ25" i="79"/>
  <c r="FR25" i="79"/>
  <c r="FS25" i="79"/>
  <c r="FM26" i="79"/>
  <c r="FN26" i="79"/>
  <c r="FO26" i="79"/>
  <c r="FP26" i="79"/>
  <c r="FQ26" i="79"/>
  <c r="FR26" i="79"/>
  <c r="FS26" i="79"/>
  <c r="FM33" i="79"/>
  <c r="FM32" i="79"/>
  <c r="FM31" i="79"/>
  <c r="FO33" i="79"/>
  <c r="FO32" i="79"/>
  <c r="FO31" i="79"/>
  <c r="FO35" i="79" s="1"/>
  <c r="FQ33" i="79"/>
  <c r="FQ32" i="79"/>
  <c r="FQ31" i="79"/>
  <c r="FQ34" i="79" s="1"/>
  <c r="FS33" i="79"/>
  <c r="FS32" i="79"/>
  <c r="FS31" i="79"/>
  <c r="DA33" i="79"/>
  <c r="DA32" i="79"/>
  <c r="DA31" i="79"/>
  <c r="CY33" i="79"/>
  <c r="CY32" i="79"/>
  <c r="CY31" i="79"/>
  <c r="CW33" i="79"/>
  <c r="CW32" i="79"/>
  <c r="CW31" i="79"/>
  <c r="CU33" i="79"/>
  <c r="CU32" i="79"/>
  <c r="CU31" i="79"/>
  <c r="CQ35" i="79"/>
  <c r="CQ34" i="79"/>
  <c r="CO35" i="79"/>
  <c r="CO34" i="79"/>
  <c r="FM34" i="79" l="1"/>
  <c r="FM35" i="79"/>
  <c r="CW35" i="79"/>
  <c r="FS34" i="79"/>
  <c r="DA34" i="79"/>
  <c r="FQ35" i="79"/>
  <c r="CU35" i="79"/>
  <c r="CW34" i="79"/>
  <c r="DA35" i="79"/>
  <c r="CY35" i="79"/>
  <c r="CY34" i="79"/>
  <c r="FS35" i="79"/>
  <c r="FO34" i="79"/>
  <c r="CU34" i="79"/>
  <c r="CK35" i="79"/>
  <c r="CK34" i="79"/>
  <c r="CM35" i="79"/>
  <c r="CM34" i="79"/>
  <c r="I17" i="95" l="1"/>
  <c r="G17" i="95"/>
  <c r="I16" i="95"/>
  <c r="G16" i="95"/>
  <c r="I15" i="95"/>
  <c r="G15" i="95"/>
  <c r="I14" i="95"/>
  <c r="G14" i="95"/>
  <c r="A14" i="95"/>
  <c r="A15" i="95"/>
  <c r="A16" i="95"/>
  <c r="A17" i="95"/>
  <c r="I18" i="95" l="1"/>
  <c r="I19" i="95"/>
  <c r="I20" i="95"/>
  <c r="I21" i="95"/>
  <c r="I22" i="95"/>
  <c r="I23" i="95"/>
  <c r="I24" i="95"/>
  <c r="I25" i="95"/>
  <c r="I26" i="95"/>
  <c r="I27" i="95"/>
  <c r="I28" i="95"/>
  <c r="I29" i="95"/>
  <c r="I30" i="95"/>
  <c r="I31" i="95"/>
  <c r="I32" i="95"/>
  <c r="I33" i="95"/>
  <c r="A18" i="95"/>
  <c r="A19" i="95"/>
  <c r="A20" i="95"/>
  <c r="A21" i="95"/>
  <c r="A22" i="95"/>
  <c r="A23" i="95"/>
  <c r="A24" i="95"/>
  <c r="A25" i="95"/>
  <c r="A26" i="95"/>
  <c r="A27" i="95"/>
  <c r="A28" i="95"/>
  <c r="A29" i="95"/>
  <c r="A30" i="95"/>
  <c r="A31" i="95"/>
  <c r="A32" i="95"/>
  <c r="A33" i="95"/>
  <c r="A34" i="95"/>
  <c r="A35" i="95"/>
  <c r="A36" i="95"/>
  <c r="A37" i="95"/>
  <c r="A38" i="95"/>
  <c r="A39" i="95"/>
  <c r="A40" i="95"/>
  <c r="A41" i="95"/>
  <c r="A42" i="95"/>
  <c r="A43" i="95"/>
  <c r="A44" i="95"/>
  <c r="A45" i="95"/>
  <c r="A46" i="95"/>
  <c r="A47" i="95"/>
  <c r="A48" i="95"/>
  <c r="A49" i="95"/>
  <c r="A50" i="95"/>
  <c r="A51" i="95"/>
  <c r="A52" i="95"/>
  <c r="A53" i="95"/>
  <c r="A54" i="95"/>
  <c r="A55" i="95"/>
  <c r="A56" i="95"/>
  <c r="A57" i="95"/>
  <c r="A58" i="95"/>
  <c r="A59" i="95"/>
  <c r="A60" i="95"/>
  <c r="A61" i="95"/>
  <c r="A62" i="95"/>
  <c r="A63" i="95"/>
  <c r="A64" i="95"/>
  <c r="A65" i="95"/>
  <c r="A66" i="95"/>
  <c r="A67" i="95"/>
  <c r="A68" i="95"/>
  <c r="A69" i="95"/>
  <c r="A70" i="95"/>
  <c r="A71" i="95"/>
  <c r="A72" i="95"/>
  <c r="A73" i="95"/>
  <c r="I73" i="95"/>
  <c r="G73" i="95"/>
  <c r="I72" i="95"/>
  <c r="G72" i="95"/>
  <c r="I71" i="95"/>
  <c r="G71" i="95"/>
  <c r="I70" i="95"/>
  <c r="G70" i="95"/>
  <c r="I69" i="95"/>
  <c r="G69" i="95"/>
  <c r="I68" i="95"/>
  <c r="G68" i="95"/>
  <c r="I67" i="95"/>
  <c r="G67" i="95"/>
  <c r="I66" i="95"/>
  <c r="G66" i="95"/>
  <c r="I65" i="95"/>
  <c r="G65" i="95"/>
  <c r="I64" i="95"/>
  <c r="G64" i="95"/>
  <c r="I63" i="95"/>
  <c r="G63" i="95"/>
  <c r="I62" i="95"/>
  <c r="G62" i="95"/>
  <c r="I61" i="95"/>
  <c r="G61" i="95"/>
  <c r="I60" i="95"/>
  <c r="G60" i="95"/>
  <c r="I59" i="95"/>
  <c r="G59" i="95"/>
  <c r="I58" i="95"/>
  <c r="G58" i="95"/>
  <c r="I57" i="95"/>
  <c r="G57" i="95"/>
  <c r="I56" i="95"/>
  <c r="G56" i="95"/>
  <c r="I55" i="95"/>
  <c r="G55" i="95"/>
  <c r="I54" i="95"/>
  <c r="G54" i="95"/>
  <c r="I53" i="95"/>
  <c r="G53" i="95"/>
  <c r="I52" i="95"/>
  <c r="G52" i="95"/>
  <c r="I51" i="95"/>
  <c r="G51" i="95"/>
  <c r="I50" i="95"/>
  <c r="G50" i="95"/>
  <c r="I49" i="95"/>
  <c r="G49" i="95"/>
  <c r="I48" i="95"/>
  <c r="G48" i="95"/>
  <c r="I47" i="95"/>
  <c r="G47" i="95"/>
  <c r="I46" i="95"/>
  <c r="G46" i="95"/>
  <c r="I45" i="95"/>
  <c r="G45" i="95"/>
  <c r="I44" i="95"/>
  <c r="G44" i="95"/>
  <c r="I43" i="95"/>
  <c r="G43" i="95"/>
  <c r="I42" i="95"/>
  <c r="G42" i="95"/>
  <c r="I41" i="95"/>
  <c r="G41" i="95"/>
  <c r="I40" i="95"/>
  <c r="G40" i="95"/>
  <c r="I39" i="95"/>
  <c r="G39" i="95"/>
  <c r="I38" i="95"/>
  <c r="G38" i="95"/>
  <c r="I37" i="95"/>
  <c r="G37" i="95"/>
  <c r="I36" i="95"/>
  <c r="G36" i="95"/>
  <c r="I35" i="95"/>
  <c r="G35" i="95"/>
  <c r="I34" i="95"/>
  <c r="G34" i="95"/>
  <c r="A13" i="82" l="1"/>
  <c r="A14" i="82"/>
  <c r="A15" i="82"/>
  <c r="B17" i="82"/>
  <c r="B13" i="82"/>
  <c r="B14" i="82"/>
  <c r="B15" i="82"/>
  <c r="B16" i="82"/>
  <c r="EX19" i="79"/>
  <c r="EN19" i="79"/>
  <c r="EX18" i="79"/>
  <c r="EN18" i="79"/>
  <c r="EX17" i="79"/>
  <c r="EN17" i="79"/>
  <c r="I17" i="79"/>
  <c r="I18" i="79"/>
  <c r="I19" i="79"/>
  <c r="I16" i="79"/>
  <c r="E17" i="79"/>
  <c r="E18" i="79"/>
  <c r="E19" i="79"/>
  <c r="EX16" i="79"/>
  <c r="EN16" i="79"/>
  <c r="E16" i="79"/>
  <c r="DC21" i="79" l="1"/>
  <c r="DD21" i="79"/>
  <c r="DE21" i="79"/>
  <c r="DF21" i="79"/>
  <c r="DG21" i="79"/>
  <c r="DH21" i="79"/>
  <c r="DI21" i="79"/>
  <c r="DJ21" i="79"/>
  <c r="DK21" i="79"/>
  <c r="DC22" i="79"/>
  <c r="DD22" i="79"/>
  <c r="DE22" i="79"/>
  <c r="DF22" i="79"/>
  <c r="DG22" i="79"/>
  <c r="DH22" i="79"/>
  <c r="DI22" i="79"/>
  <c r="DJ22" i="79"/>
  <c r="DK22" i="79"/>
  <c r="DC23" i="79"/>
  <c r="DD23" i="79"/>
  <c r="DE23" i="79"/>
  <c r="DF23" i="79"/>
  <c r="DG23" i="79"/>
  <c r="DH23" i="79"/>
  <c r="DI23" i="79"/>
  <c r="DJ23" i="79"/>
  <c r="DK23" i="79"/>
  <c r="DC24" i="79"/>
  <c r="DD24" i="79"/>
  <c r="DE24" i="79"/>
  <c r="DF24" i="79"/>
  <c r="DG24" i="79"/>
  <c r="DH24" i="79"/>
  <c r="DI24" i="79"/>
  <c r="DJ24" i="79"/>
  <c r="DK24" i="79"/>
  <c r="DB24" i="79"/>
  <c r="DB23" i="79"/>
  <c r="DB22" i="79"/>
  <c r="DB21" i="79"/>
  <c r="G11" i="95" l="1"/>
  <c r="G12" i="95"/>
  <c r="G13" i="95"/>
  <c r="G10" i="95"/>
  <c r="H17" i="82" l="1"/>
  <c r="I17" i="82"/>
  <c r="J17" i="82"/>
  <c r="K17" i="82"/>
  <c r="L17" i="82"/>
  <c r="M17" i="82"/>
  <c r="N17" i="82"/>
  <c r="O17" i="82"/>
  <c r="P17" i="82"/>
  <c r="Q17" i="82"/>
  <c r="R17" i="82"/>
  <c r="G17" i="82"/>
  <c r="A74" i="82"/>
  <c r="B74" i="82"/>
  <c r="A17" i="82"/>
  <c r="A18" i="82"/>
  <c r="B18" i="82"/>
  <c r="R68" i="82"/>
  <c r="Q68" i="82"/>
  <c r="P68" i="82"/>
  <c r="O68" i="82"/>
  <c r="N68" i="82"/>
  <c r="M68" i="82"/>
  <c r="L68" i="82"/>
  <c r="K68" i="82"/>
  <c r="J68" i="82"/>
  <c r="I68" i="82"/>
  <c r="H68" i="82"/>
  <c r="G68" i="82"/>
  <c r="F68" i="82"/>
  <c r="E68" i="82"/>
  <c r="D68" i="82"/>
  <c r="C68" i="82"/>
  <c r="R67" i="82"/>
  <c r="Q67" i="82"/>
  <c r="P67" i="82"/>
  <c r="O67" i="82"/>
  <c r="N67" i="82"/>
  <c r="M67" i="82"/>
  <c r="L67" i="82"/>
  <c r="K67" i="82"/>
  <c r="J67" i="82"/>
  <c r="I67" i="82"/>
  <c r="H67" i="82"/>
  <c r="G67" i="82"/>
  <c r="F67" i="82"/>
  <c r="E67" i="82"/>
  <c r="D67" i="82"/>
  <c r="C67" i="82"/>
  <c r="R66" i="82"/>
  <c r="Q66" i="82"/>
  <c r="P66" i="82"/>
  <c r="O66" i="82"/>
  <c r="N66" i="82"/>
  <c r="M66" i="82"/>
  <c r="L66" i="82"/>
  <c r="K66" i="82"/>
  <c r="J66" i="82"/>
  <c r="I66" i="82"/>
  <c r="H66" i="82"/>
  <c r="G66" i="82"/>
  <c r="F66" i="82"/>
  <c r="E66" i="82"/>
  <c r="D66" i="82"/>
  <c r="C66" i="82"/>
  <c r="R65" i="82"/>
  <c r="Q65" i="82"/>
  <c r="P65" i="82"/>
  <c r="O65" i="82"/>
  <c r="N65" i="82"/>
  <c r="M65" i="82"/>
  <c r="L65" i="82"/>
  <c r="K65" i="82"/>
  <c r="J65" i="82"/>
  <c r="I65" i="82"/>
  <c r="H65" i="82"/>
  <c r="G65" i="82"/>
  <c r="F65" i="82"/>
  <c r="E65" i="82"/>
  <c r="D65" i="82"/>
  <c r="C65" i="82"/>
  <c r="R39" i="82"/>
  <c r="Q39" i="82"/>
  <c r="P39" i="82"/>
  <c r="O39" i="82"/>
  <c r="N39" i="82"/>
  <c r="M39" i="82"/>
  <c r="L39" i="82"/>
  <c r="K39" i="82"/>
  <c r="J39" i="82"/>
  <c r="I39" i="82"/>
  <c r="H39" i="82"/>
  <c r="G39" i="82"/>
  <c r="F39" i="82"/>
  <c r="E39" i="82"/>
  <c r="D39" i="82"/>
  <c r="C39" i="82"/>
  <c r="R38" i="82"/>
  <c r="Q38" i="82"/>
  <c r="P38" i="82"/>
  <c r="O38" i="82"/>
  <c r="N38" i="82"/>
  <c r="M38" i="82"/>
  <c r="L38" i="82"/>
  <c r="K38" i="82"/>
  <c r="J38" i="82"/>
  <c r="I38" i="82"/>
  <c r="H38" i="82"/>
  <c r="G38" i="82"/>
  <c r="F38" i="82"/>
  <c r="E38" i="82"/>
  <c r="D38" i="82"/>
  <c r="C38" i="82"/>
  <c r="R33" i="82"/>
  <c r="Q33" i="82"/>
  <c r="P33" i="82"/>
  <c r="O33" i="82"/>
  <c r="N33" i="82"/>
  <c r="M33" i="82"/>
  <c r="L33" i="82"/>
  <c r="K33" i="82"/>
  <c r="J33" i="82"/>
  <c r="I33" i="82"/>
  <c r="H33" i="82"/>
  <c r="G33" i="82"/>
  <c r="F33" i="82"/>
  <c r="E33" i="82"/>
  <c r="D33" i="82"/>
  <c r="C33" i="82"/>
  <c r="R32" i="82"/>
  <c r="Q32" i="82"/>
  <c r="P32" i="82"/>
  <c r="O32" i="82"/>
  <c r="N32" i="82"/>
  <c r="M32" i="82"/>
  <c r="L32" i="82"/>
  <c r="K32" i="82"/>
  <c r="J32" i="82"/>
  <c r="I32" i="82"/>
  <c r="H32" i="82"/>
  <c r="G32" i="82"/>
  <c r="F32" i="82"/>
  <c r="E32" i="82"/>
  <c r="D32" i="82"/>
  <c r="C32" i="82"/>
  <c r="R31" i="82"/>
  <c r="Q31" i="82"/>
  <c r="P31" i="82"/>
  <c r="O31" i="82"/>
  <c r="N31" i="82"/>
  <c r="M31" i="82"/>
  <c r="L31" i="82"/>
  <c r="K31" i="82"/>
  <c r="J31" i="82"/>
  <c r="I31" i="82"/>
  <c r="H31" i="82"/>
  <c r="G31" i="82"/>
  <c r="F31" i="82"/>
  <c r="E31" i="82"/>
  <c r="D31" i="82"/>
  <c r="C31" i="82"/>
  <c r="R30" i="82"/>
  <c r="Q30" i="82"/>
  <c r="P30" i="82"/>
  <c r="O30" i="82"/>
  <c r="N30" i="82"/>
  <c r="M30" i="82"/>
  <c r="L30" i="82"/>
  <c r="K30" i="82"/>
  <c r="J30" i="82"/>
  <c r="I30" i="82"/>
  <c r="H30" i="82"/>
  <c r="G30" i="82"/>
  <c r="F30" i="82"/>
  <c r="E30" i="82"/>
  <c r="D30" i="82"/>
  <c r="C30" i="82"/>
  <c r="R29" i="82"/>
  <c r="Q29" i="82"/>
  <c r="P29" i="82"/>
  <c r="O29" i="82"/>
  <c r="N29" i="82"/>
  <c r="M29" i="82"/>
  <c r="L29" i="82"/>
  <c r="K29" i="82"/>
  <c r="J29" i="82"/>
  <c r="I29" i="82"/>
  <c r="H29" i="82"/>
  <c r="G29" i="82"/>
  <c r="F29" i="82"/>
  <c r="E29" i="82"/>
  <c r="D29" i="82"/>
  <c r="C29" i="82"/>
  <c r="R28" i="82"/>
  <c r="Q28" i="82"/>
  <c r="P28" i="82"/>
  <c r="O28" i="82"/>
  <c r="N28" i="82"/>
  <c r="M28" i="82"/>
  <c r="L28" i="82"/>
  <c r="K28" i="82"/>
  <c r="J28" i="82"/>
  <c r="I28" i="82"/>
  <c r="H28" i="82"/>
  <c r="G28" i="82"/>
  <c r="F28" i="82"/>
  <c r="E28" i="82"/>
  <c r="D28" i="82"/>
  <c r="C28" i="82"/>
  <c r="R24" i="82"/>
  <c r="Q24" i="82"/>
  <c r="P24" i="82"/>
  <c r="O24" i="82"/>
  <c r="N24" i="82"/>
  <c r="M24" i="82"/>
  <c r="L24" i="82"/>
  <c r="K24" i="82"/>
  <c r="J24" i="82"/>
  <c r="I24" i="82"/>
  <c r="H24" i="82"/>
  <c r="G24" i="82"/>
  <c r="F24" i="82"/>
  <c r="E24" i="82"/>
  <c r="D24" i="82"/>
  <c r="C24" i="82"/>
  <c r="R23" i="82"/>
  <c r="Q23" i="82"/>
  <c r="P23" i="82"/>
  <c r="O23" i="82"/>
  <c r="N23" i="82"/>
  <c r="M23" i="82"/>
  <c r="L23" i="82"/>
  <c r="K23" i="82"/>
  <c r="J23" i="82"/>
  <c r="I23" i="82"/>
  <c r="H23" i="82"/>
  <c r="G23" i="82"/>
  <c r="F23" i="82"/>
  <c r="E23" i="82"/>
  <c r="D23" i="82"/>
  <c r="C23" i="82"/>
  <c r="R22" i="82"/>
  <c r="Q22" i="82"/>
  <c r="P22" i="82"/>
  <c r="O22" i="82"/>
  <c r="N22" i="82"/>
  <c r="M22" i="82"/>
  <c r="L22" i="82"/>
  <c r="K22" i="82"/>
  <c r="J22" i="82"/>
  <c r="I22" i="82"/>
  <c r="H22" i="82"/>
  <c r="G22" i="82"/>
  <c r="F22" i="82"/>
  <c r="E22" i="82"/>
  <c r="D22" i="82"/>
  <c r="C22" i="82"/>
  <c r="R21" i="82"/>
  <c r="R37" i="82" s="1"/>
  <c r="Q21" i="82"/>
  <c r="Q37" i="82" s="1"/>
  <c r="P21" i="82"/>
  <c r="P37" i="82" s="1"/>
  <c r="O21" i="82"/>
  <c r="O37" i="82" s="1"/>
  <c r="N21" i="82"/>
  <c r="N37" i="82" s="1"/>
  <c r="M21" i="82"/>
  <c r="M37" i="82" s="1"/>
  <c r="L21" i="82"/>
  <c r="L37" i="82" s="1"/>
  <c r="K21" i="82"/>
  <c r="K37" i="82" s="1"/>
  <c r="J21" i="82"/>
  <c r="J37" i="82" s="1"/>
  <c r="I21" i="82"/>
  <c r="I37" i="82" s="1"/>
  <c r="H21" i="82"/>
  <c r="H37" i="82" s="1"/>
  <c r="G21" i="82"/>
  <c r="G37" i="82" s="1"/>
  <c r="F21" i="82"/>
  <c r="F37" i="82" s="1"/>
  <c r="E21" i="82"/>
  <c r="E37" i="82" s="1"/>
  <c r="D21" i="82"/>
  <c r="D37" i="82" s="1"/>
  <c r="C21" i="82"/>
  <c r="C37" i="82" s="1"/>
  <c r="R20" i="82"/>
  <c r="R36" i="82" s="1"/>
  <c r="Q20" i="82"/>
  <c r="Q36" i="82" s="1"/>
  <c r="P20" i="82"/>
  <c r="P36" i="82" s="1"/>
  <c r="O20" i="82"/>
  <c r="O36" i="82" s="1"/>
  <c r="N20" i="82"/>
  <c r="N36" i="82" s="1"/>
  <c r="M20" i="82"/>
  <c r="M36" i="82" s="1"/>
  <c r="L20" i="82"/>
  <c r="L36" i="82" s="1"/>
  <c r="K20" i="82"/>
  <c r="K36" i="82" s="1"/>
  <c r="J20" i="82"/>
  <c r="J36" i="82" s="1"/>
  <c r="I20" i="82"/>
  <c r="I36" i="82" s="1"/>
  <c r="H20" i="82"/>
  <c r="H36" i="82" s="1"/>
  <c r="G20" i="82"/>
  <c r="G36" i="82" s="1"/>
  <c r="F20" i="82"/>
  <c r="F36" i="82" s="1"/>
  <c r="E20" i="82"/>
  <c r="E36" i="82" s="1"/>
  <c r="D20" i="82"/>
  <c r="D36" i="82" s="1"/>
  <c r="C20" i="82"/>
  <c r="C36" i="82" s="1"/>
  <c r="R19" i="82"/>
  <c r="R35" i="82" s="1"/>
  <c r="Q19" i="82"/>
  <c r="Q35" i="82" s="1"/>
  <c r="P19" i="82"/>
  <c r="P35" i="82" s="1"/>
  <c r="O19" i="82"/>
  <c r="O35" i="82" s="1"/>
  <c r="N19" i="82"/>
  <c r="N35" i="82" s="1"/>
  <c r="M19" i="82"/>
  <c r="M35" i="82" s="1"/>
  <c r="L19" i="82"/>
  <c r="L35" i="82" s="1"/>
  <c r="K19" i="82"/>
  <c r="K35" i="82" s="1"/>
  <c r="J19" i="82"/>
  <c r="J35" i="82" s="1"/>
  <c r="I19" i="82"/>
  <c r="I35" i="82" s="1"/>
  <c r="H19" i="82"/>
  <c r="H35" i="82" s="1"/>
  <c r="G19" i="82"/>
  <c r="G35" i="82" s="1"/>
  <c r="F19" i="82"/>
  <c r="F35" i="82" s="1"/>
  <c r="E19" i="82"/>
  <c r="E35" i="82" s="1"/>
  <c r="D19" i="82"/>
  <c r="D35" i="82" s="1"/>
  <c r="C19" i="82"/>
  <c r="C35" i="82" s="1"/>
  <c r="R18" i="82"/>
  <c r="R34" i="82" s="1"/>
  <c r="Q18" i="82"/>
  <c r="Q34" i="82" s="1"/>
  <c r="P18" i="82"/>
  <c r="P34" i="82" s="1"/>
  <c r="O18" i="82"/>
  <c r="O34" i="82" s="1"/>
  <c r="N18" i="82"/>
  <c r="N34" i="82" s="1"/>
  <c r="M18" i="82"/>
  <c r="M34" i="82" s="1"/>
  <c r="L18" i="82"/>
  <c r="L34" i="82" s="1"/>
  <c r="K18" i="82"/>
  <c r="K34" i="82" s="1"/>
  <c r="J18" i="82"/>
  <c r="J34" i="82" s="1"/>
  <c r="I18" i="82"/>
  <c r="I34" i="82" s="1"/>
  <c r="H18" i="82"/>
  <c r="H34" i="82" s="1"/>
  <c r="G18" i="82"/>
  <c r="G34" i="82" s="1"/>
  <c r="F18" i="82"/>
  <c r="F34" i="82" s="1"/>
  <c r="E18" i="82"/>
  <c r="E34" i="82" s="1"/>
  <c r="D18" i="82"/>
  <c r="D34" i="82" s="1"/>
  <c r="C18" i="82"/>
  <c r="C34" i="82" s="1"/>
  <c r="I20" i="79" l="1"/>
  <c r="E20" i="79"/>
  <c r="EX77" i="79" l="1"/>
  <c r="DA77" i="79"/>
  <c r="CZ77" i="79"/>
  <c r="CY77" i="79"/>
  <c r="CW77" i="79"/>
  <c r="CV77" i="79"/>
  <c r="CU77" i="79"/>
  <c r="CT77" i="79"/>
  <c r="CS77" i="79"/>
  <c r="CR77" i="79"/>
  <c r="CN77" i="79"/>
  <c r="CX77" i="79" s="1"/>
  <c r="E77" i="79"/>
  <c r="EX76" i="79"/>
  <c r="EN76" i="79"/>
  <c r="CD76" i="79"/>
  <c r="O76" i="79"/>
  <c r="E76" i="79"/>
  <c r="EX75" i="79"/>
  <c r="EN75" i="79"/>
  <c r="CD75" i="79"/>
  <c r="O75" i="79"/>
  <c r="E75" i="79"/>
  <c r="EN74" i="79"/>
  <c r="EL74" i="79"/>
  <c r="EJ74" i="79"/>
  <c r="EH74" i="79"/>
  <c r="EG74" i="79"/>
  <c r="EF74" i="79"/>
  <c r="DX74" i="79"/>
  <c r="DW74" i="79"/>
  <c r="DV74" i="79"/>
  <c r="DD74" i="79"/>
  <c r="DC74" i="79"/>
  <c r="DB74" i="79"/>
  <c r="CQ74" i="79"/>
  <c r="CP74" i="79"/>
  <c r="CO74" i="79"/>
  <c r="CN74" i="79"/>
  <c r="CM74" i="79"/>
  <c r="CL74" i="79"/>
  <c r="CK74" i="79"/>
  <c r="CJ74" i="79"/>
  <c r="CI74" i="79"/>
  <c r="CH74" i="79"/>
  <c r="E74" i="79"/>
  <c r="EX73" i="79"/>
  <c r="EN73" i="79"/>
  <c r="E73" i="79"/>
  <c r="EX72" i="79"/>
  <c r="EV72" i="79"/>
  <c r="ET72" i="79"/>
  <c r="ER72" i="79"/>
  <c r="EQ72" i="79"/>
  <c r="EP72" i="79"/>
  <c r="EN72" i="79"/>
  <c r="O72" i="79"/>
  <c r="E72" i="79"/>
  <c r="O71" i="79"/>
  <c r="E71" i="79"/>
  <c r="CL70" i="79"/>
  <c r="O70" i="79"/>
  <c r="E70" i="79"/>
  <c r="O69" i="79"/>
  <c r="E69" i="79"/>
  <c r="O68" i="79"/>
  <c r="E68" i="79"/>
  <c r="EN67" i="79"/>
  <c r="EL67" i="79"/>
  <c r="EJ67" i="79"/>
  <c r="EH67" i="79"/>
  <c r="EG67" i="79"/>
  <c r="EF67" i="79"/>
  <c r="DK67" i="79"/>
  <c r="DJ67" i="79"/>
  <c r="DI67" i="79"/>
  <c r="DH67" i="79"/>
  <c r="DG67" i="79"/>
  <c r="DF67" i="79"/>
  <c r="DE67" i="79"/>
  <c r="DD67" i="79"/>
  <c r="DC67" i="79"/>
  <c r="DB67" i="79"/>
  <c r="O67" i="79"/>
  <c r="E67" i="79"/>
  <c r="EX66" i="79"/>
  <c r="EN66" i="79"/>
  <c r="O66" i="79"/>
  <c r="E66" i="79"/>
  <c r="B66" i="79"/>
  <c r="EX65" i="79"/>
  <c r="EN65" i="79"/>
  <c r="O65" i="79"/>
  <c r="E65" i="79"/>
  <c r="B65" i="79"/>
  <c r="EX64" i="79"/>
  <c r="EN64" i="79"/>
  <c r="O64" i="79"/>
  <c r="E64" i="79"/>
  <c r="B64" i="79"/>
  <c r="EX63" i="79"/>
  <c r="EN63" i="79"/>
  <c r="O63" i="79"/>
  <c r="E63" i="79"/>
  <c r="B63" i="79"/>
  <c r="EX62" i="79"/>
  <c r="EN62" i="79"/>
  <c r="O62" i="79"/>
  <c r="E62" i="79"/>
  <c r="B62" i="79"/>
  <c r="EX61" i="79"/>
  <c r="EN61" i="79"/>
  <c r="O61" i="79"/>
  <c r="E61" i="79"/>
  <c r="B61" i="79"/>
  <c r="EX60" i="79"/>
  <c r="EN60" i="79"/>
  <c r="O60" i="79"/>
  <c r="E60" i="79"/>
  <c r="B60" i="79"/>
  <c r="EX59" i="79"/>
  <c r="EN59" i="79"/>
  <c r="O59" i="79"/>
  <c r="E59" i="79"/>
  <c r="B59" i="79"/>
  <c r="EX58" i="79"/>
  <c r="EN58" i="79"/>
  <c r="O58" i="79"/>
  <c r="E58" i="79"/>
  <c r="B58" i="79"/>
  <c r="EX57" i="79"/>
  <c r="EN57" i="79"/>
  <c r="O57" i="79"/>
  <c r="E57" i="79"/>
  <c r="B57" i="79"/>
  <c r="EX56" i="79"/>
  <c r="EN56" i="79"/>
  <c r="O56" i="79"/>
  <c r="E56" i="79"/>
  <c r="B56" i="79"/>
  <c r="EX55" i="79"/>
  <c r="EN55" i="79"/>
  <c r="O55" i="79"/>
  <c r="E55" i="79"/>
  <c r="B55" i="79"/>
  <c r="EX54" i="79"/>
  <c r="EN54" i="79"/>
  <c r="O54" i="79"/>
  <c r="O45" i="79" s="1"/>
  <c r="E54" i="79"/>
  <c r="EX53" i="79"/>
  <c r="EN53" i="79"/>
  <c r="E53" i="79"/>
  <c r="EN52" i="79"/>
  <c r="DA52" i="79"/>
  <c r="CZ52" i="79"/>
  <c r="CY52" i="79"/>
  <c r="CX52" i="79"/>
  <c r="CW52" i="79"/>
  <c r="CV52" i="79"/>
  <c r="CU52" i="79"/>
  <c r="CT52" i="79"/>
  <c r="CS52" i="79"/>
  <c r="CR52" i="79"/>
  <c r="E52" i="79"/>
  <c r="O51" i="79"/>
  <c r="E51" i="79"/>
  <c r="E50" i="79"/>
  <c r="EX49" i="79"/>
  <c r="EN49" i="79"/>
  <c r="CZ49" i="79"/>
  <c r="CV49" i="79"/>
  <c r="CT49" i="79"/>
  <c r="CS49" i="79"/>
  <c r="CR49" i="79"/>
  <c r="CN49" i="79"/>
  <c r="CX49" i="79" s="1"/>
  <c r="E49" i="79"/>
  <c r="EX48" i="79"/>
  <c r="EN48" i="79"/>
  <c r="O48" i="79"/>
  <c r="E48" i="79"/>
  <c r="EX47" i="79"/>
  <c r="EN47" i="79"/>
  <c r="E47" i="79"/>
  <c r="EX46" i="79"/>
  <c r="EN46" i="79"/>
  <c r="O46" i="79"/>
  <c r="I46" i="79"/>
  <c r="E46" i="79"/>
  <c r="EX45" i="79"/>
  <c r="EN45" i="79"/>
  <c r="E45" i="79"/>
  <c r="EX44" i="79"/>
  <c r="EN44" i="79"/>
  <c r="O44" i="79"/>
  <c r="E44" i="79"/>
  <c r="EX43" i="79"/>
  <c r="EN43" i="79"/>
  <c r="O43" i="79"/>
  <c r="E43" i="79"/>
  <c r="E42" i="79"/>
  <c r="EX41" i="79"/>
  <c r="EN41" i="79"/>
  <c r="O41" i="79"/>
  <c r="E41" i="79"/>
  <c r="EX40" i="79"/>
  <c r="EN40" i="79"/>
  <c r="E40" i="79"/>
  <c r="EX39" i="79"/>
  <c r="EN39" i="79"/>
  <c r="E39" i="79"/>
  <c r="EX38" i="79"/>
  <c r="EN38" i="79"/>
  <c r="E38" i="79"/>
  <c r="EX37" i="79"/>
  <c r="EN37" i="79"/>
  <c r="E37" i="79"/>
  <c r="EX36" i="79"/>
  <c r="EN36" i="79"/>
  <c r="O36" i="79"/>
  <c r="O37" i="79" s="1"/>
  <c r="O38" i="79" s="1"/>
  <c r="O39" i="79" s="1"/>
  <c r="O40" i="79" s="1"/>
  <c r="E36" i="79"/>
  <c r="FI35" i="79"/>
  <c r="FH35" i="79"/>
  <c r="FG35" i="79"/>
  <c r="FF35" i="79"/>
  <c r="FE35" i="79"/>
  <c r="FD35" i="79"/>
  <c r="FC35" i="79"/>
  <c r="FB35" i="79"/>
  <c r="FA35" i="79"/>
  <c r="EZ35" i="79"/>
  <c r="ER35" i="79"/>
  <c r="EQ35" i="79"/>
  <c r="EP35" i="79"/>
  <c r="EH35" i="79"/>
  <c r="EG35" i="79"/>
  <c r="EF35" i="79"/>
  <c r="ED35" i="79"/>
  <c r="EB35" i="79"/>
  <c r="DZ35" i="79"/>
  <c r="DX35" i="79"/>
  <c r="DW35" i="79"/>
  <c r="DV35" i="79"/>
  <c r="DT35" i="79"/>
  <c r="DR35" i="79"/>
  <c r="DP35" i="79"/>
  <c r="DN35" i="79"/>
  <c r="DM35" i="79"/>
  <c r="DL35" i="79"/>
  <c r="DJ35" i="79"/>
  <c r="DH35" i="79"/>
  <c r="DF35" i="79"/>
  <c r="DD35" i="79"/>
  <c r="DC35" i="79"/>
  <c r="DB35" i="79"/>
  <c r="CP35" i="79"/>
  <c r="CL35" i="79"/>
  <c r="CJ35" i="79"/>
  <c r="CI35" i="79"/>
  <c r="CH35" i="79"/>
  <c r="CG35" i="79"/>
  <c r="CF35" i="79"/>
  <c r="CE35" i="79"/>
  <c r="CC35" i="79"/>
  <c r="CB35" i="79"/>
  <c r="CA35" i="79"/>
  <c r="BZ35" i="79"/>
  <c r="BY35" i="79"/>
  <c r="BX35" i="79"/>
  <c r="AS35" i="79"/>
  <c r="AR35" i="79"/>
  <c r="AQ35" i="79"/>
  <c r="AP35" i="79"/>
  <c r="AO35" i="79"/>
  <c r="AN35" i="79"/>
  <c r="AM35" i="79"/>
  <c r="AL35" i="79"/>
  <c r="AK35" i="79"/>
  <c r="AJ35" i="79"/>
  <c r="AI35" i="79"/>
  <c r="AH35" i="79"/>
  <c r="AG35" i="79"/>
  <c r="AF35" i="79"/>
  <c r="AE35" i="79"/>
  <c r="AD35" i="79"/>
  <c r="AC35" i="79"/>
  <c r="AB35" i="79"/>
  <c r="AA35" i="79"/>
  <c r="Z35" i="79"/>
  <c r="Y35" i="79"/>
  <c r="X35" i="79"/>
  <c r="W35" i="79"/>
  <c r="V35" i="79"/>
  <c r="U35" i="79"/>
  <c r="T35" i="79"/>
  <c r="S35" i="79"/>
  <c r="R35" i="79"/>
  <c r="Q35" i="79"/>
  <c r="P35" i="79"/>
  <c r="I35" i="79"/>
  <c r="E35" i="79"/>
  <c r="FI34" i="79"/>
  <c r="FH34" i="79"/>
  <c r="FG34" i="79"/>
  <c r="FF34" i="79"/>
  <c r="FE34" i="79"/>
  <c r="FD34" i="79"/>
  <c r="FC34" i="79"/>
  <c r="FB34" i="79"/>
  <c r="FA34" i="79"/>
  <c r="EZ34" i="79"/>
  <c r="ER34" i="79"/>
  <c r="EQ34" i="79"/>
  <c r="EP34" i="79"/>
  <c r="EH34" i="79"/>
  <c r="EG34" i="79"/>
  <c r="EF34" i="79"/>
  <c r="ED34" i="79"/>
  <c r="EB34" i="79"/>
  <c r="DZ34" i="79"/>
  <c r="DX34" i="79"/>
  <c r="DW34" i="79"/>
  <c r="DV34" i="79"/>
  <c r="DT34" i="79"/>
  <c r="DR34" i="79"/>
  <c r="DP34" i="79"/>
  <c r="DN34" i="79"/>
  <c r="DM34" i="79"/>
  <c r="DL34" i="79"/>
  <c r="DJ34" i="79"/>
  <c r="DH34" i="79"/>
  <c r="DF34" i="79"/>
  <c r="DD34" i="79"/>
  <c r="DC34" i="79"/>
  <c r="DB34" i="79"/>
  <c r="CP34" i="79"/>
  <c r="CL34" i="79"/>
  <c r="CJ34" i="79"/>
  <c r="CI34" i="79"/>
  <c r="CH34" i="79"/>
  <c r="CG34" i="79"/>
  <c r="CF34" i="79"/>
  <c r="CE34" i="79"/>
  <c r="CC34" i="79"/>
  <c r="CB34" i="79"/>
  <c r="CA34" i="79"/>
  <c r="BZ34" i="79"/>
  <c r="BY34" i="79"/>
  <c r="BX34" i="79"/>
  <c r="AS34" i="79"/>
  <c r="AR34" i="79"/>
  <c r="AQ34" i="79"/>
  <c r="AP34" i="79"/>
  <c r="AO34" i="79"/>
  <c r="AN34" i="79"/>
  <c r="AM34" i="79"/>
  <c r="AL34" i="79"/>
  <c r="AK34" i="79"/>
  <c r="AJ34" i="79"/>
  <c r="AI34" i="79"/>
  <c r="AH34" i="79"/>
  <c r="AG34" i="79"/>
  <c r="AF34" i="79"/>
  <c r="AE34" i="79"/>
  <c r="AD34" i="79"/>
  <c r="AC34" i="79"/>
  <c r="AB34" i="79"/>
  <c r="AA34" i="79"/>
  <c r="Z34" i="79"/>
  <c r="Y34" i="79"/>
  <c r="X34" i="79"/>
  <c r="W34" i="79"/>
  <c r="V34" i="79"/>
  <c r="U34" i="79"/>
  <c r="T34" i="79"/>
  <c r="S34" i="79"/>
  <c r="R34" i="79"/>
  <c r="Q34" i="79"/>
  <c r="P34" i="79"/>
  <c r="I34" i="79"/>
  <c r="E34" i="79"/>
  <c r="FR33" i="79"/>
  <c r="FP33" i="79"/>
  <c r="FN33" i="79"/>
  <c r="FL33" i="79"/>
  <c r="FK33" i="79"/>
  <c r="FJ33" i="79"/>
  <c r="EX33" i="79"/>
  <c r="EN33" i="79"/>
  <c r="CZ33" i="79"/>
  <c r="CV33" i="79"/>
  <c r="CT33" i="79"/>
  <c r="CS33" i="79"/>
  <c r="CR33" i="79"/>
  <c r="CN33" i="79"/>
  <c r="CX33" i="79" s="1"/>
  <c r="CD33" i="79"/>
  <c r="Y33" i="79"/>
  <c r="X33" i="79"/>
  <c r="W33" i="79"/>
  <c r="V33" i="79"/>
  <c r="U33" i="79"/>
  <c r="T33" i="79"/>
  <c r="S33" i="79"/>
  <c r="R33" i="79"/>
  <c r="Q33" i="79"/>
  <c r="P33" i="79"/>
  <c r="I33" i="79"/>
  <c r="E33" i="79"/>
  <c r="FR32" i="79"/>
  <c r="FP32" i="79"/>
  <c r="FN32" i="79"/>
  <c r="FL32" i="79"/>
  <c r="FK32" i="79"/>
  <c r="FJ32" i="79"/>
  <c r="EX32" i="79"/>
  <c r="EN32" i="79"/>
  <c r="CZ32" i="79"/>
  <c r="CV32" i="79"/>
  <c r="CT32" i="79"/>
  <c r="CS32" i="79"/>
  <c r="CR32" i="79"/>
  <c r="CN32" i="79"/>
  <c r="CX32" i="79" s="1"/>
  <c r="Y32" i="79"/>
  <c r="X32" i="79"/>
  <c r="W32" i="79"/>
  <c r="V32" i="79"/>
  <c r="U32" i="79"/>
  <c r="T32" i="79"/>
  <c r="S32" i="79"/>
  <c r="R32" i="79"/>
  <c r="Q32" i="79"/>
  <c r="P32" i="79"/>
  <c r="O32" i="79"/>
  <c r="O42" i="79" s="1"/>
  <c r="I32" i="79"/>
  <c r="E32" i="79"/>
  <c r="FR31" i="79"/>
  <c r="FP31" i="79"/>
  <c r="FN31" i="79"/>
  <c r="FL31" i="79"/>
  <c r="FK31" i="79"/>
  <c r="FJ31" i="79"/>
  <c r="EX31" i="79"/>
  <c r="EN31" i="79"/>
  <c r="CZ31" i="79"/>
  <c r="CV31" i="79"/>
  <c r="CT31" i="79"/>
  <c r="CS31" i="79"/>
  <c r="CR31" i="79"/>
  <c r="CN31" i="79"/>
  <c r="CD31" i="79"/>
  <c r="CD34" i="79" s="1"/>
  <c r="Y31" i="79"/>
  <c r="X31" i="79"/>
  <c r="W31" i="79"/>
  <c r="V31" i="79"/>
  <c r="U31" i="79"/>
  <c r="T31" i="79"/>
  <c r="S31" i="79"/>
  <c r="R31" i="79"/>
  <c r="Q31" i="79"/>
  <c r="P31" i="79"/>
  <c r="I31" i="79"/>
  <c r="E31" i="79"/>
  <c r="EX30" i="79"/>
  <c r="EN30" i="79"/>
  <c r="DA30" i="79"/>
  <c r="CZ30" i="79"/>
  <c r="CY30" i="79"/>
  <c r="CX30" i="79"/>
  <c r="CW30" i="79"/>
  <c r="CV30" i="79"/>
  <c r="CU30" i="79"/>
  <c r="CT30" i="79"/>
  <c r="CS30" i="79"/>
  <c r="CR30" i="79"/>
  <c r="CG30" i="79"/>
  <c r="CF30" i="79"/>
  <c r="CE30" i="79"/>
  <c r="CD30" i="79"/>
  <c r="CC30" i="79"/>
  <c r="CA30" i="79"/>
  <c r="BZ30" i="79"/>
  <c r="BX30" i="79"/>
  <c r="E30" i="79"/>
  <c r="B30" i="79"/>
  <c r="EX29" i="79"/>
  <c r="EN29" i="79"/>
  <c r="DA29" i="79"/>
  <c r="CZ29" i="79"/>
  <c r="CY29" i="79"/>
  <c r="CX29" i="79"/>
  <c r="CW29" i="79"/>
  <c r="CV29" i="79"/>
  <c r="CU29" i="79"/>
  <c r="CT29" i="79"/>
  <c r="CS29" i="79"/>
  <c r="CR29" i="79"/>
  <c r="E29" i="79"/>
  <c r="B29" i="79"/>
  <c r="EX28" i="79"/>
  <c r="EN28" i="79"/>
  <c r="DA28" i="79"/>
  <c r="CZ28" i="79"/>
  <c r="CY28" i="79"/>
  <c r="CX28" i="79"/>
  <c r="CW28" i="79"/>
  <c r="CV28" i="79"/>
  <c r="CU28" i="79"/>
  <c r="CT28" i="79"/>
  <c r="CS28" i="79"/>
  <c r="CR28" i="79"/>
  <c r="E28" i="79"/>
  <c r="I27" i="79"/>
  <c r="H27" i="79"/>
  <c r="E27" i="79"/>
  <c r="FL26" i="79"/>
  <c r="FK26" i="79"/>
  <c r="FJ26" i="79"/>
  <c r="EX26" i="79"/>
  <c r="EN26" i="79"/>
  <c r="DA26" i="79"/>
  <c r="CZ26" i="79"/>
  <c r="CY26" i="79"/>
  <c r="CW26" i="79"/>
  <c r="CV26" i="79"/>
  <c r="CU26" i="79"/>
  <c r="CT26" i="79"/>
  <c r="CS26" i="79"/>
  <c r="CR26" i="79"/>
  <c r="CN26" i="79"/>
  <c r="CX26" i="79" s="1"/>
  <c r="Y26" i="79"/>
  <c r="X26" i="79"/>
  <c r="W26" i="79"/>
  <c r="V26" i="79"/>
  <c r="U26" i="79"/>
  <c r="T26" i="79"/>
  <c r="S26" i="79"/>
  <c r="R26" i="79"/>
  <c r="Q26" i="79"/>
  <c r="P26" i="79"/>
  <c r="O26" i="79"/>
  <c r="O27" i="79" s="1"/>
  <c r="I26" i="79"/>
  <c r="H26" i="79"/>
  <c r="E26" i="79"/>
  <c r="FL25" i="79"/>
  <c r="FK25" i="79"/>
  <c r="FJ25" i="79"/>
  <c r="EX25" i="79"/>
  <c r="EN25" i="79"/>
  <c r="DA25" i="79"/>
  <c r="CZ25" i="79"/>
  <c r="CY25" i="79"/>
  <c r="CW25" i="79"/>
  <c r="CV25" i="79"/>
  <c r="CU25" i="79"/>
  <c r="CT25" i="79"/>
  <c r="CS25" i="79"/>
  <c r="CR25" i="79"/>
  <c r="CN25" i="79"/>
  <c r="CX25" i="79" s="1"/>
  <c r="Y25" i="79"/>
  <c r="X25" i="79"/>
  <c r="W25" i="79"/>
  <c r="V25" i="79"/>
  <c r="U25" i="79"/>
  <c r="T25" i="79"/>
  <c r="S25" i="79"/>
  <c r="R25" i="79"/>
  <c r="Q25" i="79"/>
  <c r="P25" i="79"/>
  <c r="I25" i="79"/>
  <c r="H25" i="79"/>
  <c r="E25" i="79"/>
  <c r="I24" i="79"/>
  <c r="H24" i="79"/>
  <c r="E24" i="79"/>
  <c r="I23" i="79"/>
  <c r="H23" i="79"/>
  <c r="E23" i="79"/>
  <c r="I22" i="79"/>
  <c r="H22" i="79"/>
  <c r="E22" i="79"/>
  <c r="O21" i="79"/>
  <c r="O22" i="79" s="1"/>
  <c r="O23" i="79" s="1"/>
  <c r="O24" i="79" s="1"/>
  <c r="I21" i="79"/>
  <c r="H21" i="79"/>
  <c r="E21" i="79"/>
  <c r="EX11" i="79"/>
  <c r="EN11" i="79"/>
  <c r="CT11" i="79"/>
  <c r="CS11" i="79"/>
  <c r="CR11" i="79"/>
  <c r="CQ11" i="79"/>
  <c r="DA11" i="79" s="1"/>
  <c r="CP11" i="79"/>
  <c r="CZ11" i="79" s="1"/>
  <c r="CO11" i="79"/>
  <c r="CY11" i="79" s="1"/>
  <c r="CM11" i="79"/>
  <c r="CW11" i="79" s="1"/>
  <c r="CL11" i="79"/>
  <c r="CV11" i="79" s="1"/>
  <c r="CK11" i="79"/>
  <c r="CU11" i="79" s="1"/>
  <c r="I11" i="79"/>
  <c r="H11" i="79"/>
  <c r="EX10" i="79"/>
  <c r="EN10" i="79"/>
  <c r="EB10" i="79"/>
  <c r="O10" i="79"/>
  <c r="O20" i="79" s="1"/>
  <c r="I10" i="79"/>
  <c r="E10" i="79"/>
  <c r="EX9" i="79"/>
  <c r="EN9" i="79"/>
  <c r="I9" i="79"/>
  <c r="E9" i="79"/>
  <c r="FS8" i="79"/>
  <c r="FR8" i="79"/>
  <c r="FQ8" i="79"/>
  <c r="FP8" i="79"/>
  <c r="FO8" i="79"/>
  <c r="FN8" i="79"/>
  <c r="FM8" i="79"/>
  <c r="FL8" i="79"/>
  <c r="FK8" i="79"/>
  <c r="FJ8" i="79"/>
  <c r="FI8" i="79"/>
  <c r="FH8" i="79"/>
  <c r="FG8" i="79"/>
  <c r="FF8" i="79"/>
  <c r="FE8" i="79"/>
  <c r="FD8" i="79"/>
  <c r="FC8" i="79"/>
  <c r="FB8" i="79"/>
  <c r="FA8" i="79"/>
  <c r="EZ8" i="79"/>
  <c r="EY8" i="79"/>
  <c r="EX8" i="79"/>
  <c r="EW8" i="79"/>
  <c r="EV8" i="79"/>
  <c r="EU8" i="79"/>
  <c r="ET8" i="79"/>
  <c r="ES8" i="79"/>
  <c r="ER8" i="79"/>
  <c r="EQ8" i="79"/>
  <c r="EP8" i="79"/>
  <c r="EO8" i="79"/>
  <c r="EN8" i="79"/>
  <c r="EM8" i="79"/>
  <c r="EL8" i="79"/>
  <c r="EK8" i="79"/>
  <c r="EJ8" i="79"/>
  <c r="EI8" i="79"/>
  <c r="EH8" i="79"/>
  <c r="EG8" i="79"/>
  <c r="EF8" i="79"/>
  <c r="EE8" i="79"/>
  <c r="ED8" i="79"/>
  <c r="EC8" i="79"/>
  <c r="EB8" i="79"/>
  <c r="EA8" i="79"/>
  <c r="DZ8" i="79"/>
  <c r="DY8" i="79"/>
  <c r="DX8" i="79"/>
  <c r="DW8" i="79"/>
  <c r="DV8" i="79"/>
  <c r="DU8" i="79"/>
  <c r="DT8" i="79"/>
  <c r="DS8" i="79"/>
  <c r="DR8" i="79"/>
  <c r="DQ8" i="79"/>
  <c r="DP8" i="79"/>
  <c r="DO8" i="79"/>
  <c r="DN8" i="79"/>
  <c r="DM8" i="79"/>
  <c r="DL8" i="79"/>
  <c r="DK8" i="79"/>
  <c r="DJ8" i="79"/>
  <c r="DI8" i="79"/>
  <c r="DH8" i="79"/>
  <c r="DG8" i="79"/>
  <c r="DF8" i="79"/>
  <c r="DE8" i="79"/>
  <c r="DD8" i="79"/>
  <c r="DC8" i="79"/>
  <c r="DB8" i="79"/>
  <c r="DA8" i="79"/>
  <c r="CZ8" i="79"/>
  <c r="CY8" i="79"/>
  <c r="CX8" i="79"/>
  <c r="CW8" i="79"/>
  <c r="CV8" i="79"/>
  <c r="CU8" i="79"/>
  <c r="CT8" i="79"/>
  <c r="CS8" i="79"/>
  <c r="CR8" i="79"/>
  <c r="CQ8" i="79"/>
  <c r="CP8" i="79"/>
  <c r="CO8" i="79"/>
  <c r="CN8" i="79"/>
  <c r="CM8" i="79"/>
  <c r="CL8" i="79"/>
  <c r="CK8" i="79"/>
  <c r="CJ8" i="79"/>
  <c r="CI8" i="79"/>
  <c r="CH8" i="79"/>
  <c r="CG8" i="79"/>
  <c r="CF8" i="79"/>
  <c r="CE8" i="79"/>
  <c r="CD8" i="79"/>
  <c r="CC8" i="79"/>
  <c r="CB8" i="79"/>
  <c r="CA8" i="79"/>
  <c r="BZ8" i="79"/>
  <c r="BY8" i="79"/>
  <c r="BX8" i="79"/>
  <c r="BW8" i="79"/>
  <c r="BV8" i="79"/>
  <c r="BU8" i="79"/>
  <c r="BT8" i="79"/>
  <c r="BS8" i="79"/>
  <c r="BR8" i="79"/>
  <c r="BQ8" i="79"/>
  <c r="BP8" i="79"/>
  <c r="BO8" i="79"/>
  <c r="BN8" i="79"/>
  <c r="BM8" i="79"/>
  <c r="BL8" i="79"/>
  <c r="BK8" i="79"/>
  <c r="BJ8" i="79"/>
  <c r="BI8" i="79"/>
  <c r="BH8" i="79"/>
  <c r="BG8" i="79"/>
  <c r="BF8" i="79"/>
  <c r="BE8" i="79"/>
  <c r="BD8" i="79"/>
  <c r="BC8" i="79"/>
  <c r="BB8" i="79"/>
  <c r="BA8" i="79"/>
  <c r="AZ8" i="79"/>
  <c r="AY8" i="79"/>
  <c r="AX8" i="79"/>
  <c r="AW8" i="79"/>
  <c r="AV8" i="79"/>
  <c r="AU8" i="79"/>
  <c r="AT8" i="79"/>
  <c r="AS8" i="79"/>
  <c r="AR8" i="79"/>
  <c r="AQ8" i="79"/>
  <c r="AP8" i="79"/>
  <c r="AO8" i="79"/>
  <c r="AN8" i="79"/>
  <c r="AM8" i="79"/>
  <c r="AL8" i="79"/>
  <c r="AK8" i="79"/>
  <c r="AJ8" i="79"/>
  <c r="AI8" i="79"/>
  <c r="AH8" i="79"/>
  <c r="AG8" i="79"/>
  <c r="AF8" i="79"/>
  <c r="AE8" i="79"/>
  <c r="AD8" i="79"/>
  <c r="AC8" i="79"/>
  <c r="AB8" i="79"/>
  <c r="AA8" i="79"/>
  <c r="Z8" i="79"/>
  <c r="Y8" i="79"/>
  <c r="X8" i="79"/>
  <c r="W8" i="79"/>
  <c r="V8" i="79"/>
  <c r="U8" i="79"/>
  <c r="T8" i="79"/>
  <c r="S8" i="79"/>
  <c r="R8" i="79"/>
  <c r="Q8" i="79"/>
  <c r="P8" i="79"/>
  <c r="O8" i="79"/>
  <c r="N8" i="79"/>
  <c r="M8" i="79"/>
  <c r="L8" i="79"/>
  <c r="K8" i="79"/>
  <c r="J8" i="79"/>
  <c r="I8" i="79"/>
  <c r="H8" i="79"/>
  <c r="G8" i="79"/>
  <c r="F8" i="79"/>
  <c r="FS7" i="79"/>
  <c r="FR7" i="79"/>
  <c r="FQ7" i="79"/>
  <c r="FP7" i="79"/>
  <c r="FO7" i="79"/>
  <c r="FN7" i="79"/>
  <c r="FM7" i="79"/>
  <c r="FL7" i="79"/>
  <c r="FK7" i="79"/>
  <c r="FJ7" i="79"/>
  <c r="FI7" i="79"/>
  <c r="FH7" i="79"/>
  <c r="FG7" i="79"/>
  <c r="FF7" i="79"/>
  <c r="FE7" i="79"/>
  <c r="FD7" i="79"/>
  <c r="FC7" i="79"/>
  <c r="FB7" i="79"/>
  <c r="FA7" i="79"/>
  <c r="EZ7" i="79"/>
  <c r="EY7" i="79"/>
  <c r="EX7" i="79"/>
  <c r="EW7" i="79"/>
  <c r="EV7" i="79"/>
  <c r="EU7" i="79"/>
  <c r="ET7" i="79"/>
  <c r="ES7" i="79"/>
  <c r="ER7" i="79"/>
  <c r="EQ7" i="79"/>
  <c r="EP7" i="79"/>
  <c r="EO7" i="79"/>
  <c r="EN7" i="79"/>
  <c r="EM7" i="79"/>
  <c r="EL7" i="79"/>
  <c r="EK7" i="79"/>
  <c r="EJ7" i="79"/>
  <c r="EI7" i="79"/>
  <c r="EH7" i="79"/>
  <c r="EG7" i="79"/>
  <c r="EF7" i="79"/>
  <c r="EE7" i="79"/>
  <c r="ED7" i="79"/>
  <c r="EC7" i="79"/>
  <c r="EB7" i="79"/>
  <c r="EA7" i="79"/>
  <c r="DZ7" i="79"/>
  <c r="DY7" i="79"/>
  <c r="DX7" i="79"/>
  <c r="DW7" i="79"/>
  <c r="DV7" i="79"/>
  <c r="DU7" i="79"/>
  <c r="DT7" i="79"/>
  <c r="DS7" i="79"/>
  <c r="DR7" i="79"/>
  <c r="DQ7" i="79"/>
  <c r="DP7" i="79"/>
  <c r="DO7" i="79"/>
  <c r="DN7" i="79"/>
  <c r="DM7" i="79"/>
  <c r="DL7" i="79"/>
  <c r="DK7" i="79"/>
  <c r="DJ7" i="79"/>
  <c r="DI7" i="79"/>
  <c r="DH7" i="79"/>
  <c r="DG7" i="79"/>
  <c r="DF7" i="79"/>
  <c r="DE7" i="79"/>
  <c r="DD7" i="79"/>
  <c r="DC7" i="79"/>
  <c r="DB7" i="79"/>
  <c r="DA7" i="79"/>
  <c r="CZ7" i="79"/>
  <c r="CY7" i="79"/>
  <c r="CX7" i="79"/>
  <c r="CW7" i="79"/>
  <c r="CV7" i="79"/>
  <c r="CU7" i="79"/>
  <c r="CT7" i="79"/>
  <c r="CS7" i="79"/>
  <c r="CR7" i="79"/>
  <c r="CQ7" i="79"/>
  <c r="CP7" i="79"/>
  <c r="CO7" i="79"/>
  <c r="CN7" i="79"/>
  <c r="CM7" i="79"/>
  <c r="CL7" i="79"/>
  <c r="CK7" i="79"/>
  <c r="CJ7" i="79"/>
  <c r="CI7" i="79"/>
  <c r="CH7" i="79"/>
  <c r="CG7" i="79"/>
  <c r="CF7" i="79"/>
  <c r="CE7" i="79"/>
  <c r="CD7" i="79"/>
  <c r="CC7" i="79"/>
  <c r="CB7" i="79"/>
  <c r="CA7" i="79"/>
  <c r="BZ7" i="79"/>
  <c r="BY7" i="79"/>
  <c r="BX7" i="79"/>
  <c r="BW7" i="79"/>
  <c r="BV7" i="79"/>
  <c r="BU7" i="79"/>
  <c r="BT7" i="79"/>
  <c r="BS7" i="79"/>
  <c r="BR7" i="79"/>
  <c r="BQ7" i="79"/>
  <c r="BP7" i="79"/>
  <c r="BO7" i="79"/>
  <c r="BN7" i="79"/>
  <c r="BM7" i="79"/>
  <c r="BL7" i="79"/>
  <c r="BK7" i="79"/>
  <c r="BJ7" i="79"/>
  <c r="BI7" i="79"/>
  <c r="BH7" i="79"/>
  <c r="BG7" i="79"/>
  <c r="BF7" i="79"/>
  <c r="BE7" i="79"/>
  <c r="BD7" i="79"/>
  <c r="BC7" i="79"/>
  <c r="BB7" i="79"/>
  <c r="BA7" i="79"/>
  <c r="AZ7" i="79"/>
  <c r="AY7" i="79"/>
  <c r="AX7" i="79"/>
  <c r="AW7" i="79"/>
  <c r="AV7" i="79"/>
  <c r="AU7" i="79"/>
  <c r="AT7" i="79"/>
  <c r="AS7" i="79"/>
  <c r="AR7" i="79"/>
  <c r="AQ7" i="79"/>
  <c r="AP7" i="79"/>
  <c r="AO7" i="79"/>
  <c r="AN7" i="79"/>
  <c r="AM7" i="79"/>
  <c r="AL7" i="79"/>
  <c r="AK7" i="79"/>
  <c r="AJ7" i="79"/>
  <c r="AI7" i="79"/>
  <c r="AH7" i="79"/>
  <c r="AG7" i="79"/>
  <c r="AF7" i="79"/>
  <c r="AE7" i="79"/>
  <c r="AD7" i="79"/>
  <c r="AC7" i="79"/>
  <c r="AB7" i="79"/>
  <c r="AA7" i="79"/>
  <c r="Z7" i="79"/>
  <c r="Y7" i="79"/>
  <c r="X7" i="79"/>
  <c r="W7" i="79"/>
  <c r="V7" i="79"/>
  <c r="U7" i="79"/>
  <c r="T7" i="79"/>
  <c r="S7" i="79"/>
  <c r="R7" i="79"/>
  <c r="Q7" i="79"/>
  <c r="P7" i="79"/>
  <c r="O7" i="79"/>
  <c r="N7" i="79"/>
  <c r="M7" i="79"/>
  <c r="L7" i="79"/>
  <c r="K7" i="79"/>
  <c r="J7" i="79"/>
  <c r="I7" i="79"/>
  <c r="H7" i="79"/>
  <c r="F7" i="79"/>
  <c r="G5" i="79"/>
  <c r="G7" i="79" s="1"/>
  <c r="C3" i="79"/>
  <c r="B3" i="79"/>
  <c r="CN34" i="79" l="1"/>
  <c r="H180" i="80"/>
  <c r="F180" i="80" s="1"/>
  <c r="EN35" i="79"/>
  <c r="FK35" i="79"/>
  <c r="CS34" i="79"/>
  <c r="CV35" i="79"/>
  <c r="CX31" i="79"/>
  <c r="CX35" i="79" s="1"/>
  <c r="FP34" i="79"/>
  <c r="FP35" i="79"/>
  <c r="ET64" i="79"/>
  <c r="ET18" i="79"/>
  <c r="EJ18" i="79"/>
  <c r="EJ17" i="79"/>
  <c r="ET16" i="79"/>
  <c r="ET19" i="79"/>
  <c r="EJ19" i="79"/>
  <c r="ET17" i="79"/>
  <c r="EJ16" i="79"/>
  <c r="CZ35" i="79"/>
  <c r="FR35" i="79"/>
  <c r="FK34" i="79"/>
  <c r="H176" i="80"/>
  <c r="F176" i="80" s="1"/>
  <c r="H177" i="80"/>
  <c r="F177" i="80" s="1"/>
  <c r="H168" i="80"/>
  <c r="F168" i="80" s="1"/>
  <c r="H159" i="80"/>
  <c r="F159" i="80" s="1"/>
  <c r="H150" i="80"/>
  <c r="F150" i="80" s="1"/>
  <c r="H141" i="80"/>
  <c r="F141" i="80" s="1"/>
  <c r="H132" i="80"/>
  <c r="F132" i="80" s="1"/>
  <c r="H122" i="80"/>
  <c r="F122" i="80" s="1"/>
  <c r="H113" i="80"/>
  <c r="F113" i="80" s="1"/>
  <c r="H80" i="80"/>
  <c r="F80" i="80" s="1"/>
  <c r="H88" i="80"/>
  <c r="F88" i="80" s="1"/>
  <c r="H96" i="80"/>
  <c r="F96" i="80" s="1"/>
  <c r="H104" i="80"/>
  <c r="F104" i="80" s="1"/>
  <c r="H153" i="80"/>
  <c r="F153" i="80" s="1"/>
  <c r="H65" i="80"/>
  <c r="F65" i="80" s="1"/>
  <c r="H73" i="80"/>
  <c r="F73" i="80" s="1"/>
  <c r="H75" i="80"/>
  <c r="F75" i="80" s="1"/>
  <c r="H145" i="80"/>
  <c r="F145" i="80" s="1"/>
  <c r="H136" i="80"/>
  <c r="F136" i="80" s="1"/>
  <c r="H83" i="80"/>
  <c r="F83" i="80" s="1"/>
  <c r="H107" i="80"/>
  <c r="F107" i="80" s="1"/>
  <c r="H137" i="80"/>
  <c r="F137" i="80" s="1"/>
  <c r="H109" i="80"/>
  <c r="F109" i="80" s="1"/>
  <c r="H108" i="80"/>
  <c r="F108" i="80" s="1"/>
  <c r="H178" i="80"/>
  <c r="F178" i="80" s="1"/>
  <c r="H169" i="80"/>
  <c r="F169" i="80" s="1"/>
  <c r="H160" i="80"/>
  <c r="F160" i="80" s="1"/>
  <c r="H151" i="80"/>
  <c r="F151" i="80" s="1"/>
  <c r="H142" i="80"/>
  <c r="F142" i="80" s="1"/>
  <c r="H133" i="80"/>
  <c r="F133" i="80" s="1"/>
  <c r="H123" i="80"/>
  <c r="F123" i="80" s="1"/>
  <c r="H114" i="80"/>
  <c r="F114" i="80" s="1"/>
  <c r="H81" i="80"/>
  <c r="F81" i="80" s="1"/>
  <c r="H89" i="80"/>
  <c r="F89" i="80" s="1"/>
  <c r="H97" i="80"/>
  <c r="F97" i="80" s="1"/>
  <c r="H105" i="80"/>
  <c r="F105" i="80" s="1"/>
  <c r="H162" i="80"/>
  <c r="F162" i="80" s="1"/>
  <c r="H66" i="80"/>
  <c r="F66" i="80" s="1"/>
  <c r="H74" i="80"/>
  <c r="F74" i="80" s="1"/>
  <c r="H163" i="80"/>
  <c r="F163" i="80" s="1"/>
  <c r="H127" i="80"/>
  <c r="F127" i="80" s="1"/>
  <c r="H125" i="80"/>
  <c r="F125" i="80" s="1"/>
  <c r="H99" i="80"/>
  <c r="F99" i="80" s="1"/>
  <c r="H68" i="80"/>
  <c r="F68" i="80" s="1"/>
  <c r="H146" i="80"/>
  <c r="F146" i="80" s="1"/>
  <c r="H84" i="80"/>
  <c r="F84" i="80" s="1"/>
  <c r="H69" i="80"/>
  <c r="F69" i="80" s="1"/>
  <c r="H179" i="80"/>
  <c r="F179" i="80" s="1"/>
  <c r="H170" i="80"/>
  <c r="F170" i="80" s="1"/>
  <c r="H161" i="80"/>
  <c r="F161" i="80" s="1"/>
  <c r="H152" i="80"/>
  <c r="F152" i="80" s="1"/>
  <c r="H143" i="80"/>
  <c r="F143" i="80" s="1"/>
  <c r="H134" i="80"/>
  <c r="F134" i="80" s="1"/>
  <c r="H124" i="80"/>
  <c r="F124" i="80" s="1"/>
  <c r="H115" i="80"/>
  <c r="F115" i="80" s="1"/>
  <c r="H82" i="80"/>
  <c r="F82" i="80" s="1"/>
  <c r="H90" i="80"/>
  <c r="F90" i="80" s="1"/>
  <c r="H98" i="80"/>
  <c r="F98" i="80" s="1"/>
  <c r="H106" i="80"/>
  <c r="F106" i="80" s="1"/>
  <c r="H171" i="80"/>
  <c r="F171" i="80" s="1"/>
  <c r="H67" i="80"/>
  <c r="F67" i="80" s="1"/>
  <c r="H154" i="80"/>
  <c r="F154" i="80" s="1"/>
  <c r="H126" i="80"/>
  <c r="F126" i="80" s="1"/>
  <c r="H116" i="80"/>
  <c r="F116" i="80" s="1"/>
  <c r="H91" i="80"/>
  <c r="F91" i="80" s="1"/>
  <c r="H60" i="80"/>
  <c r="F60" i="80" s="1"/>
  <c r="H128" i="80"/>
  <c r="F128" i="80" s="1"/>
  <c r="H76" i="80"/>
  <c r="F76" i="80" s="1"/>
  <c r="H61" i="80"/>
  <c r="F61" i="80" s="1"/>
  <c r="H172" i="80"/>
  <c r="F172" i="80" s="1"/>
  <c r="H173" i="80"/>
  <c r="F173" i="80" s="1"/>
  <c r="H164" i="80"/>
  <c r="F164" i="80" s="1"/>
  <c r="H155" i="80"/>
  <c r="F155" i="80" s="1"/>
  <c r="H118" i="80"/>
  <c r="F118" i="80" s="1"/>
  <c r="H92" i="80"/>
  <c r="F92" i="80" s="1"/>
  <c r="H100" i="80"/>
  <c r="F100" i="80" s="1"/>
  <c r="H174" i="80"/>
  <c r="F174" i="80" s="1"/>
  <c r="H165" i="80"/>
  <c r="F165" i="80" s="1"/>
  <c r="H156" i="80"/>
  <c r="F156" i="80" s="1"/>
  <c r="H147" i="80"/>
  <c r="F147" i="80" s="1"/>
  <c r="H138" i="80"/>
  <c r="F138" i="80" s="1"/>
  <c r="H129" i="80"/>
  <c r="F129" i="80" s="1"/>
  <c r="H119" i="80"/>
  <c r="F119" i="80" s="1"/>
  <c r="H110" i="80"/>
  <c r="F110" i="80" s="1"/>
  <c r="H77" i="80"/>
  <c r="F77" i="80" s="1"/>
  <c r="H85" i="80"/>
  <c r="F85" i="80" s="1"/>
  <c r="H93" i="80"/>
  <c r="F93" i="80" s="1"/>
  <c r="H101" i="80"/>
  <c r="F101" i="80" s="1"/>
  <c r="H117" i="80"/>
  <c r="F117" i="80" s="1"/>
  <c r="H62" i="80"/>
  <c r="F62" i="80" s="1"/>
  <c r="H70" i="80"/>
  <c r="F70" i="80" s="1"/>
  <c r="H167" i="80"/>
  <c r="F167" i="80" s="1"/>
  <c r="H149" i="80"/>
  <c r="F149" i="80" s="1"/>
  <c r="H121" i="80"/>
  <c r="F121" i="80" s="1"/>
  <c r="H112" i="80"/>
  <c r="F112" i="80" s="1"/>
  <c r="H87" i="80"/>
  <c r="F87" i="80" s="1"/>
  <c r="H103" i="80"/>
  <c r="F103" i="80" s="1"/>
  <c r="H72" i="80"/>
  <c r="F72" i="80" s="1"/>
  <c r="H175" i="80"/>
  <c r="F175" i="80" s="1"/>
  <c r="H166" i="80"/>
  <c r="F166" i="80" s="1"/>
  <c r="H157" i="80"/>
  <c r="F157" i="80" s="1"/>
  <c r="H148" i="80"/>
  <c r="F148" i="80" s="1"/>
  <c r="H139" i="80"/>
  <c r="F139" i="80" s="1"/>
  <c r="H130" i="80"/>
  <c r="F130" i="80" s="1"/>
  <c r="H120" i="80"/>
  <c r="F120" i="80" s="1"/>
  <c r="H111" i="80"/>
  <c r="F111" i="80" s="1"/>
  <c r="H78" i="80"/>
  <c r="F78" i="80" s="1"/>
  <c r="H86" i="80"/>
  <c r="F86" i="80" s="1"/>
  <c r="H94" i="80"/>
  <c r="F94" i="80" s="1"/>
  <c r="H102" i="80"/>
  <c r="F102" i="80" s="1"/>
  <c r="H135" i="80"/>
  <c r="F135" i="80" s="1"/>
  <c r="H63" i="80"/>
  <c r="F63" i="80" s="1"/>
  <c r="H71" i="80"/>
  <c r="F71" i="80" s="1"/>
  <c r="H158" i="80"/>
  <c r="F158" i="80" s="1"/>
  <c r="H140" i="80"/>
  <c r="F140" i="80" s="1"/>
  <c r="H131" i="80"/>
  <c r="F131" i="80" s="1"/>
  <c r="H79" i="80"/>
  <c r="F79" i="80" s="1"/>
  <c r="H95" i="80"/>
  <c r="F95" i="80" s="1"/>
  <c r="H144" i="80"/>
  <c r="F144" i="80" s="1"/>
  <c r="H64" i="80"/>
  <c r="F64" i="80" s="1"/>
  <c r="H9" i="80"/>
  <c r="H8" i="80"/>
  <c r="H10" i="80"/>
  <c r="H11" i="80"/>
  <c r="H20" i="80"/>
  <c r="F20" i="80" s="1"/>
  <c r="H28" i="80"/>
  <c r="F28" i="80" s="1"/>
  <c r="H36" i="80"/>
  <c r="F36" i="80" s="1"/>
  <c r="H44" i="80"/>
  <c r="F44" i="80" s="1"/>
  <c r="H52" i="80"/>
  <c r="F52" i="80" s="1"/>
  <c r="H12" i="80"/>
  <c r="H13" i="80"/>
  <c r="H32" i="80"/>
  <c r="F32" i="80" s="1"/>
  <c r="H25" i="80"/>
  <c r="F25" i="80" s="1"/>
  <c r="H35" i="80"/>
  <c r="F35" i="80" s="1"/>
  <c r="H21" i="80"/>
  <c r="F21" i="80" s="1"/>
  <c r="H29" i="80"/>
  <c r="F29" i="80" s="1"/>
  <c r="H37" i="80"/>
  <c r="F37" i="80" s="1"/>
  <c r="H45" i="80"/>
  <c r="F45" i="80" s="1"/>
  <c r="H53" i="80"/>
  <c r="F53" i="80" s="1"/>
  <c r="H24" i="80"/>
  <c r="F24" i="80" s="1"/>
  <c r="H56" i="80"/>
  <c r="F56" i="80" s="1"/>
  <c r="H41" i="80"/>
  <c r="F41" i="80" s="1"/>
  <c r="H57" i="80"/>
  <c r="F57" i="80" s="1"/>
  <c r="H59" i="80"/>
  <c r="F59" i="80" s="1"/>
  <c r="H22" i="80"/>
  <c r="F22" i="80" s="1"/>
  <c r="H30" i="80"/>
  <c r="F30" i="80" s="1"/>
  <c r="H38" i="80"/>
  <c r="F38" i="80" s="1"/>
  <c r="H46" i="80"/>
  <c r="F46" i="80" s="1"/>
  <c r="H54" i="80"/>
  <c r="F54" i="80" s="1"/>
  <c r="H14" i="80"/>
  <c r="H40" i="80"/>
  <c r="F40" i="80" s="1"/>
  <c r="H16" i="80"/>
  <c r="H49" i="80"/>
  <c r="F49" i="80" s="1"/>
  <c r="H51" i="80"/>
  <c r="F51" i="80" s="1"/>
  <c r="H23" i="80"/>
  <c r="F23" i="80" s="1"/>
  <c r="H31" i="80"/>
  <c r="F31" i="80" s="1"/>
  <c r="H39" i="80"/>
  <c r="F39" i="80" s="1"/>
  <c r="H47" i="80"/>
  <c r="F47" i="80" s="1"/>
  <c r="H55" i="80"/>
  <c r="F55" i="80" s="1"/>
  <c r="H15" i="80"/>
  <c r="H48" i="80"/>
  <c r="F48" i="80" s="1"/>
  <c r="H33" i="80"/>
  <c r="F33" i="80" s="1"/>
  <c r="H17" i="80"/>
  <c r="H19" i="80"/>
  <c r="H26" i="80"/>
  <c r="F26" i="80" s="1"/>
  <c r="H34" i="80"/>
  <c r="F34" i="80" s="1"/>
  <c r="H42" i="80"/>
  <c r="F42" i="80" s="1"/>
  <c r="H50" i="80"/>
  <c r="F50" i="80" s="1"/>
  <c r="H58" i="80"/>
  <c r="F58" i="80" s="1"/>
  <c r="H18" i="80"/>
  <c r="H27" i="80"/>
  <c r="F27" i="80" s="1"/>
  <c r="H43" i="80"/>
  <c r="F43" i="80" s="1"/>
  <c r="H7" i="80"/>
  <c r="H6" i="80"/>
  <c r="H5" i="80"/>
  <c r="CR34" i="79"/>
  <c r="FJ34" i="79"/>
  <c r="BY30" i="79"/>
  <c r="CT34" i="79"/>
  <c r="FL34" i="79"/>
  <c r="CT35" i="79"/>
  <c r="EV73" i="79"/>
  <c r="EL17" i="79"/>
  <c r="EL19" i="79"/>
  <c r="EV19" i="79"/>
  <c r="EV16" i="79"/>
  <c r="EL18" i="79"/>
  <c r="EV17" i="79"/>
  <c r="EL16" i="79"/>
  <c r="EV18" i="79"/>
  <c r="FN34" i="79"/>
  <c r="EX35" i="79"/>
  <c r="ET9" i="79"/>
  <c r="EL10" i="79"/>
  <c r="EJ25" i="79"/>
  <c r="ET26" i="79"/>
  <c r="EJ28" i="79"/>
  <c r="ET30" i="79"/>
  <c r="EL31" i="79"/>
  <c r="EL32" i="79"/>
  <c r="EJ33" i="79"/>
  <c r="CV34" i="79"/>
  <c r="EX34" i="79"/>
  <c r="FR34" i="79"/>
  <c r="CD35" i="79"/>
  <c r="CN35" i="79"/>
  <c r="FJ35" i="79"/>
  <c r="EJ36" i="79"/>
  <c r="EJ37" i="79"/>
  <c r="EJ38" i="79"/>
  <c r="EJ39" i="79"/>
  <c r="EJ40" i="79"/>
  <c r="EJ41" i="79"/>
  <c r="EV45" i="79"/>
  <c r="ET46" i="79"/>
  <c r="EV47" i="79"/>
  <c r="EV48" i="79"/>
  <c r="EV56" i="79"/>
  <c r="ET57" i="79"/>
  <c r="EL59" i="79"/>
  <c r="EJ60" i="79"/>
  <c r="EV64" i="79"/>
  <c r="ET65" i="79"/>
  <c r="EV9" i="79"/>
  <c r="EJ11" i="79"/>
  <c r="EL25" i="79"/>
  <c r="EV26" i="79"/>
  <c r="EL28" i="79"/>
  <c r="EV30" i="79"/>
  <c r="EL33" i="79"/>
  <c r="CX34" i="79"/>
  <c r="EL36" i="79"/>
  <c r="EL37" i="79"/>
  <c r="EL38" i="79"/>
  <c r="EL39" i="79"/>
  <c r="EL40" i="79"/>
  <c r="EL41" i="79"/>
  <c r="EV46" i="79"/>
  <c r="EV57" i="79"/>
  <c r="ET58" i="79"/>
  <c r="EL60" i="79"/>
  <c r="EJ61" i="79"/>
  <c r="EV65" i="79"/>
  <c r="ET66" i="79"/>
  <c r="EJ72" i="79"/>
  <c r="EJ75" i="79"/>
  <c r="ET10" i="79"/>
  <c r="EL11" i="79"/>
  <c r="EJ29" i="79"/>
  <c r="ET31" i="79"/>
  <c r="ET32" i="79"/>
  <c r="CZ34" i="79"/>
  <c r="EN34" i="79"/>
  <c r="CR35" i="79"/>
  <c r="FL35" i="79"/>
  <c r="EJ43" i="79"/>
  <c r="EJ44" i="79"/>
  <c r="EJ49" i="79"/>
  <c r="EJ53" i="79"/>
  <c r="EJ54" i="79"/>
  <c r="EV58" i="79"/>
  <c r="ET59" i="79"/>
  <c r="EL61" i="79"/>
  <c r="EJ62" i="79"/>
  <c r="EV66" i="79"/>
  <c r="EL72" i="79"/>
  <c r="EL75" i="79"/>
  <c r="EJ76" i="79"/>
  <c r="EV10" i="79"/>
  <c r="CN11" i="79"/>
  <c r="CX11" i="79" s="1"/>
  <c r="ET25" i="79"/>
  <c r="ET28" i="79"/>
  <c r="EL29" i="79"/>
  <c r="EV31" i="79"/>
  <c r="EV32" i="79"/>
  <c r="ET33" i="79"/>
  <c r="CS35" i="79"/>
  <c r="FN35" i="79"/>
  <c r="ET36" i="79"/>
  <c r="ET37" i="79"/>
  <c r="ET38" i="79"/>
  <c r="ET39" i="79"/>
  <c r="ET40" i="79"/>
  <c r="ET41" i="79"/>
  <c r="EL43" i="79"/>
  <c r="EL44" i="79"/>
  <c r="EL49" i="79"/>
  <c r="EL53" i="79"/>
  <c r="EL54" i="79"/>
  <c r="EJ55" i="79"/>
  <c r="EV59" i="79"/>
  <c r="ET60" i="79"/>
  <c r="EL62" i="79"/>
  <c r="EJ63" i="79"/>
  <c r="EJ73" i="79"/>
  <c r="EL76" i="79"/>
  <c r="ET11" i="79"/>
  <c r="EV25" i="79"/>
  <c r="EV28" i="79"/>
  <c r="EV33" i="79"/>
  <c r="EV36" i="79"/>
  <c r="EV37" i="79"/>
  <c r="EV38" i="79"/>
  <c r="EV39" i="79"/>
  <c r="EV40" i="79"/>
  <c r="EV41" i="79"/>
  <c r="EJ45" i="79"/>
  <c r="EJ47" i="79"/>
  <c r="EJ48" i="79"/>
  <c r="EL55" i="79"/>
  <c r="EJ56" i="79"/>
  <c r="EV60" i="79"/>
  <c r="ET61" i="79"/>
  <c r="EL63" i="79"/>
  <c r="EJ64" i="79"/>
  <c r="EL73" i="79"/>
  <c r="ET75" i="79"/>
  <c r="ET77" i="79"/>
  <c r="EJ9" i="79"/>
  <c r="EV11" i="79"/>
  <c r="EJ26" i="79"/>
  <c r="ET29" i="79"/>
  <c r="EJ30" i="79"/>
  <c r="O33" i="79"/>
  <c r="O35" i="79" s="1"/>
  <c r="ET43" i="79"/>
  <c r="ET44" i="79"/>
  <c r="EL45" i="79"/>
  <c r="EJ46" i="79"/>
  <c r="EL47" i="79"/>
  <c r="EL48" i="79"/>
  <c r="ET49" i="79"/>
  <c r="ET53" i="79"/>
  <c r="ET54" i="79"/>
  <c r="EL56" i="79"/>
  <c r="EJ57" i="79"/>
  <c r="EV61" i="79"/>
  <c r="ET62" i="79"/>
  <c r="EL64" i="79"/>
  <c r="EJ65" i="79"/>
  <c r="EV75" i="79"/>
  <c r="ET76" i="79"/>
  <c r="EV77" i="79"/>
  <c r="EL9" i="79"/>
  <c r="EL26" i="79"/>
  <c r="EV29" i="79"/>
  <c r="EL30" i="79"/>
  <c r="O34" i="79"/>
  <c r="EV43" i="79"/>
  <c r="EV44" i="79"/>
  <c r="EL46" i="79"/>
  <c r="EV49" i="79"/>
  <c r="EJ52" i="79"/>
  <c r="EV53" i="79"/>
  <c r="EV54" i="79"/>
  <c r="ET55" i="79"/>
  <c r="EL57" i="79"/>
  <c r="EJ58" i="79"/>
  <c r="EV62" i="79"/>
  <c r="ET63" i="79"/>
  <c r="EL65" i="79"/>
  <c r="EJ66" i="79"/>
  <c r="ET73" i="79"/>
  <c r="EV76" i="79"/>
  <c r="EJ10" i="79"/>
  <c r="EJ31" i="79"/>
  <c r="EJ32" i="79"/>
  <c r="ET45" i="79"/>
  <c r="ET47" i="79"/>
  <c r="ET48" i="79"/>
  <c r="EL52" i="79"/>
  <c r="EV55" i="79"/>
  <c r="ET56" i="79"/>
  <c r="EL58" i="79"/>
  <c r="EJ59" i="79"/>
  <c r="EV63" i="79"/>
  <c r="EL66" i="79"/>
  <c r="I13" i="95"/>
  <c r="A13" i="95"/>
  <c r="I12" i="95"/>
  <c r="A12" i="95"/>
  <c r="F6" i="82"/>
  <c r="F7" i="82"/>
  <c r="F8" i="82"/>
  <c r="F5" i="82"/>
  <c r="A7" i="82"/>
  <c r="A8" i="82"/>
  <c r="A16" i="82"/>
  <c r="A19" i="82"/>
  <c r="A20" i="82"/>
  <c r="A21" i="82"/>
  <c r="A22" i="82"/>
  <c r="A23" i="82"/>
  <c r="A24" i="82"/>
  <c r="A25" i="82"/>
  <c r="A26" i="82"/>
  <c r="A27" i="82"/>
  <c r="A28" i="82"/>
  <c r="A29" i="82"/>
  <c r="A30" i="82"/>
  <c r="A31" i="82"/>
  <c r="A32" i="82"/>
  <c r="A33" i="82"/>
  <c r="A34" i="82"/>
  <c r="A35" i="82"/>
  <c r="A36" i="82"/>
  <c r="A37" i="82"/>
  <c r="A38" i="82"/>
  <c r="A39" i="82"/>
  <c r="A40" i="82"/>
  <c r="A41" i="82"/>
  <c r="A42" i="82"/>
  <c r="A43" i="82"/>
  <c r="A44" i="82"/>
  <c r="A45" i="82"/>
  <c r="A46" i="82"/>
  <c r="A47" i="82"/>
  <c r="A48" i="82"/>
  <c r="A49" i="82"/>
  <c r="A50" i="82"/>
  <c r="A51" i="82"/>
  <c r="A52" i="82"/>
  <c r="A53" i="82"/>
  <c r="A54" i="82"/>
  <c r="A55" i="82"/>
  <c r="A56" i="82"/>
  <c r="A57" i="82"/>
  <c r="A58" i="82"/>
  <c r="A59" i="82"/>
  <c r="A60" i="82"/>
  <c r="A61" i="82"/>
  <c r="A62" i="82"/>
  <c r="A63" i="82"/>
  <c r="A64" i="82"/>
  <c r="A65" i="82"/>
  <c r="A66" i="82"/>
  <c r="A67" i="82"/>
  <c r="A68" i="82"/>
  <c r="A69" i="82"/>
  <c r="A70" i="82"/>
  <c r="A71" i="82"/>
  <c r="A72" i="82"/>
  <c r="A73" i="82"/>
  <c r="B19" i="82"/>
  <c r="B20" i="82"/>
  <c r="B21" i="82"/>
  <c r="B22" i="82"/>
  <c r="B23" i="82"/>
  <c r="B24" i="82"/>
  <c r="B25" i="82"/>
  <c r="B26" i="82"/>
  <c r="B27" i="82"/>
  <c r="B28" i="82"/>
  <c r="B29" i="82"/>
  <c r="B30" i="82"/>
  <c r="B31" i="82"/>
  <c r="B32" i="82"/>
  <c r="B33" i="82"/>
  <c r="B34" i="82"/>
  <c r="B35" i="82"/>
  <c r="B36" i="82"/>
  <c r="B37" i="82"/>
  <c r="B38" i="82"/>
  <c r="B39" i="82"/>
  <c r="B40" i="82"/>
  <c r="B41" i="82"/>
  <c r="B42" i="82"/>
  <c r="B43" i="82"/>
  <c r="S46" i="82" s="1"/>
  <c r="B44" i="82"/>
  <c r="B45" i="82"/>
  <c r="B46" i="82"/>
  <c r="C46" i="82" s="1"/>
  <c r="B47" i="82"/>
  <c r="B48" i="82"/>
  <c r="B49" i="82"/>
  <c r="S49" i="82" s="1"/>
  <c r="B50" i="82"/>
  <c r="B51" i="82"/>
  <c r="B52" i="82"/>
  <c r="B53" i="82"/>
  <c r="B54" i="82"/>
  <c r="B55" i="82"/>
  <c r="B56" i="82"/>
  <c r="B57" i="82"/>
  <c r="B58" i="82"/>
  <c r="B59" i="82"/>
  <c r="B60" i="82"/>
  <c r="B61" i="82"/>
  <c r="B62" i="82"/>
  <c r="B63" i="82"/>
  <c r="B64" i="82"/>
  <c r="B65" i="82"/>
  <c r="B66" i="82"/>
  <c r="B67" i="82"/>
  <c r="B68" i="82"/>
  <c r="B69" i="82"/>
  <c r="B70" i="82"/>
  <c r="B71" i="82"/>
  <c r="B72" i="82"/>
  <c r="B73" i="82"/>
  <c r="S47" i="82" l="1"/>
  <c r="S48" i="82"/>
  <c r="S44" i="82"/>
  <c r="S45" i="82"/>
  <c r="C44" i="82"/>
  <c r="C45" i="82"/>
  <c r="O46" i="82"/>
  <c r="G46" i="82"/>
  <c r="M46" i="82"/>
  <c r="H46" i="82"/>
  <c r="N46" i="82"/>
  <c r="F46" i="82"/>
  <c r="E46" i="82"/>
  <c r="L46" i="82"/>
  <c r="D46" i="82"/>
  <c r="R46" i="82"/>
  <c r="I46" i="82"/>
  <c r="K46" i="82"/>
  <c r="J46" i="82"/>
  <c r="Q46" i="82"/>
  <c r="P46" i="82"/>
  <c r="Q49" i="82"/>
  <c r="I49" i="82"/>
  <c r="G49" i="82"/>
  <c r="P49" i="82"/>
  <c r="H49" i="82"/>
  <c r="O49" i="82"/>
  <c r="C49" i="82"/>
  <c r="J49" i="82"/>
  <c r="N49" i="82"/>
  <c r="F49" i="82"/>
  <c r="D49" i="82"/>
  <c r="R49" i="82"/>
  <c r="M49" i="82"/>
  <c r="E49" i="82"/>
  <c r="L49" i="82"/>
  <c r="K49" i="82"/>
  <c r="EJ35" i="79"/>
  <c r="EJ34" i="79"/>
  <c r="EL35" i="79"/>
  <c r="EL34" i="79"/>
  <c r="EV34" i="79"/>
  <c r="EV35" i="79"/>
  <c r="ET34" i="79"/>
  <c r="ET35" i="79"/>
  <c r="M47" i="82" l="1"/>
  <c r="M48" i="82"/>
  <c r="L48" i="82"/>
  <c r="L47" i="82"/>
  <c r="C48" i="82"/>
  <c r="C47" i="82"/>
  <c r="Q45" i="82"/>
  <c r="Q44" i="82"/>
  <c r="F45" i="82"/>
  <c r="F44" i="82"/>
  <c r="O47" i="82"/>
  <c r="O48" i="82"/>
  <c r="J44" i="82"/>
  <c r="J45" i="82"/>
  <c r="N45" i="82"/>
  <c r="N44" i="82"/>
  <c r="H48" i="82"/>
  <c r="H47" i="82"/>
  <c r="K44" i="82"/>
  <c r="K45" i="82"/>
  <c r="H45" i="82"/>
  <c r="H44" i="82"/>
  <c r="E47" i="82"/>
  <c r="E48" i="82"/>
  <c r="R48" i="82"/>
  <c r="R47" i="82"/>
  <c r="P48" i="82"/>
  <c r="P47" i="82"/>
  <c r="I44" i="82"/>
  <c r="I45" i="82"/>
  <c r="M44" i="82"/>
  <c r="M45" i="82"/>
  <c r="G44" i="82"/>
  <c r="G45" i="82"/>
  <c r="G47" i="82"/>
  <c r="G48" i="82"/>
  <c r="R44" i="82"/>
  <c r="R45" i="82"/>
  <c r="F47" i="82"/>
  <c r="F48" i="82"/>
  <c r="I47" i="82"/>
  <c r="I48" i="82"/>
  <c r="D45" i="82"/>
  <c r="D44" i="82"/>
  <c r="O45" i="82"/>
  <c r="O44" i="82"/>
  <c r="D48" i="82"/>
  <c r="D47" i="82"/>
  <c r="L45" i="82"/>
  <c r="L44" i="82"/>
  <c r="N47" i="82"/>
  <c r="N48" i="82"/>
  <c r="Q48" i="82"/>
  <c r="Q47" i="82"/>
  <c r="K47" i="82"/>
  <c r="K48" i="82"/>
  <c r="J48" i="82"/>
  <c r="J47" i="82"/>
  <c r="P45" i="82"/>
  <c r="P44" i="82"/>
  <c r="E44" i="82"/>
  <c r="E45" i="82"/>
  <c r="A11" i="97"/>
  <c r="A7" i="97" l="1"/>
  <c r="A6" i="97" l="1"/>
  <c r="A5" i="97"/>
  <c r="A4" i="97"/>
  <c r="I25" i="100" l="1"/>
  <c r="G25" i="100"/>
  <c r="A25" i="100"/>
  <c r="I24" i="100"/>
  <c r="G24" i="100"/>
  <c r="A24" i="100"/>
  <c r="I23" i="100"/>
  <c r="G23" i="100"/>
  <c r="A23" i="100"/>
  <c r="I22" i="100"/>
  <c r="G22" i="100"/>
  <c r="A22" i="100"/>
  <c r="I21" i="100"/>
  <c r="G21" i="100"/>
  <c r="A21" i="100"/>
  <c r="I20" i="100"/>
  <c r="G20" i="100"/>
  <c r="A20" i="100"/>
  <c r="I19" i="100"/>
  <c r="G19" i="100"/>
  <c r="A19" i="100"/>
  <c r="I18" i="100"/>
  <c r="G18" i="100"/>
  <c r="A18" i="100"/>
  <c r="I17" i="100"/>
  <c r="G17" i="100"/>
  <c r="A17" i="100"/>
  <c r="I16" i="100"/>
  <c r="G16" i="100"/>
  <c r="A16" i="100"/>
  <c r="I15" i="100"/>
  <c r="G15" i="100"/>
  <c r="A15" i="100"/>
  <c r="I14" i="100"/>
  <c r="G14" i="100"/>
  <c r="A14" i="100"/>
  <c r="I13" i="100"/>
  <c r="G13" i="100"/>
  <c r="A13" i="100"/>
  <c r="I12" i="100"/>
  <c r="G12" i="100"/>
  <c r="A12" i="100"/>
  <c r="I11" i="100"/>
  <c r="G11" i="100"/>
  <c r="A11" i="100"/>
  <c r="I10" i="100"/>
  <c r="G10" i="100"/>
  <c r="A10" i="100"/>
  <c r="I9" i="100"/>
  <c r="G9" i="100"/>
  <c r="A9" i="100"/>
  <c r="I8" i="100"/>
  <c r="G8" i="100"/>
  <c r="A8" i="100"/>
  <c r="I11" i="95" l="1"/>
  <c r="A11" i="95"/>
  <c r="I127" i="100" l="1"/>
  <c r="G127" i="100"/>
  <c r="A127" i="100"/>
  <c r="I126" i="100"/>
  <c r="G126" i="100"/>
  <c r="A126" i="100"/>
  <c r="I125" i="100"/>
  <c r="G125" i="100"/>
  <c r="A125" i="100"/>
  <c r="I124" i="100"/>
  <c r="G124" i="100"/>
  <c r="A124" i="100"/>
  <c r="I123" i="100"/>
  <c r="G123" i="100"/>
  <c r="A123" i="100"/>
  <c r="I122" i="100"/>
  <c r="G122" i="100"/>
  <c r="A122" i="100"/>
  <c r="I121" i="100"/>
  <c r="G121" i="100"/>
  <c r="A121" i="100"/>
  <c r="I120" i="100"/>
  <c r="G120" i="100"/>
  <c r="A120" i="100"/>
  <c r="I119" i="100"/>
  <c r="G119" i="100"/>
  <c r="A119" i="100"/>
  <c r="I118" i="100"/>
  <c r="G118" i="100"/>
  <c r="A118" i="100"/>
  <c r="I117" i="100"/>
  <c r="G117" i="100"/>
  <c r="A117" i="100"/>
  <c r="I116" i="100"/>
  <c r="G116" i="100"/>
  <c r="A116" i="100"/>
  <c r="I115" i="100"/>
  <c r="G115" i="100"/>
  <c r="A115" i="100"/>
  <c r="I114" i="100"/>
  <c r="G114" i="100"/>
  <c r="A114" i="100"/>
  <c r="I113" i="100"/>
  <c r="G113" i="100"/>
  <c r="A113" i="100"/>
  <c r="I112" i="100"/>
  <c r="G112" i="100"/>
  <c r="A112" i="100"/>
  <c r="I111" i="100"/>
  <c r="G111" i="100"/>
  <c r="A111" i="100"/>
  <c r="I110" i="100"/>
  <c r="G110" i="100"/>
  <c r="A110" i="100"/>
  <c r="I109" i="100"/>
  <c r="G109" i="100"/>
  <c r="A109" i="100"/>
  <c r="I108" i="100"/>
  <c r="G108" i="100"/>
  <c r="A108" i="100"/>
  <c r="I107" i="100"/>
  <c r="G107" i="100"/>
  <c r="A107" i="100"/>
  <c r="I106" i="100"/>
  <c r="G106" i="100"/>
  <c r="A106" i="100"/>
  <c r="I105" i="100"/>
  <c r="G105" i="100"/>
  <c r="A105" i="100"/>
  <c r="I104" i="100"/>
  <c r="G104" i="100"/>
  <c r="A104" i="100"/>
  <c r="I103" i="100"/>
  <c r="G103" i="100"/>
  <c r="A103" i="100"/>
  <c r="I102" i="100"/>
  <c r="G102" i="100"/>
  <c r="A102" i="100"/>
  <c r="I101" i="100"/>
  <c r="G101" i="100"/>
  <c r="A101" i="100"/>
  <c r="I100" i="100"/>
  <c r="G100" i="100"/>
  <c r="A100" i="100"/>
  <c r="I99" i="100"/>
  <c r="G99" i="100"/>
  <c r="A99" i="100"/>
  <c r="I98" i="100"/>
  <c r="G98" i="100"/>
  <c r="A98" i="100"/>
  <c r="I97" i="100"/>
  <c r="G97" i="100"/>
  <c r="A97" i="100"/>
  <c r="I96" i="100"/>
  <c r="G96" i="100"/>
  <c r="A96" i="100"/>
  <c r="I95" i="100"/>
  <c r="G95" i="100"/>
  <c r="A95" i="100"/>
  <c r="I94" i="100"/>
  <c r="G94" i="100"/>
  <c r="A94" i="100"/>
  <c r="I93" i="100"/>
  <c r="G93" i="100"/>
  <c r="A93" i="100"/>
  <c r="I92" i="100"/>
  <c r="G92" i="100"/>
  <c r="A92" i="100"/>
  <c r="I91" i="100" l="1"/>
  <c r="G91" i="100"/>
  <c r="A91" i="100"/>
  <c r="I90" i="100"/>
  <c r="G90" i="100"/>
  <c r="A90" i="100"/>
  <c r="I89" i="100"/>
  <c r="G89" i="100"/>
  <c r="A89" i="100"/>
  <c r="I88" i="100"/>
  <c r="G88" i="100"/>
  <c r="A88" i="100"/>
  <c r="I87" i="100"/>
  <c r="G87" i="100"/>
  <c r="A87" i="100"/>
  <c r="I86" i="100"/>
  <c r="G86" i="100"/>
  <c r="A86" i="100"/>
  <c r="I85" i="100"/>
  <c r="G85" i="100"/>
  <c r="A85" i="100"/>
  <c r="I84" i="100"/>
  <c r="G84" i="100"/>
  <c r="A84" i="100"/>
  <c r="I83" i="100"/>
  <c r="G83" i="100"/>
  <c r="A83" i="100"/>
  <c r="I82" i="100"/>
  <c r="G82" i="100"/>
  <c r="A82" i="100"/>
  <c r="I81" i="100"/>
  <c r="G81" i="100"/>
  <c r="A81" i="100"/>
  <c r="I80" i="100"/>
  <c r="G80" i="100"/>
  <c r="A80" i="100"/>
  <c r="I79" i="100"/>
  <c r="G79" i="100"/>
  <c r="A79" i="100"/>
  <c r="I78" i="100"/>
  <c r="G78" i="100"/>
  <c r="A78" i="100"/>
  <c r="I77" i="100"/>
  <c r="G77" i="100"/>
  <c r="A77" i="100"/>
  <c r="I76" i="100"/>
  <c r="G76" i="100"/>
  <c r="A76" i="100"/>
  <c r="I75" i="100"/>
  <c r="G75" i="100"/>
  <c r="A75" i="100"/>
  <c r="I74" i="100"/>
  <c r="G74" i="100"/>
  <c r="A74" i="100"/>
  <c r="I73" i="100"/>
  <c r="G73" i="100"/>
  <c r="A73" i="100"/>
  <c r="I72" i="100"/>
  <c r="G72" i="100"/>
  <c r="A72" i="100"/>
  <c r="I71" i="100"/>
  <c r="G71" i="100"/>
  <c r="A71" i="100"/>
  <c r="I70" i="100"/>
  <c r="G70" i="100"/>
  <c r="A70" i="100"/>
  <c r="I69" i="100"/>
  <c r="G69" i="100"/>
  <c r="A69" i="100"/>
  <c r="I68" i="100"/>
  <c r="G68" i="100"/>
  <c r="A68" i="100"/>
  <c r="I67" i="100"/>
  <c r="G67" i="100"/>
  <c r="A67" i="100"/>
  <c r="I66" i="100"/>
  <c r="G66" i="100"/>
  <c r="A66" i="100"/>
  <c r="I65" i="100"/>
  <c r="G65" i="100"/>
  <c r="A65" i="100"/>
  <c r="I64" i="100"/>
  <c r="G64" i="100"/>
  <c r="A64" i="100"/>
  <c r="I63" i="100"/>
  <c r="G63" i="100"/>
  <c r="A63" i="100"/>
  <c r="I62" i="100"/>
  <c r="G62" i="100"/>
  <c r="A62" i="100"/>
  <c r="I61" i="100"/>
  <c r="G61" i="100"/>
  <c r="A61" i="100"/>
  <c r="I60" i="100"/>
  <c r="G60" i="100"/>
  <c r="A60" i="100"/>
  <c r="I59" i="100"/>
  <c r="G59" i="100"/>
  <c r="A59" i="100"/>
  <c r="I58" i="100"/>
  <c r="G58" i="100"/>
  <c r="A58" i="100"/>
  <c r="I57" i="100"/>
  <c r="G57" i="100"/>
  <c r="A57" i="100"/>
  <c r="I56" i="100"/>
  <c r="G56" i="100"/>
  <c r="A56" i="100"/>
  <c r="M55" i="100" l="1"/>
  <c r="M47" i="100"/>
  <c r="M39" i="100"/>
  <c r="O54" i="100" l="1"/>
  <c r="O53" i="100"/>
  <c r="O51" i="100"/>
  <c r="O50" i="100"/>
  <c r="O46" i="100"/>
  <c r="O45" i="100"/>
  <c r="O43" i="100"/>
  <c r="O42" i="100"/>
  <c r="O38" i="100"/>
  <c r="O37" i="100"/>
  <c r="O35" i="100"/>
  <c r="O34" i="100"/>
  <c r="I55" i="100" l="1"/>
  <c r="G55" i="100"/>
  <c r="A55" i="100"/>
  <c r="I47" i="100"/>
  <c r="G47" i="100"/>
  <c r="A47" i="100"/>
  <c r="I39" i="100"/>
  <c r="G39" i="100"/>
  <c r="A39" i="100"/>
  <c r="I54" i="100"/>
  <c r="G54" i="100"/>
  <c r="A54" i="100"/>
  <c r="I53" i="100"/>
  <c r="G53" i="100"/>
  <c r="A53" i="100"/>
  <c r="I52" i="100"/>
  <c r="G52" i="100"/>
  <c r="A52" i="100"/>
  <c r="I51" i="100"/>
  <c r="G51" i="100"/>
  <c r="A51" i="100"/>
  <c r="I50" i="100"/>
  <c r="G50" i="100"/>
  <c r="A50" i="100"/>
  <c r="I49" i="100"/>
  <c r="G49" i="100"/>
  <c r="A49" i="100"/>
  <c r="I48" i="100"/>
  <c r="G48" i="100"/>
  <c r="A48" i="100"/>
  <c r="I46" i="100"/>
  <c r="G46" i="100"/>
  <c r="A46" i="100"/>
  <c r="I45" i="100"/>
  <c r="G45" i="100"/>
  <c r="A45" i="100"/>
  <c r="I44" i="100"/>
  <c r="G44" i="100"/>
  <c r="A44" i="100"/>
  <c r="I43" i="100"/>
  <c r="G43" i="100"/>
  <c r="A43" i="100"/>
  <c r="I42" i="100"/>
  <c r="G42" i="100"/>
  <c r="A42" i="100"/>
  <c r="I41" i="100"/>
  <c r="G41" i="100"/>
  <c r="A41" i="100"/>
  <c r="I40" i="100"/>
  <c r="G40" i="100"/>
  <c r="A40" i="100"/>
  <c r="I38" i="100"/>
  <c r="G38" i="100"/>
  <c r="A38" i="100"/>
  <c r="I37" i="100"/>
  <c r="G37" i="100"/>
  <c r="A37" i="100"/>
  <c r="I36" i="100"/>
  <c r="G36" i="100"/>
  <c r="A36" i="100"/>
  <c r="I35" i="100"/>
  <c r="G35" i="100"/>
  <c r="A35" i="100"/>
  <c r="I34" i="100"/>
  <c r="G34" i="100"/>
  <c r="A34" i="100"/>
  <c r="I33" i="100"/>
  <c r="G33" i="100"/>
  <c r="A33" i="100"/>
  <c r="I32" i="100"/>
  <c r="G32" i="100"/>
  <c r="A32" i="100"/>
  <c r="I31" i="100"/>
  <c r="G31" i="100"/>
  <c r="A31" i="100"/>
  <c r="I30" i="100"/>
  <c r="G30" i="100"/>
  <c r="A30" i="100"/>
  <c r="I29" i="100"/>
  <c r="G29" i="100"/>
  <c r="A29" i="100"/>
  <c r="I28" i="100"/>
  <c r="G28" i="100"/>
  <c r="A28" i="100"/>
  <c r="I27" i="100"/>
  <c r="G27" i="100"/>
  <c r="A27" i="100"/>
  <c r="I26" i="100"/>
  <c r="G26" i="100"/>
  <c r="A26" i="100"/>
  <c r="I10" i="95"/>
  <c r="A10" i="95"/>
  <c r="P16" i="82" l="1"/>
  <c r="Q16" i="82"/>
  <c r="R16" i="82"/>
  <c r="P8" i="82"/>
  <c r="Q8" i="82"/>
  <c r="R8" i="82"/>
  <c r="P7" i="82"/>
  <c r="Q7" i="82"/>
  <c r="R7" i="82"/>
  <c r="P6" i="82"/>
  <c r="Q6" i="82"/>
  <c r="R6" i="82"/>
  <c r="P5" i="82"/>
  <c r="Q5" i="82"/>
  <c r="R5" i="82"/>
  <c r="G16" i="82" l="1"/>
  <c r="H16" i="82"/>
  <c r="I16" i="82"/>
  <c r="J16" i="82"/>
  <c r="K16" i="82"/>
  <c r="L16" i="82"/>
  <c r="M16" i="82"/>
  <c r="N16" i="82"/>
  <c r="O16" i="82"/>
  <c r="D8" i="82"/>
  <c r="E8" i="82"/>
  <c r="G8" i="82"/>
  <c r="H8" i="82"/>
  <c r="I8" i="82"/>
  <c r="J8" i="82"/>
  <c r="K8" i="82"/>
  <c r="L8" i="82"/>
  <c r="M8" i="82"/>
  <c r="N8" i="82"/>
  <c r="O8" i="82"/>
  <c r="C8" i="82"/>
  <c r="D7" i="82"/>
  <c r="E7" i="82"/>
  <c r="G7" i="82"/>
  <c r="H7" i="82"/>
  <c r="I7" i="82"/>
  <c r="J7" i="82"/>
  <c r="K7" i="82"/>
  <c r="L7" i="82"/>
  <c r="M7" i="82"/>
  <c r="N7" i="82"/>
  <c r="O7" i="82"/>
  <c r="D6" i="82"/>
  <c r="E6" i="82"/>
  <c r="G6" i="82"/>
  <c r="H6" i="82"/>
  <c r="I6" i="82"/>
  <c r="J6" i="82"/>
  <c r="K6" i="82"/>
  <c r="L6" i="82"/>
  <c r="M6" i="82"/>
  <c r="N6" i="82"/>
  <c r="O6" i="82"/>
  <c r="O5" i="82"/>
  <c r="L5" i="82"/>
  <c r="I5" i="82"/>
  <c r="E5" i="82"/>
  <c r="A6" i="82"/>
  <c r="B7" i="82"/>
  <c r="B8" i="82"/>
  <c r="A2" i="82"/>
  <c r="S27" i="82" s="1"/>
  <c r="L27" i="82" l="1"/>
  <c r="D27" i="82"/>
  <c r="L26" i="82"/>
  <c r="D26" i="82"/>
  <c r="L25" i="82"/>
  <c r="D25" i="82"/>
  <c r="R27" i="82"/>
  <c r="J26" i="82"/>
  <c r="J25" i="82"/>
  <c r="F26" i="82"/>
  <c r="E27" i="82"/>
  <c r="E25" i="82"/>
  <c r="K27" i="82"/>
  <c r="C27" i="82"/>
  <c r="K26" i="82"/>
  <c r="C26" i="82"/>
  <c r="K25" i="82"/>
  <c r="C25" i="82"/>
  <c r="J27" i="82"/>
  <c r="R26" i="82"/>
  <c r="R25" i="82"/>
  <c r="N26" i="82"/>
  <c r="F25" i="82"/>
  <c r="M26" i="82"/>
  <c r="Q27" i="82"/>
  <c r="I27" i="82"/>
  <c r="Q26" i="82"/>
  <c r="I26" i="82"/>
  <c r="Q25" i="82"/>
  <c r="I25" i="82"/>
  <c r="G27" i="82"/>
  <c r="G26" i="82"/>
  <c r="O25" i="82"/>
  <c r="N27" i="82"/>
  <c r="N25" i="82"/>
  <c r="M27" i="82"/>
  <c r="M25" i="82"/>
  <c r="P27" i="82"/>
  <c r="H27" i="82"/>
  <c r="P26" i="82"/>
  <c r="H26" i="82"/>
  <c r="P25" i="82"/>
  <c r="H25" i="82"/>
  <c r="O27" i="82"/>
  <c r="O26" i="82"/>
  <c r="G25" i="82"/>
  <c r="F27" i="82"/>
  <c r="E26" i="82"/>
  <c r="P3" i="80" l="1"/>
  <c r="Q3" i="80"/>
  <c r="R3" i="80"/>
  <c r="S3" i="80"/>
  <c r="T3" i="80"/>
  <c r="DS3" i="80"/>
  <c r="DT3" i="80"/>
  <c r="DU3" i="80"/>
  <c r="DV3" i="80"/>
  <c r="DW3" i="80"/>
  <c r="DX3" i="80"/>
  <c r="DY3" i="80"/>
  <c r="DZ3" i="80"/>
  <c r="EA3" i="80"/>
  <c r="EB3" i="80"/>
  <c r="EC3" i="80"/>
  <c r="ED3" i="80"/>
  <c r="EE3" i="80"/>
  <c r="EF3" i="80"/>
  <c r="EG3" i="80"/>
  <c r="EH3" i="80"/>
  <c r="EI3" i="80"/>
  <c r="EJ3" i="80"/>
  <c r="N3" i="80"/>
  <c r="DO3" i="80" l="1"/>
  <c r="DI3" i="80"/>
  <c r="DC3" i="80"/>
  <c r="CW3" i="80"/>
  <c r="CQ3" i="80"/>
  <c r="CK3" i="80"/>
  <c r="CE3" i="80"/>
  <c r="BY3" i="80"/>
  <c r="BS3" i="80"/>
  <c r="BM3" i="80"/>
  <c r="BG3" i="80"/>
  <c r="BA3" i="80"/>
  <c r="AU3" i="80"/>
  <c r="AO3" i="80"/>
  <c r="AI3" i="80"/>
  <c r="AC3" i="80"/>
  <c r="W3" i="80"/>
  <c r="DM3" i="80"/>
  <c r="DG3" i="80"/>
  <c r="DA3" i="80"/>
  <c r="CU3" i="80"/>
  <c r="CO3" i="80"/>
  <c r="CI3" i="80"/>
  <c r="CC3" i="80"/>
  <c r="BW3" i="80"/>
  <c r="BQ3" i="80"/>
  <c r="BK3" i="80"/>
  <c r="BE3" i="80"/>
  <c r="AY3" i="80"/>
  <c r="AS3" i="80"/>
  <c r="AM3" i="80"/>
  <c r="AG3" i="80"/>
  <c r="AA3" i="80"/>
  <c r="U3" i="80"/>
  <c r="DH3" i="80" l="1"/>
  <c r="DJ3" i="80"/>
  <c r="DL3" i="80"/>
  <c r="DK3" i="80"/>
  <c r="AX3" i="80" l="1"/>
  <c r="AW3" i="80"/>
  <c r="AV3" i="80"/>
  <c r="AT3" i="80"/>
  <c r="DD3" i="80" l="1"/>
  <c r="Y3" i="80"/>
  <c r="AK3" i="80"/>
  <c r="BI3" i="80"/>
  <c r="BU3" i="80"/>
  <c r="CG3" i="80"/>
  <c r="CS3" i="80"/>
  <c r="DE3" i="80"/>
  <c r="X3" i="80"/>
  <c r="BH3" i="80"/>
  <c r="BV3" i="80"/>
  <c r="AB3" i="80"/>
  <c r="AN3" i="80"/>
  <c r="AZ3" i="80"/>
  <c r="BL3" i="80"/>
  <c r="BX3" i="80"/>
  <c r="CJ3" i="80"/>
  <c r="CV3" i="80"/>
  <c r="DN3" i="80"/>
  <c r="AJ3" i="80"/>
  <c r="CR3" i="80"/>
  <c r="Z3" i="80"/>
  <c r="CH3" i="80"/>
  <c r="BB3" i="80"/>
  <c r="CF3" i="80"/>
  <c r="CT3" i="80"/>
  <c r="AP3" i="80"/>
  <c r="CL3" i="80"/>
  <c r="AE3" i="80"/>
  <c r="AQ3" i="80"/>
  <c r="BC3" i="80"/>
  <c r="BO3" i="80"/>
  <c r="CA3" i="80"/>
  <c r="CM3" i="80"/>
  <c r="CY3" i="80"/>
  <c r="DQ3" i="80"/>
  <c r="BT3" i="80"/>
  <c r="BJ3" i="80"/>
  <c r="AD3" i="80"/>
  <c r="BN3" i="80"/>
  <c r="DP3" i="80"/>
  <c r="AF3" i="80"/>
  <c r="BP3" i="80"/>
  <c r="CZ3" i="80"/>
  <c r="AL3" i="80"/>
  <c r="DF3" i="80"/>
  <c r="BZ3" i="80"/>
  <c r="CX3" i="80"/>
  <c r="O3" i="80"/>
  <c r="AR3" i="80"/>
  <c r="BD3" i="80"/>
  <c r="CB3" i="80"/>
  <c r="CN3" i="80"/>
  <c r="DR3" i="80"/>
  <c r="V3" i="80"/>
  <c r="AH3" i="80"/>
  <c r="BF3" i="80"/>
  <c r="BR3" i="80"/>
  <c r="CD3" i="80"/>
  <c r="CP3" i="80"/>
  <c r="DB3" i="80"/>
  <c r="H4" i="80" l="1"/>
  <c r="B6" i="82" l="1"/>
  <c r="D5" i="82" l="1"/>
  <c r="G5" i="82"/>
  <c r="H5" i="82"/>
  <c r="J5" i="82"/>
  <c r="K5" i="82"/>
  <c r="M5" i="82"/>
  <c r="N5" i="82"/>
  <c r="C5" i="82"/>
  <c r="C7" i="82"/>
  <c r="C6" i="8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P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R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9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9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9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P10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10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R10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10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10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10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10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10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10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10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DV10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W10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X10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Y10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Z10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A10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B10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C10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D10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E10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P11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11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R11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11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11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11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11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11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11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11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T11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11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11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11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11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11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11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11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11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11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11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E11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F11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G11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11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11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11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K11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L11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M11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N11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O11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P11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Q11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11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11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11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U11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V11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W11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X11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11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11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11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11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11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11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11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11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11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11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6.7 t$_{MeOH}$/h plant capacity based on MMZCS2023</t>
        </r>
      </text>
    </comment>
    <comment ref="CI11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6.7 t$_{MeOH}$/h plant capacity based on MMZCS2023</t>
        </r>
      </text>
    </comment>
    <comment ref="CJ11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6.7 t$_{MeOH}$/h plant capacity based on MMZCS2023</t>
        </r>
      </text>
    </comment>
    <comment ref="CK11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medium-scale 13.3 t$_{MeOH}$/h plant capacity based on MMZCS2023</t>
        </r>
      </text>
    </comment>
    <comment ref="CL11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medium-scale 13.3 t$_{MeOH}$/h plant capacity based on MMZCS2023</t>
        </r>
      </text>
    </comment>
    <comment ref="CM11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medium-scale 13.3 t$_{MeOH}$/h plant capacity based on MMZCS2023</t>
        </r>
      </text>
    </comment>
    <comment ref="CO11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133.3 t$_{MeOH}$/h plant capacity based on MMZCS2023</t>
        </r>
      </text>
    </comment>
    <comment ref="CP11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133.3 t$_{MeOH}$/h plant capacity based on MMZCS2023</t>
        </r>
      </text>
    </comment>
    <comment ref="CQ11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133.3 t$_{MeOH}$/h plant capacity based on MMZCS2023</t>
        </r>
      </text>
    </comment>
    <comment ref="CR11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S11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T11" authorId="0" shapeId="0" xr:uid="{00000000-0006-0000-0000-00005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U11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V11" authorId="0" shapeId="0" xr:uid="{00000000-0006-0000-0000-00005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W11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X11" authorId="0" shapeId="0" xr:uid="{00000000-0006-0000-0000-00006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Y11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Z11" authorId="0" shapeId="0" xr:uid="{00000000-0006-0000-0000-00006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DA11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P16" authorId="0" shapeId="0" xr:uid="{00000000-0006-0000-0000-00006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6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6" authorId="0" shapeId="0" xr:uid="{00000000-0006-0000-0000-00006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6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6" authorId="0" shapeId="0" xr:uid="{00000000-0006-0000-0000-00006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6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6" authorId="0" shapeId="0" xr:uid="{00000000-0006-0000-0000-00006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6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6" authorId="0" shapeId="0" xr:uid="{00000000-0006-0000-0000-00006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6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7" authorId="0" shapeId="0" xr:uid="{00000000-0006-0000-0000-00006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7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7" authorId="0" shapeId="0" xr:uid="{00000000-0006-0000-0000-00007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7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7" authorId="0" shapeId="0" xr:uid="{00000000-0006-0000-0000-00007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7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7" authorId="0" shapeId="0" xr:uid="{00000000-0006-0000-0000-00007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7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7" authorId="0" shapeId="0" xr:uid="{00000000-0006-0000-0000-00007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7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8" authorId="0" shapeId="0" xr:uid="{00000000-0006-0000-0000-00007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8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8" authorId="0" shapeId="0" xr:uid="{00000000-0006-0000-0000-00007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8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8" authorId="0" shapeId="0" xr:uid="{00000000-0006-0000-0000-00007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8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8" authorId="0" shapeId="0" xr:uid="{00000000-0006-0000-0000-00007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8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8" authorId="0" shapeId="0" xr:uid="{00000000-0006-0000-0000-00008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8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9" authorId="0" shapeId="0" xr:uid="{00000000-0006-0000-0000-00008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9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9" authorId="0" shapeId="0" xr:uid="{00000000-0006-0000-0000-00008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9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9" authorId="0" shapeId="0" xr:uid="{00000000-0006-0000-0000-00008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9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9" authorId="0" shapeId="0" xr:uid="{00000000-0006-0000-0000-00008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9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9" authorId="0" shapeId="0" xr:uid="{00000000-0006-0000-0000-00008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9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0" authorId="0" shapeId="0" xr:uid="{00000000-0006-0000-0000-00008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20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20" authorId="0" shapeId="0" xr:uid="{00000000-0006-0000-0000-00008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20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20" authorId="0" shapeId="0" xr:uid="{00000000-0006-0000-0000-00009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20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20" authorId="0" shapeId="0" xr:uid="{00000000-0006-0000-0000-00009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20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20" authorId="0" shapeId="0" xr:uid="{00000000-0006-0000-0000-00009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20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1" authorId="0" shapeId="0" xr:uid="{00000000-0006-0000-0000-00009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21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21" authorId="0" shapeId="0" xr:uid="{00000000-0006-0000-0000-00009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21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21" authorId="0" shapeId="0" xr:uid="{00000000-0006-0000-0000-00009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21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21" authorId="0" shapeId="0" xr:uid="{00000000-0006-0000-0000-00009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21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21" authorId="0" shapeId="0" xr:uid="{00000000-0006-0000-0000-00009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21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21" authorId="0" shapeId="0" xr:uid="{00000000-0006-0000-0000-0000A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21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21" authorId="0" shapeId="0" xr:uid="{00000000-0006-0000-0000-0000A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21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21" authorId="0" shapeId="0" xr:uid="{00000000-0006-0000-0000-0000A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21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21" authorId="0" shapeId="0" xr:uid="{00000000-0006-0000-0000-0000A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21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21" authorId="0" shapeId="0" xr:uid="{00000000-0006-0000-0000-0000A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21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21" authorId="0" shapeId="0" xr:uid="{00000000-0006-0000-0000-0000A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21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21" authorId="0" shapeId="0" xr:uid="{00000000-0006-0000-0000-0000A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21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21" authorId="0" shapeId="0" xr:uid="{00000000-0006-0000-0000-0000A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21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21" authorId="0" shapeId="0" xr:uid="{00000000-0006-0000-0000-0000B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21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21" authorId="0" shapeId="0" xr:uid="{00000000-0006-0000-0000-0000B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21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21" authorId="0" shapeId="0" xr:uid="{00000000-0006-0000-0000-0000B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21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21" authorId="0" shapeId="0" xr:uid="{00000000-0006-0000-0000-0000B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21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21" authorId="0" shapeId="0" xr:uid="{00000000-0006-0000-0000-0000B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21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21" authorId="0" shapeId="0" xr:uid="{00000000-0006-0000-0000-0000B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21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21" authorId="0" shapeId="0" xr:uid="{00000000-0006-0000-0000-0000B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21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21" authorId="0" shapeId="0" xr:uid="{00000000-0006-0000-0000-0000B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21" authorId="0" shapeId="0" xr:uid="{00000000-0006-0000-0000-0000B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21" authorId="0" shapeId="0" xr:uid="{00000000-0006-0000-0000-0000C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21" authorId="0" shapeId="0" xr:uid="{00000000-0006-0000-0000-0000C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21" authorId="0" shapeId="0" xr:uid="{00000000-0006-0000-0000-0000C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21" authorId="0" shapeId="0" xr:uid="{00000000-0006-0000-0000-0000C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21" authorId="0" shapeId="0" xr:uid="{00000000-0006-0000-0000-0000C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21" authorId="0" shapeId="0" xr:uid="{00000000-0006-0000-0000-0000C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21" authorId="0" shapeId="0" xr:uid="{00000000-0006-0000-0000-0000C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21" authorId="0" shapeId="0" xr:uid="{00000000-0006-0000-0000-0000C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21" authorId="0" shapeId="0" xr:uid="{00000000-0006-0000-0000-0000C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21" authorId="0" shapeId="0" xr:uid="{00000000-0006-0000-0000-0000C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21" authorId="0" shapeId="0" xr:uid="{00000000-0006-0000-0000-0000C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21" authorId="0" shapeId="0" xr:uid="{00000000-0006-0000-0000-0000C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21" authorId="0" shapeId="0" xr:uid="{00000000-0006-0000-0000-0000C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21" authorId="0" shapeId="0" xr:uid="{00000000-0006-0000-0000-0000C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21" authorId="0" shapeId="0" xr:uid="{00000000-0006-0000-0000-0000C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21" authorId="0" shapeId="0" xr:uid="{00000000-0006-0000-0000-0000C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21" authorId="0" shapeId="0" xr:uid="{00000000-0006-0000-0000-0000D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21" authorId="0" shapeId="0" xr:uid="{00000000-0006-0000-0000-0000D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21" authorId="0" shapeId="0" xr:uid="{00000000-0006-0000-0000-0000D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21" authorId="0" shapeId="0" xr:uid="{00000000-0006-0000-0000-0000D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21" authorId="0" shapeId="0" xr:uid="{00000000-0006-0000-0000-0000D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21" authorId="0" shapeId="0" xr:uid="{00000000-0006-0000-0000-0000D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21" authorId="0" shapeId="0" xr:uid="{00000000-0006-0000-0000-0000D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21" authorId="0" shapeId="0" xr:uid="{00000000-0006-0000-0000-0000D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21" authorId="0" shapeId="0" xr:uid="{00000000-0006-0000-0000-0000D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21" authorId="0" shapeId="0" xr:uid="{00000000-0006-0000-0000-0000D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21" authorId="0" shapeId="0" xr:uid="{00000000-0006-0000-0000-0000D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21" authorId="0" shapeId="0" xr:uid="{00000000-0006-0000-0000-0000D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21" authorId="0" shapeId="0" xr:uid="{00000000-0006-0000-0000-0000D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21" authorId="0" shapeId="0" xr:uid="{00000000-0006-0000-0000-0000D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21" authorId="0" shapeId="0" xr:uid="{00000000-0006-0000-0000-0000D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21" authorId="0" shapeId="0" xr:uid="{00000000-0006-0000-0000-0000D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21" authorId="0" shapeId="0" xr:uid="{00000000-0006-0000-0000-0000E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21" authorId="0" shapeId="0" xr:uid="{00000000-0006-0000-0000-0000E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21" authorId="0" shapeId="0" xr:uid="{00000000-0006-0000-0000-0000E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21" authorId="0" shapeId="0" xr:uid="{00000000-0006-0000-0000-0000E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21" authorId="0" shapeId="0" xr:uid="{00000000-0006-0000-0000-0000E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21" authorId="0" shapeId="0" xr:uid="{00000000-0006-0000-0000-0000E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21" authorId="0" shapeId="0" xr:uid="{00000000-0006-0000-0000-0000E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21" authorId="0" shapeId="0" xr:uid="{00000000-0006-0000-0000-0000E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21" authorId="0" shapeId="0" xr:uid="{00000000-0006-0000-0000-0000E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21" authorId="0" shapeId="0" xr:uid="{00000000-0006-0000-0000-0000E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21" authorId="0" shapeId="0" xr:uid="{00000000-0006-0000-0000-0000E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21" authorId="0" shapeId="0" xr:uid="{00000000-0006-0000-0000-0000E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21" authorId="0" shapeId="0" xr:uid="{00000000-0006-0000-0000-0000E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21" authorId="0" shapeId="0" xr:uid="{00000000-0006-0000-0000-0000E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21" authorId="0" shapeId="0" xr:uid="{00000000-0006-0000-0000-0000E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21" authorId="0" shapeId="0" xr:uid="{00000000-0006-0000-0000-0000E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21" authorId="0" shapeId="0" xr:uid="{00000000-0006-0000-0000-0000F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21" authorId="0" shapeId="0" xr:uid="{00000000-0006-0000-0000-0000F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21" authorId="0" shapeId="0" xr:uid="{00000000-0006-0000-0000-0000F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21" authorId="0" shapeId="0" xr:uid="{00000000-0006-0000-0000-0000F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21" authorId="0" shapeId="0" xr:uid="{00000000-0006-0000-0000-0000F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21" authorId="0" shapeId="0" xr:uid="{00000000-0006-0000-0000-0000F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21" authorId="0" shapeId="0" xr:uid="{00000000-0006-0000-0000-0000F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21" authorId="0" shapeId="0" xr:uid="{00000000-0006-0000-0000-0000F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21" authorId="0" shapeId="0" xr:uid="{00000000-0006-0000-0000-0000F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21" authorId="0" shapeId="0" xr:uid="{00000000-0006-0000-0000-0000F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21" authorId="0" shapeId="0" xr:uid="{00000000-0006-0000-0000-0000F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21" authorId="0" shapeId="0" xr:uid="{00000000-0006-0000-0000-0000F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21" authorId="0" shapeId="0" xr:uid="{00000000-0006-0000-0000-0000F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21" authorId="0" shapeId="0" xr:uid="{00000000-0006-0000-0000-0000F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21" authorId="0" shapeId="0" xr:uid="{00000000-0006-0000-0000-0000F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21" authorId="0" shapeId="0" xr:uid="{00000000-0006-0000-0000-0000F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21" authorId="0" shapeId="0" xr:uid="{00000000-0006-0000-0000-00000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21" authorId="0" shapeId="0" xr:uid="{00000000-0006-0000-0000-00000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21" authorId="0" shapeId="0" xr:uid="{00000000-0006-0000-0000-00000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21" authorId="0" shapeId="0" xr:uid="{00000000-0006-0000-0000-00000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21" authorId="0" shapeId="0" xr:uid="{00000000-0006-0000-0000-00000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21" authorId="0" shapeId="0" xr:uid="{00000000-0006-0000-0000-00000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21" authorId="0" shapeId="0" xr:uid="{00000000-0006-0000-0000-00000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21" authorId="0" shapeId="0" xr:uid="{00000000-0006-0000-0000-00000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21" authorId="0" shapeId="0" xr:uid="{00000000-0006-0000-0000-00000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21" authorId="0" shapeId="0" xr:uid="{00000000-0006-0000-0000-00000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21" authorId="0" shapeId="0" xr:uid="{00000000-0006-0000-0000-00000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21" authorId="0" shapeId="0" xr:uid="{00000000-0006-0000-0000-00000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21" authorId="0" shapeId="0" xr:uid="{00000000-0006-0000-0000-00000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21" authorId="0" shapeId="0" xr:uid="{00000000-0006-0000-0000-00000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21" authorId="0" shapeId="0" xr:uid="{00000000-0006-0000-0000-00000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21" authorId="0" shapeId="0" xr:uid="{00000000-0006-0000-0000-00000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21" authorId="0" shapeId="0" xr:uid="{00000000-0006-0000-0000-00001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21" authorId="0" shapeId="0" xr:uid="{00000000-0006-0000-0000-00001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21" authorId="0" shapeId="0" xr:uid="{00000000-0006-0000-0000-00001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21" authorId="0" shapeId="0" xr:uid="{00000000-0006-0000-0000-00001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21" authorId="0" shapeId="0" xr:uid="{00000000-0006-0000-0000-00001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21" authorId="0" shapeId="0" xr:uid="{00000000-0006-0000-0000-00001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21" authorId="0" shapeId="0" xr:uid="{00000000-0006-0000-0000-00001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21" authorId="0" shapeId="0" xr:uid="{00000000-0006-0000-0000-00001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21" authorId="0" shapeId="0" xr:uid="{00000000-0006-0000-0000-00001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21" authorId="0" shapeId="0" xr:uid="{00000000-0006-0000-0000-00001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21" authorId="0" shapeId="0" xr:uid="{00000000-0006-0000-0000-00001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21" authorId="0" shapeId="0" xr:uid="{00000000-0006-0000-0000-00001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21" authorId="0" shapeId="0" xr:uid="{00000000-0006-0000-0000-00001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21" authorId="0" shapeId="0" xr:uid="{00000000-0006-0000-0000-00001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21" authorId="0" shapeId="0" xr:uid="{00000000-0006-0000-0000-00001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21" authorId="0" shapeId="0" xr:uid="{00000000-0006-0000-0000-00001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21" authorId="0" shapeId="0" xr:uid="{00000000-0006-0000-0000-00002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21" authorId="0" shapeId="0" xr:uid="{00000000-0006-0000-0000-00002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21" authorId="0" shapeId="0" xr:uid="{00000000-0006-0000-0000-00002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21" authorId="0" shapeId="0" xr:uid="{00000000-0006-0000-0000-00002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21" authorId="0" shapeId="0" xr:uid="{00000000-0006-0000-0000-00002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21" authorId="0" shapeId="0" xr:uid="{00000000-0006-0000-0000-00002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21" authorId="0" shapeId="0" xr:uid="{00000000-0006-0000-0000-00002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21" authorId="0" shapeId="0" xr:uid="{00000000-0006-0000-0000-00002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21" authorId="0" shapeId="0" xr:uid="{00000000-0006-0000-0000-00002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21" authorId="0" shapeId="0" xr:uid="{00000000-0006-0000-0000-00002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21" authorId="0" shapeId="0" xr:uid="{00000000-0006-0000-0000-00002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21" authorId="0" shapeId="0" xr:uid="{00000000-0006-0000-0000-00002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21" authorId="0" shapeId="0" xr:uid="{00000000-0006-0000-0000-00002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21" authorId="0" shapeId="0" xr:uid="{00000000-0006-0000-0000-00002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21" authorId="0" shapeId="0" xr:uid="{00000000-0006-0000-0000-00002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21" authorId="0" shapeId="0" xr:uid="{00000000-0006-0000-0000-00002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21" authorId="0" shapeId="0" xr:uid="{00000000-0006-0000-0000-00003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21" authorId="0" shapeId="0" xr:uid="{00000000-0006-0000-0000-00003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21" authorId="0" shapeId="0" xr:uid="{00000000-0006-0000-0000-00003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21" authorId="0" shapeId="0" xr:uid="{00000000-0006-0000-0000-00003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21" authorId="0" shapeId="0" xr:uid="{00000000-0006-0000-0000-00003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21" authorId="0" shapeId="0" xr:uid="{00000000-0006-0000-0000-00003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2" authorId="0" shapeId="0" xr:uid="{00000000-0006-0000-0000-00003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22" authorId="0" shapeId="0" xr:uid="{00000000-0006-0000-0000-00003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22" authorId="0" shapeId="0" xr:uid="{00000000-0006-0000-0000-00003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22" authorId="0" shapeId="0" xr:uid="{00000000-0006-0000-0000-00003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22" authorId="0" shapeId="0" xr:uid="{00000000-0006-0000-0000-00003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22" authorId="0" shapeId="0" xr:uid="{00000000-0006-0000-0000-00003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22" authorId="0" shapeId="0" xr:uid="{00000000-0006-0000-0000-00003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22" authorId="0" shapeId="0" xr:uid="{00000000-0006-0000-0000-00003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22" authorId="0" shapeId="0" xr:uid="{00000000-0006-0000-0000-00003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22" authorId="0" shapeId="0" xr:uid="{00000000-0006-0000-0000-00003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22" authorId="0" shapeId="0" xr:uid="{00000000-0006-0000-0000-00004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22" authorId="0" shapeId="0" xr:uid="{00000000-0006-0000-0000-00004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22" authorId="0" shapeId="0" xr:uid="{00000000-0006-0000-0000-00004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22" authorId="0" shapeId="0" xr:uid="{00000000-0006-0000-0000-00004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22" authorId="0" shapeId="0" xr:uid="{00000000-0006-0000-0000-00004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22" authorId="0" shapeId="0" xr:uid="{00000000-0006-0000-0000-00004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22" authorId="0" shapeId="0" xr:uid="{00000000-0006-0000-0000-00004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22" authorId="0" shapeId="0" xr:uid="{00000000-0006-0000-0000-00004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22" authorId="0" shapeId="0" xr:uid="{00000000-0006-0000-0000-00004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22" authorId="0" shapeId="0" xr:uid="{00000000-0006-0000-0000-00004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22" authorId="0" shapeId="0" xr:uid="{00000000-0006-0000-0000-00004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22" authorId="0" shapeId="0" xr:uid="{00000000-0006-0000-0000-00004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22" authorId="0" shapeId="0" xr:uid="{00000000-0006-0000-0000-00004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22" authorId="0" shapeId="0" xr:uid="{00000000-0006-0000-0000-00004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22" authorId="0" shapeId="0" xr:uid="{00000000-0006-0000-0000-00004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22" authorId="0" shapeId="0" xr:uid="{00000000-0006-0000-0000-00004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22" authorId="0" shapeId="0" xr:uid="{00000000-0006-0000-0000-00005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22" authorId="0" shapeId="0" xr:uid="{00000000-0006-0000-0000-00005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22" authorId="0" shapeId="0" xr:uid="{00000000-0006-0000-0000-00005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22" authorId="0" shapeId="0" xr:uid="{00000000-0006-0000-0000-00005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22" authorId="0" shapeId="0" xr:uid="{00000000-0006-0000-0000-00005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22" authorId="0" shapeId="0" xr:uid="{00000000-0006-0000-0000-00005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22" authorId="0" shapeId="0" xr:uid="{00000000-0006-0000-0000-00005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22" authorId="0" shapeId="0" xr:uid="{00000000-0006-0000-0000-00005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22" authorId="0" shapeId="0" xr:uid="{00000000-0006-0000-0000-00005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22" authorId="0" shapeId="0" xr:uid="{00000000-0006-0000-0000-00005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22" authorId="0" shapeId="0" xr:uid="{00000000-0006-0000-0000-00005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22" authorId="0" shapeId="0" xr:uid="{00000000-0006-0000-0000-00005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22" authorId="0" shapeId="0" xr:uid="{00000000-0006-0000-0000-00005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22" authorId="0" shapeId="0" xr:uid="{00000000-0006-0000-0000-00005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22" authorId="0" shapeId="0" xr:uid="{00000000-0006-0000-0000-00005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22" authorId="0" shapeId="0" xr:uid="{00000000-0006-0000-0000-00005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22" authorId="0" shapeId="0" xr:uid="{00000000-0006-0000-0000-00006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22" authorId="0" shapeId="0" xr:uid="{00000000-0006-0000-0000-00006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22" authorId="0" shapeId="0" xr:uid="{00000000-0006-0000-0000-00006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22" authorId="0" shapeId="0" xr:uid="{00000000-0006-0000-0000-00006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22" authorId="0" shapeId="0" xr:uid="{00000000-0006-0000-0000-00006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22" authorId="0" shapeId="0" xr:uid="{00000000-0006-0000-0000-00006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22" authorId="0" shapeId="0" xr:uid="{00000000-0006-0000-0000-00006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22" authorId="0" shapeId="0" xr:uid="{00000000-0006-0000-0000-00006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22" authorId="0" shapeId="0" xr:uid="{00000000-0006-0000-0000-00006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22" authorId="0" shapeId="0" xr:uid="{00000000-0006-0000-0000-00006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22" authorId="0" shapeId="0" xr:uid="{00000000-0006-0000-0000-00006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22" authorId="0" shapeId="0" xr:uid="{00000000-0006-0000-0000-00006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22" authorId="0" shapeId="0" xr:uid="{00000000-0006-0000-0000-00006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22" authorId="0" shapeId="0" xr:uid="{00000000-0006-0000-0000-00006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22" authorId="0" shapeId="0" xr:uid="{00000000-0006-0000-0000-00006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22" authorId="0" shapeId="0" xr:uid="{00000000-0006-0000-0000-00006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22" authorId="0" shapeId="0" xr:uid="{00000000-0006-0000-0000-00007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22" authorId="0" shapeId="0" xr:uid="{00000000-0006-0000-0000-00007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22" authorId="0" shapeId="0" xr:uid="{00000000-0006-0000-0000-00007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22" authorId="0" shapeId="0" xr:uid="{00000000-0006-0000-0000-00007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22" authorId="0" shapeId="0" xr:uid="{00000000-0006-0000-0000-00007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22" authorId="0" shapeId="0" xr:uid="{00000000-0006-0000-0000-00007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22" authorId="0" shapeId="0" xr:uid="{00000000-0006-0000-0000-00007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22" authorId="0" shapeId="0" xr:uid="{00000000-0006-0000-0000-00007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22" authorId="0" shapeId="0" xr:uid="{00000000-0006-0000-0000-00007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22" authorId="0" shapeId="0" xr:uid="{00000000-0006-0000-0000-00007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22" authorId="0" shapeId="0" xr:uid="{00000000-0006-0000-0000-00007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22" authorId="0" shapeId="0" xr:uid="{00000000-0006-0000-0000-00007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22" authorId="0" shapeId="0" xr:uid="{00000000-0006-0000-0000-00007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22" authorId="0" shapeId="0" xr:uid="{00000000-0006-0000-0000-00007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22" authorId="0" shapeId="0" xr:uid="{00000000-0006-0000-0000-00007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22" authorId="0" shapeId="0" xr:uid="{00000000-0006-0000-0000-00007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22" authorId="0" shapeId="0" xr:uid="{00000000-0006-0000-0000-00008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22" authorId="0" shapeId="0" xr:uid="{00000000-0006-0000-0000-00008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22" authorId="0" shapeId="0" xr:uid="{00000000-0006-0000-0000-00008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22" authorId="0" shapeId="0" xr:uid="{00000000-0006-0000-0000-00008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22" authorId="0" shapeId="0" xr:uid="{00000000-0006-0000-0000-00008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22" authorId="0" shapeId="0" xr:uid="{00000000-0006-0000-0000-00008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22" authorId="0" shapeId="0" xr:uid="{00000000-0006-0000-0000-00008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22" authorId="0" shapeId="0" xr:uid="{00000000-0006-0000-0000-00008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22" authorId="0" shapeId="0" xr:uid="{00000000-0006-0000-0000-00008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22" authorId="0" shapeId="0" xr:uid="{00000000-0006-0000-0000-00008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22" authorId="0" shapeId="0" xr:uid="{00000000-0006-0000-0000-00008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22" authorId="0" shapeId="0" xr:uid="{00000000-0006-0000-0000-00008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22" authorId="0" shapeId="0" xr:uid="{00000000-0006-0000-0000-00008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22" authorId="0" shapeId="0" xr:uid="{00000000-0006-0000-0000-00008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22" authorId="0" shapeId="0" xr:uid="{00000000-0006-0000-0000-00008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22" authorId="0" shapeId="0" xr:uid="{00000000-0006-0000-0000-00008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22" authorId="0" shapeId="0" xr:uid="{00000000-0006-0000-0000-00009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22" authorId="0" shapeId="0" xr:uid="{00000000-0006-0000-0000-00009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22" authorId="0" shapeId="0" xr:uid="{00000000-0006-0000-0000-00009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22" authorId="0" shapeId="0" xr:uid="{00000000-0006-0000-0000-00009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22" authorId="0" shapeId="0" xr:uid="{00000000-0006-0000-0000-00009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22" authorId="0" shapeId="0" xr:uid="{00000000-0006-0000-0000-00009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22" authorId="0" shapeId="0" xr:uid="{00000000-0006-0000-0000-00009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22" authorId="0" shapeId="0" xr:uid="{00000000-0006-0000-0000-00009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22" authorId="0" shapeId="0" xr:uid="{00000000-0006-0000-0000-00009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22" authorId="0" shapeId="0" xr:uid="{00000000-0006-0000-0000-00009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22" authorId="0" shapeId="0" xr:uid="{00000000-0006-0000-0000-00009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22" authorId="0" shapeId="0" xr:uid="{00000000-0006-0000-0000-00009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22" authorId="0" shapeId="0" xr:uid="{00000000-0006-0000-0000-00009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22" authorId="0" shapeId="0" xr:uid="{00000000-0006-0000-0000-00009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22" authorId="0" shapeId="0" xr:uid="{00000000-0006-0000-0000-00009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22" authorId="0" shapeId="0" xr:uid="{00000000-0006-0000-0000-00009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22" authorId="0" shapeId="0" xr:uid="{00000000-0006-0000-0000-0000A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22" authorId="0" shapeId="0" xr:uid="{00000000-0006-0000-0000-0000A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22" authorId="0" shapeId="0" xr:uid="{00000000-0006-0000-0000-0000A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22" authorId="0" shapeId="0" xr:uid="{00000000-0006-0000-0000-0000A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22" authorId="0" shapeId="0" xr:uid="{00000000-0006-0000-0000-0000A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22" authorId="0" shapeId="0" xr:uid="{00000000-0006-0000-0000-0000A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22" authorId="0" shapeId="0" xr:uid="{00000000-0006-0000-0000-0000A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22" authorId="0" shapeId="0" xr:uid="{00000000-0006-0000-0000-0000A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22" authorId="0" shapeId="0" xr:uid="{00000000-0006-0000-0000-0000A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22" authorId="0" shapeId="0" xr:uid="{00000000-0006-0000-0000-0000A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22" authorId="0" shapeId="0" xr:uid="{00000000-0006-0000-0000-0000A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22" authorId="0" shapeId="0" xr:uid="{00000000-0006-0000-0000-0000A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22" authorId="0" shapeId="0" xr:uid="{00000000-0006-0000-0000-0000A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22" authorId="0" shapeId="0" xr:uid="{00000000-0006-0000-0000-0000A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22" authorId="0" shapeId="0" xr:uid="{00000000-0006-0000-0000-0000A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22" authorId="0" shapeId="0" xr:uid="{00000000-0006-0000-0000-0000A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22" authorId="0" shapeId="0" xr:uid="{00000000-0006-0000-0000-0000B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22" authorId="0" shapeId="0" xr:uid="{00000000-0006-0000-0000-0000B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22" authorId="0" shapeId="0" xr:uid="{00000000-0006-0000-0000-0000B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22" authorId="0" shapeId="0" xr:uid="{00000000-0006-0000-0000-0000B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22" authorId="0" shapeId="0" xr:uid="{00000000-0006-0000-0000-0000B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22" authorId="0" shapeId="0" xr:uid="{00000000-0006-0000-0000-0000B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22" authorId="0" shapeId="0" xr:uid="{00000000-0006-0000-0000-0000B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22" authorId="0" shapeId="0" xr:uid="{00000000-0006-0000-0000-0000B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22" authorId="0" shapeId="0" xr:uid="{00000000-0006-0000-0000-0000B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22" authorId="0" shapeId="0" xr:uid="{00000000-0006-0000-0000-0000B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22" authorId="0" shapeId="0" xr:uid="{00000000-0006-0000-0000-0000B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22" authorId="0" shapeId="0" xr:uid="{00000000-0006-0000-0000-0000B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22" authorId="0" shapeId="0" xr:uid="{00000000-0006-0000-0000-0000B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22" authorId="0" shapeId="0" xr:uid="{00000000-0006-0000-0000-0000B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22" authorId="0" shapeId="0" xr:uid="{00000000-0006-0000-0000-0000B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22" authorId="0" shapeId="0" xr:uid="{00000000-0006-0000-0000-0000B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22" authorId="0" shapeId="0" xr:uid="{00000000-0006-0000-0000-0000C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22" authorId="0" shapeId="0" xr:uid="{00000000-0006-0000-0000-0000C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22" authorId="0" shapeId="0" xr:uid="{00000000-0006-0000-0000-0000C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22" authorId="0" shapeId="0" xr:uid="{00000000-0006-0000-0000-0000C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22" authorId="0" shapeId="0" xr:uid="{00000000-0006-0000-0000-0000C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22" authorId="0" shapeId="0" xr:uid="{00000000-0006-0000-0000-0000C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22" authorId="0" shapeId="0" xr:uid="{00000000-0006-0000-0000-0000C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22" authorId="0" shapeId="0" xr:uid="{00000000-0006-0000-0000-0000C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22" authorId="0" shapeId="0" xr:uid="{00000000-0006-0000-0000-0000C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22" authorId="0" shapeId="0" xr:uid="{00000000-0006-0000-0000-0000C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22" authorId="0" shapeId="0" xr:uid="{00000000-0006-0000-0000-0000C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22" authorId="0" shapeId="0" xr:uid="{00000000-0006-0000-0000-0000C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22" authorId="0" shapeId="0" xr:uid="{00000000-0006-0000-0000-0000C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22" authorId="0" shapeId="0" xr:uid="{00000000-0006-0000-0000-0000C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22" authorId="0" shapeId="0" xr:uid="{00000000-0006-0000-0000-0000C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22" authorId="0" shapeId="0" xr:uid="{00000000-0006-0000-0000-0000C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22" authorId="0" shapeId="0" xr:uid="{00000000-0006-0000-0000-0000D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22" authorId="0" shapeId="0" xr:uid="{00000000-0006-0000-0000-0000D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22" authorId="0" shapeId="0" xr:uid="{00000000-0006-0000-0000-0000D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22" authorId="0" shapeId="0" xr:uid="{00000000-0006-0000-0000-0000D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22" authorId="0" shapeId="0" xr:uid="{00000000-0006-0000-0000-0000D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22" authorId="0" shapeId="0" xr:uid="{00000000-0006-0000-0000-0000D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3" authorId="0" shapeId="0" xr:uid="{00000000-0006-0000-0000-0000D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23" authorId="0" shapeId="0" xr:uid="{00000000-0006-0000-0000-0000D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23" authorId="0" shapeId="0" xr:uid="{00000000-0006-0000-0000-0000D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23" authorId="0" shapeId="0" xr:uid="{00000000-0006-0000-0000-0000D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23" authorId="0" shapeId="0" xr:uid="{00000000-0006-0000-0000-0000D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23" authorId="0" shapeId="0" xr:uid="{00000000-0006-0000-0000-0000D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23" authorId="0" shapeId="0" xr:uid="{00000000-0006-0000-0000-0000D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23" authorId="0" shapeId="0" xr:uid="{00000000-0006-0000-0000-0000D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23" authorId="0" shapeId="0" xr:uid="{00000000-0006-0000-0000-0000D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23" authorId="0" shapeId="0" xr:uid="{00000000-0006-0000-0000-0000D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23" authorId="0" shapeId="0" xr:uid="{00000000-0006-0000-0000-0000E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23" authorId="0" shapeId="0" xr:uid="{00000000-0006-0000-0000-0000E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23" authorId="0" shapeId="0" xr:uid="{00000000-0006-0000-0000-0000E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23" authorId="0" shapeId="0" xr:uid="{00000000-0006-0000-0000-0000E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23" authorId="0" shapeId="0" xr:uid="{00000000-0006-0000-0000-0000E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23" authorId="0" shapeId="0" xr:uid="{00000000-0006-0000-0000-0000E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23" authorId="0" shapeId="0" xr:uid="{00000000-0006-0000-0000-0000E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23" authorId="0" shapeId="0" xr:uid="{00000000-0006-0000-0000-0000E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23" authorId="0" shapeId="0" xr:uid="{00000000-0006-0000-0000-0000E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23" authorId="0" shapeId="0" xr:uid="{00000000-0006-0000-0000-0000E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23" authorId="0" shapeId="0" xr:uid="{00000000-0006-0000-0000-0000E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23" authorId="0" shapeId="0" xr:uid="{00000000-0006-0000-0000-0000E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23" authorId="0" shapeId="0" xr:uid="{00000000-0006-0000-0000-0000E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23" authorId="0" shapeId="0" xr:uid="{00000000-0006-0000-0000-0000E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23" authorId="0" shapeId="0" xr:uid="{00000000-0006-0000-0000-0000E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23" authorId="0" shapeId="0" xr:uid="{00000000-0006-0000-0000-0000E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23" authorId="0" shapeId="0" xr:uid="{00000000-0006-0000-0000-0000F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23" authorId="0" shapeId="0" xr:uid="{00000000-0006-0000-0000-0000F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23" authorId="0" shapeId="0" xr:uid="{00000000-0006-0000-0000-0000F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23" authorId="0" shapeId="0" xr:uid="{00000000-0006-0000-0000-0000F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23" authorId="0" shapeId="0" xr:uid="{00000000-0006-0000-0000-0000F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23" authorId="0" shapeId="0" xr:uid="{00000000-0006-0000-0000-0000F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23" authorId="0" shapeId="0" xr:uid="{00000000-0006-0000-0000-0000F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23" authorId="0" shapeId="0" xr:uid="{00000000-0006-0000-0000-0000F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23" authorId="0" shapeId="0" xr:uid="{00000000-0006-0000-0000-0000F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23" authorId="0" shapeId="0" xr:uid="{00000000-0006-0000-0000-0000F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23" authorId="0" shapeId="0" xr:uid="{00000000-0006-0000-0000-0000F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23" authorId="0" shapeId="0" xr:uid="{00000000-0006-0000-0000-0000F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23" authorId="0" shapeId="0" xr:uid="{00000000-0006-0000-0000-0000F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23" authorId="0" shapeId="0" xr:uid="{00000000-0006-0000-0000-0000F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23" authorId="0" shapeId="0" xr:uid="{00000000-0006-0000-0000-0000F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23" authorId="0" shapeId="0" xr:uid="{00000000-0006-0000-0000-0000F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23" authorId="0" shapeId="0" xr:uid="{00000000-0006-0000-0000-00000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23" authorId="0" shapeId="0" xr:uid="{00000000-0006-0000-0000-00000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23" authorId="0" shapeId="0" xr:uid="{00000000-0006-0000-0000-00000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23" authorId="0" shapeId="0" xr:uid="{00000000-0006-0000-0000-00000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23" authorId="0" shapeId="0" xr:uid="{00000000-0006-0000-0000-00000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23" authorId="0" shapeId="0" xr:uid="{00000000-0006-0000-0000-00000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23" authorId="0" shapeId="0" xr:uid="{00000000-0006-0000-0000-00000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23" authorId="0" shapeId="0" xr:uid="{00000000-0006-0000-0000-00000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23" authorId="0" shapeId="0" xr:uid="{00000000-0006-0000-0000-00000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23" authorId="0" shapeId="0" xr:uid="{00000000-0006-0000-0000-00000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23" authorId="0" shapeId="0" xr:uid="{00000000-0006-0000-0000-00000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23" authorId="0" shapeId="0" xr:uid="{00000000-0006-0000-0000-00000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23" authorId="0" shapeId="0" xr:uid="{00000000-0006-0000-0000-00000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23" authorId="0" shapeId="0" xr:uid="{00000000-0006-0000-0000-00000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23" authorId="0" shapeId="0" xr:uid="{00000000-0006-0000-0000-00000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23" authorId="0" shapeId="0" xr:uid="{00000000-0006-0000-0000-00000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23" authorId="0" shapeId="0" xr:uid="{00000000-0006-0000-0000-00001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23" authorId="0" shapeId="0" xr:uid="{00000000-0006-0000-0000-00001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23" authorId="0" shapeId="0" xr:uid="{00000000-0006-0000-0000-00001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23" authorId="0" shapeId="0" xr:uid="{00000000-0006-0000-0000-00001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23" authorId="0" shapeId="0" xr:uid="{00000000-0006-0000-0000-00001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23" authorId="0" shapeId="0" xr:uid="{00000000-0006-0000-0000-00001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23" authorId="0" shapeId="0" xr:uid="{00000000-0006-0000-0000-00001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23" authorId="0" shapeId="0" xr:uid="{00000000-0006-0000-0000-00001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23" authorId="0" shapeId="0" xr:uid="{00000000-0006-0000-0000-00001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23" authorId="0" shapeId="0" xr:uid="{00000000-0006-0000-0000-00001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23" authorId="0" shapeId="0" xr:uid="{00000000-0006-0000-0000-00001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23" authorId="0" shapeId="0" xr:uid="{00000000-0006-0000-0000-00001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23" authorId="0" shapeId="0" xr:uid="{00000000-0006-0000-0000-00001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23" authorId="0" shapeId="0" xr:uid="{00000000-0006-0000-0000-00001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23" authorId="0" shapeId="0" xr:uid="{00000000-0006-0000-0000-00001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23" authorId="0" shapeId="0" xr:uid="{00000000-0006-0000-0000-00001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23" authorId="0" shapeId="0" xr:uid="{00000000-0006-0000-0000-00002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23" authorId="0" shapeId="0" xr:uid="{00000000-0006-0000-0000-00002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23" authorId="0" shapeId="0" xr:uid="{00000000-0006-0000-0000-00002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23" authorId="0" shapeId="0" xr:uid="{00000000-0006-0000-0000-00002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23" authorId="0" shapeId="0" xr:uid="{00000000-0006-0000-0000-00002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23" authorId="0" shapeId="0" xr:uid="{00000000-0006-0000-0000-00002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23" authorId="0" shapeId="0" xr:uid="{00000000-0006-0000-0000-00002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23" authorId="0" shapeId="0" xr:uid="{00000000-0006-0000-0000-00002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23" authorId="0" shapeId="0" xr:uid="{00000000-0006-0000-0000-00002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23" authorId="0" shapeId="0" xr:uid="{00000000-0006-0000-0000-00002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23" authorId="0" shapeId="0" xr:uid="{00000000-0006-0000-0000-00002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23" authorId="0" shapeId="0" xr:uid="{00000000-0006-0000-0000-00002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23" authorId="0" shapeId="0" xr:uid="{00000000-0006-0000-0000-00002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23" authorId="0" shapeId="0" xr:uid="{00000000-0006-0000-0000-00002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23" authorId="0" shapeId="0" xr:uid="{00000000-0006-0000-0000-00002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23" authorId="0" shapeId="0" xr:uid="{00000000-0006-0000-0000-00002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23" authorId="0" shapeId="0" xr:uid="{00000000-0006-0000-0000-00003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23" authorId="0" shapeId="0" xr:uid="{00000000-0006-0000-0000-00003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23" authorId="0" shapeId="0" xr:uid="{00000000-0006-0000-0000-00003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23" authorId="0" shapeId="0" xr:uid="{00000000-0006-0000-0000-00003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23" authorId="0" shapeId="0" xr:uid="{00000000-0006-0000-0000-00003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23" authorId="0" shapeId="0" xr:uid="{00000000-0006-0000-0000-00003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23" authorId="0" shapeId="0" xr:uid="{00000000-0006-0000-0000-00003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23" authorId="0" shapeId="0" xr:uid="{00000000-0006-0000-0000-00003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23" authorId="0" shapeId="0" xr:uid="{00000000-0006-0000-0000-00003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23" authorId="0" shapeId="0" xr:uid="{00000000-0006-0000-0000-00003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23" authorId="0" shapeId="0" xr:uid="{00000000-0006-0000-0000-00003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23" authorId="0" shapeId="0" xr:uid="{00000000-0006-0000-0000-00003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23" authorId="0" shapeId="0" xr:uid="{00000000-0006-0000-0000-00003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23" authorId="0" shapeId="0" xr:uid="{00000000-0006-0000-0000-00003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23" authorId="0" shapeId="0" xr:uid="{00000000-0006-0000-0000-00003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23" authorId="0" shapeId="0" xr:uid="{00000000-0006-0000-0000-00003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23" authorId="0" shapeId="0" xr:uid="{00000000-0006-0000-0000-00004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23" authorId="0" shapeId="0" xr:uid="{00000000-0006-0000-0000-00004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23" authorId="0" shapeId="0" xr:uid="{00000000-0006-0000-0000-00004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23" authorId="0" shapeId="0" xr:uid="{00000000-0006-0000-0000-00004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23" authorId="0" shapeId="0" xr:uid="{00000000-0006-0000-0000-00004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23" authorId="0" shapeId="0" xr:uid="{00000000-0006-0000-0000-00004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23" authorId="0" shapeId="0" xr:uid="{00000000-0006-0000-0000-00004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23" authorId="0" shapeId="0" xr:uid="{00000000-0006-0000-0000-00004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23" authorId="0" shapeId="0" xr:uid="{00000000-0006-0000-0000-00004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23" authorId="0" shapeId="0" xr:uid="{00000000-0006-0000-0000-00004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23" authorId="0" shapeId="0" xr:uid="{00000000-0006-0000-0000-00004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23" authorId="0" shapeId="0" xr:uid="{00000000-0006-0000-0000-00004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23" authorId="0" shapeId="0" xr:uid="{00000000-0006-0000-0000-00004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23" authorId="0" shapeId="0" xr:uid="{00000000-0006-0000-0000-00004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23" authorId="0" shapeId="0" xr:uid="{00000000-0006-0000-0000-00004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23" authorId="0" shapeId="0" xr:uid="{00000000-0006-0000-0000-00004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23" authorId="0" shapeId="0" xr:uid="{00000000-0006-0000-0000-00005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23" authorId="0" shapeId="0" xr:uid="{00000000-0006-0000-0000-00005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23" authorId="0" shapeId="0" xr:uid="{00000000-0006-0000-0000-00005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23" authorId="0" shapeId="0" xr:uid="{00000000-0006-0000-0000-00005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23" authorId="0" shapeId="0" xr:uid="{00000000-0006-0000-0000-00005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23" authorId="0" shapeId="0" xr:uid="{00000000-0006-0000-0000-00005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23" authorId="0" shapeId="0" xr:uid="{00000000-0006-0000-0000-00005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23" authorId="0" shapeId="0" xr:uid="{00000000-0006-0000-0000-00005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23" authorId="0" shapeId="0" xr:uid="{00000000-0006-0000-0000-00005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23" authorId="0" shapeId="0" xr:uid="{00000000-0006-0000-0000-00005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23" authorId="0" shapeId="0" xr:uid="{00000000-0006-0000-0000-00005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23" authorId="0" shapeId="0" xr:uid="{00000000-0006-0000-0000-00005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23" authorId="0" shapeId="0" xr:uid="{00000000-0006-0000-0000-00005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23" authorId="0" shapeId="0" xr:uid="{00000000-0006-0000-0000-00005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23" authorId="0" shapeId="0" xr:uid="{00000000-0006-0000-0000-00005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23" authorId="0" shapeId="0" xr:uid="{00000000-0006-0000-0000-00005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23" authorId="0" shapeId="0" xr:uid="{00000000-0006-0000-0000-00006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23" authorId="0" shapeId="0" xr:uid="{00000000-0006-0000-0000-00006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23" authorId="0" shapeId="0" xr:uid="{00000000-0006-0000-0000-00006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23" authorId="0" shapeId="0" xr:uid="{00000000-0006-0000-0000-00006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23" authorId="0" shapeId="0" xr:uid="{00000000-0006-0000-0000-00006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23" authorId="0" shapeId="0" xr:uid="{00000000-0006-0000-0000-00006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23" authorId="0" shapeId="0" xr:uid="{00000000-0006-0000-0000-00006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23" authorId="0" shapeId="0" xr:uid="{00000000-0006-0000-0000-00006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23" authorId="0" shapeId="0" xr:uid="{00000000-0006-0000-0000-00006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23" authorId="0" shapeId="0" xr:uid="{00000000-0006-0000-0000-00006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23" authorId="0" shapeId="0" xr:uid="{00000000-0006-0000-0000-00006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23" authorId="0" shapeId="0" xr:uid="{00000000-0006-0000-0000-00006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23" authorId="0" shapeId="0" xr:uid="{00000000-0006-0000-0000-00006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23" authorId="0" shapeId="0" xr:uid="{00000000-0006-0000-0000-00006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23" authorId="0" shapeId="0" xr:uid="{00000000-0006-0000-0000-00006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23" authorId="0" shapeId="0" xr:uid="{00000000-0006-0000-0000-00006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23" authorId="0" shapeId="0" xr:uid="{00000000-0006-0000-0000-00007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23" authorId="0" shapeId="0" xr:uid="{00000000-0006-0000-0000-00007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23" authorId="0" shapeId="0" xr:uid="{00000000-0006-0000-0000-00007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23" authorId="0" shapeId="0" xr:uid="{00000000-0006-0000-0000-00007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23" authorId="0" shapeId="0" xr:uid="{00000000-0006-0000-0000-00007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23" authorId="0" shapeId="0" xr:uid="{00000000-0006-0000-0000-00007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4" authorId="0" shapeId="0" xr:uid="{00000000-0006-0000-0000-00007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24" authorId="0" shapeId="0" xr:uid="{00000000-0006-0000-0000-00007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24" authorId="0" shapeId="0" xr:uid="{00000000-0006-0000-0000-00007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24" authorId="0" shapeId="0" xr:uid="{00000000-0006-0000-0000-00007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24" authorId="0" shapeId="0" xr:uid="{00000000-0006-0000-0000-00007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24" authorId="0" shapeId="0" xr:uid="{00000000-0006-0000-0000-00007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24" authorId="0" shapeId="0" xr:uid="{00000000-0006-0000-0000-00007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24" authorId="0" shapeId="0" xr:uid="{00000000-0006-0000-0000-00007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24" authorId="0" shapeId="0" xr:uid="{00000000-0006-0000-0000-00007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24" authorId="0" shapeId="0" xr:uid="{00000000-0006-0000-0000-00007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24" authorId="0" shapeId="0" xr:uid="{00000000-0006-0000-0000-00008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24" authorId="0" shapeId="0" xr:uid="{00000000-0006-0000-0000-00008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24" authorId="0" shapeId="0" xr:uid="{00000000-0006-0000-0000-00008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24" authorId="0" shapeId="0" xr:uid="{00000000-0006-0000-0000-00008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24" authorId="0" shapeId="0" xr:uid="{00000000-0006-0000-0000-00008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24" authorId="0" shapeId="0" xr:uid="{00000000-0006-0000-0000-00008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24" authorId="0" shapeId="0" xr:uid="{00000000-0006-0000-0000-00008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24" authorId="0" shapeId="0" xr:uid="{00000000-0006-0000-0000-00008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24" authorId="0" shapeId="0" xr:uid="{00000000-0006-0000-0000-00008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24" authorId="0" shapeId="0" xr:uid="{00000000-0006-0000-0000-00008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24" authorId="0" shapeId="0" xr:uid="{00000000-0006-0000-0000-00008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24" authorId="0" shapeId="0" xr:uid="{00000000-0006-0000-0000-00008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24" authorId="0" shapeId="0" xr:uid="{00000000-0006-0000-0000-00008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24" authorId="0" shapeId="0" xr:uid="{00000000-0006-0000-0000-00008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24" authorId="0" shapeId="0" xr:uid="{00000000-0006-0000-0000-00008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24" authorId="0" shapeId="0" xr:uid="{00000000-0006-0000-0000-00008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24" authorId="0" shapeId="0" xr:uid="{00000000-0006-0000-0000-00009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24" authorId="0" shapeId="0" xr:uid="{00000000-0006-0000-0000-00009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24" authorId="0" shapeId="0" xr:uid="{00000000-0006-0000-0000-00009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24" authorId="0" shapeId="0" xr:uid="{00000000-0006-0000-0000-00009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24" authorId="0" shapeId="0" xr:uid="{00000000-0006-0000-0000-00009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24" authorId="0" shapeId="0" xr:uid="{00000000-0006-0000-0000-00009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24" authorId="0" shapeId="0" xr:uid="{00000000-0006-0000-0000-00009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24" authorId="0" shapeId="0" xr:uid="{00000000-0006-0000-0000-00009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24" authorId="0" shapeId="0" xr:uid="{00000000-0006-0000-0000-00009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24" authorId="0" shapeId="0" xr:uid="{00000000-0006-0000-0000-00009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24" authorId="0" shapeId="0" xr:uid="{00000000-0006-0000-0000-00009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24" authorId="0" shapeId="0" xr:uid="{00000000-0006-0000-0000-00009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24" authorId="0" shapeId="0" xr:uid="{00000000-0006-0000-0000-00009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24" authorId="0" shapeId="0" xr:uid="{00000000-0006-0000-0000-00009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24" authorId="0" shapeId="0" xr:uid="{00000000-0006-0000-0000-00009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24" authorId="0" shapeId="0" xr:uid="{00000000-0006-0000-0000-00009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24" authorId="0" shapeId="0" xr:uid="{00000000-0006-0000-0000-0000A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24" authorId="0" shapeId="0" xr:uid="{00000000-0006-0000-0000-0000A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24" authorId="0" shapeId="0" xr:uid="{00000000-0006-0000-0000-0000A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24" authorId="0" shapeId="0" xr:uid="{00000000-0006-0000-0000-0000A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24" authorId="0" shapeId="0" xr:uid="{00000000-0006-0000-0000-0000A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24" authorId="0" shapeId="0" xr:uid="{00000000-0006-0000-0000-0000A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24" authorId="0" shapeId="0" xr:uid="{00000000-0006-0000-0000-0000A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24" authorId="0" shapeId="0" xr:uid="{00000000-0006-0000-0000-0000A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24" authorId="0" shapeId="0" xr:uid="{00000000-0006-0000-0000-0000A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24" authorId="0" shapeId="0" xr:uid="{00000000-0006-0000-0000-0000A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24" authorId="0" shapeId="0" xr:uid="{00000000-0006-0000-0000-0000A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24" authorId="0" shapeId="0" xr:uid="{00000000-0006-0000-0000-0000A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24" authorId="0" shapeId="0" xr:uid="{00000000-0006-0000-0000-0000A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24" authorId="0" shapeId="0" xr:uid="{00000000-0006-0000-0000-0000A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24" authorId="0" shapeId="0" xr:uid="{00000000-0006-0000-0000-0000A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24" authorId="0" shapeId="0" xr:uid="{00000000-0006-0000-0000-0000A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24" authorId="0" shapeId="0" xr:uid="{00000000-0006-0000-0000-0000B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24" authorId="0" shapeId="0" xr:uid="{00000000-0006-0000-0000-0000B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24" authorId="0" shapeId="0" xr:uid="{00000000-0006-0000-0000-0000B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24" authorId="0" shapeId="0" xr:uid="{00000000-0006-0000-0000-0000B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24" authorId="0" shapeId="0" xr:uid="{00000000-0006-0000-0000-0000B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24" authorId="0" shapeId="0" xr:uid="{00000000-0006-0000-0000-0000B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24" authorId="0" shapeId="0" xr:uid="{00000000-0006-0000-0000-0000B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24" authorId="0" shapeId="0" xr:uid="{00000000-0006-0000-0000-0000B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24" authorId="0" shapeId="0" xr:uid="{00000000-0006-0000-0000-0000B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24" authorId="0" shapeId="0" xr:uid="{00000000-0006-0000-0000-0000B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24" authorId="0" shapeId="0" xr:uid="{00000000-0006-0000-0000-0000B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24" authorId="0" shapeId="0" xr:uid="{00000000-0006-0000-0000-0000B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24" authorId="0" shapeId="0" xr:uid="{00000000-0006-0000-0000-0000B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24" authorId="0" shapeId="0" xr:uid="{00000000-0006-0000-0000-0000B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24" authorId="0" shapeId="0" xr:uid="{00000000-0006-0000-0000-0000B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24" authorId="0" shapeId="0" xr:uid="{00000000-0006-0000-0000-0000B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24" authorId="0" shapeId="0" xr:uid="{00000000-0006-0000-0000-0000C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24" authorId="0" shapeId="0" xr:uid="{00000000-0006-0000-0000-0000C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24" authorId="0" shapeId="0" xr:uid="{00000000-0006-0000-0000-0000C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24" authorId="0" shapeId="0" xr:uid="{00000000-0006-0000-0000-0000C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24" authorId="0" shapeId="0" xr:uid="{00000000-0006-0000-0000-0000C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24" authorId="0" shapeId="0" xr:uid="{00000000-0006-0000-0000-0000C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24" authorId="0" shapeId="0" xr:uid="{00000000-0006-0000-0000-0000C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24" authorId="0" shapeId="0" xr:uid="{00000000-0006-0000-0000-0000C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24" authorId="0" shapeId="0" xr:uid="{00000000-0006-0000-0000-0000C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24" authorId="0" shapeId="0" xr:uid="{00000000-0006-0000-0000-0000C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24" authorId="0" shapeId="0" xr:uid="{00000000-0006-0000-0000-0000C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24" authorId="0" shapeId="0" xr:uid="{00000000-0006-0000-0000-0000C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24" authorId="0" shapeId="0" xr:uid="{00000000-0006-0000-0000-0000C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24" authorId="0" shapeId="0" xr:uid="{00000000-0006-0000-0000-0000C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24" authorId="0" shapeId="0" xr:uid="{00000000-0006-0000-0000-0000C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24" authorId="0" shapeId="0" xr:uid="{00000000-0006-0000-0000-0000C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24" authorId="0" shapeId="0" xr:uid="{00000000-0006-0000-0000-0000D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24" authorId="0" shapeId="0" xr:uid="{00000000-0006-0000-0000-0000D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24" authorId="0" shapeId="0" xr:uid="{00000000-0006-0000-0000-0000D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24" authorId="0" shapeId="0" xr:uid="{00000000-0006-0000-0000-0000D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24" authorId="0" shapeId="0" xr:uid="{00000000-0006-0000-0000-0000D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24" authorId="0" shapeId="0" xr:uid="{00000000-0006-0000-0000-0000D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24" authorId="0" shapeId="0" xr:uid="{00000000-0006-0000-0000-0000D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24" authorId="0" shapeId="0" xr:uid="{00000000-0006-0000-0000-0000D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24" authorId="0" shapeId="0" xr:uid="{00000000-0006-0000-0000-0000D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24" authorId="0" shapeId="0" xr:uid="{00000000-0006-0000-0000-0000D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24" authorId="0" shapeId="0" xr:uid="{00000000-0006-0000-0000-0000D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24" authorId="0" shapeId="0" xr:uid="{00000000-0006-0000-0000-0000D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24" authorId="0" shapeId="0" xr:uid="{00000000-0006-0000-0000-0000D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24" authorId="0" shapeId="0" xr:uid="{00000000-0006-0000-0000-0000D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24" authorId="0" shapeId="0" xr:uid="{00000000-0006-0000-0000-0000D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24" authorId="0" shapeId="0" xr:uid="{00000000-0006-0000-0000-0000D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24" authorId="0" shapeId="0" xr:uid="{00000000-0006-0000-0000-0000E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24" authorId="0" shapeId="0" xr:uid="{00000000-0006-0000-0000-0000E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24" authorId="0" shapeId="0" xr:uid="{00000000-0006-0000-0000-0000E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24" authorId="0" shapeId="0" xr:uid="{00000000-0006-0000-0000-0000E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24" authorId="0" shapeId="0" xr:uid="{00000000-0006-0000-0000-0000E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24" authorId="0" shapeId="0" xr:uid="{00000000-0006-0000-0000-0000E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24" authorId="0" shapeId="0" xr:uid="{00000000-0006-0000-0000-0000E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24" authorId="0" shapeId="0" xr:uid="{00000000-0006-0000-0000-0000E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24" authorId="0" shapeId="0" xr:uid="{00000000-0006-0000-0000-0000E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24" authorId="0" shapeId="0" xr:uid="{00000000-0006-0000-0000-0000E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24" authorId="0" shapeId="0" xr:uid="{00000000-0006-0000-0000-0000E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24" authorId="0" shapeId="0" xr:uid="{00000000-0006-0000-0000-0000E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24" authorId="0" shapeId="0" xr:uid="{00000000-0006-0000-0000-0000E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24" authorId="0" shapeId="0" xr:uid="{00000000-0006-0000-0000-0000E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24" authorId="0" shapeId="0" xr:uid="{00000000-0006-0000-0000-0000E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24" authorId="0" shapeId="0" xr:uid="{00000000-0006-0000-0000-0000E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24" authorId="0" shapeId="0" xr:uid="{00000000-0006-0000-0000-0000F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24" authorId="0" shapeId="0" xr:uid="{00000000-0006-0000-0000-0000F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24" authorId="0" shapeId="0" xr:uid="{00000000-0006-0000-0000-0000F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24" authorId="0" shapeId="0" xr:uid="{00000000-0006-0000-0000-0000F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24" authorId="0" shapeId="0" xr:uid="{00000000-0006-0000-0000-0000F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24" authorId="0" shapeId="0" xr:uid="{00000000-0006-0000-0000-0000F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24" authorId="0" shapeId="0" xr:uid="{00000000-0006-0000-0000-0000F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24" authorId="0" shapeId="0" xr:uid="{00000000-0006-0000-0000-0000F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24" authorId="0" shapeId="0" xr:uid="{00000000-0006-0000-0000-0000F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24" authorId="0" shapeId="0" xr:uid="{00000000-0006-0000-0000-0000F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24" authorId="0" shapeId="0" xr:uid="{00000000-0006-0000-0000-0000F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24" authorId="0" shapeId="0" xr:uid="{00000000-0006-0000-0000-0000F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24" authorId="0" shapeId="0" xr:uid="{00000000-0006-0000-0000-0000F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24" authorId="0" shapeId="0" xr:uid="{00000000-0006-0000-0000-0000F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24" authorId="0" shapeId="0" xr:uid="{00000000-0006-0000-0000-0000F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24" authorId="0" shapeId="0" xr:uid="{00000000-0006-0000-0000-0000F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24" authorId="0" shapeId="0" xr:uid="{00000000-0006-0000-0000-00000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24" authorId="0" shapeId="0" xr:uid="{00000000-0006-0000-0000-00000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24" authorId="0" shapeId="0" xr:uid="{00000000-0006-0000-0000-00000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24" authorId="0" shapeId="0" xr:uid="{00000000-0006-0000-0000-00000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24" authorId="0" shapeId="0" xr:uid="{00000000-0006-0000-0000-00000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24" authorId="0" shapeId="0" xr:uid="{00000000-0006-0000-0000-00000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24" authorId="0" shapeId="0" xr:uid="{00000000-0006-0000-0000-00000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24" authorId="0" shapeId="0" xr:uid="{00000000-0006-0000-0000-00000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24" authorId="0" shapeId="0" xr:uid="{00000000-0006-0000-0000-00000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24" authorId="0" shapeId="0" xr:uid="{00000000-0006-0000-0000-00000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24" authorId="0" shapeId="0" xr:uid="{00000000-0006-0000-0000-00000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24" authorId="0" shapeId="0" xr:uid="{00000000-0006-0000-0000-00000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24" authorId="0" shapeId="0" xr:uid="{00000000-0006-0000-0000-00000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24" authorId="0" shapeId="0" xr:uid="{00000000-0006-0000-0000-00000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24" authorId="0" shapeId="0" xr:uid="{00000000-0006-0000-0000-00000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24" authorId="0" shapeId="0" xr:uid="{00000000-0006-0000-0000-00000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24" authorId="0" shapeId="0" xr:uid="{00000000-0006-0000-0000-00001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24" authorId="0" shapeId="0" xr:uid="{00000000-0006-0000-0000-00001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24" authorId="0" shapeId="0" xr:uid="{00000000-0006-0000-0000-00001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24" authorId="0" shapeId="0" xr:uid="{00000000-0006-0000-0000-00001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24" authorId="0" shapeId="0" xr:uid="{00000000-0006-0000-0000-00001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24" authorId="0" shapeId="0" xr:uid="{00000000-0006-0000-0000-00001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5" authorId="0" shapeId="0" xr:uid="{00000000-0006-0000-0000-000016030000}">
      <text>
        <r>
          <rPr>
            <sz val="9"/>
            <color indexed="81"/>
            <rFont val="Tahoma"/>
            <family val="2"/>
          </rPr>
          <t>Based on MMZCS2023</t>
        </r>
      </text>
    </comment>
    <comment ref="Q25" authorId="0" shapeId="0" xr:uid="{00000000-0006-0000-0000-00001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MMZSC2023
</t>
        </r>
      </text>
    </comment>
    <comment ref="R25" authorId="0" shapeId="0" xr:uid="{00000000-0006-0000-0000-00001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25" authorId="0" shapeId="0" xr:uid="{00000000-0006-0000-0000-00001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25" authorId="0" shapeId="0" xr:uid="{00000000-0006-0000-0000-00001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25" authorId="0" shapeId="0" xr:uid="{00000000-0006-0000-0000-00001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25" authorId="0" shapeId="0" xr:uid="{00000000-0006-0000-0000-00001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25" authorId="0" shapeId="0" xr:uid="{00000000-0006-0000-0000-00001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25" authorId="0" shapeId="0" xr:uid="{00000000-0006-0000-0000-00001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25" authorId="0" shapeId="0" xr:uid="{00000000-0006-0000-0000-00001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T25" authorId="0" shapeId="0" xr:uid="{00000000-0006-0000-0000-00002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25" authorId="0" shapeId="0" xr:uid="{00000000-0006-0000-0000-00002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25" authorId="0" shapeId="0" xr:uid="{00000000-0006-0000-0000-00002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25" authorId="0" shapeId="0" xr:uid="{00000000-0006-0000-0000-00002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25" authorId="0" shapeId="0" xr:uid="{00000000-0006-0000-0000-00002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25" authorId="0" shapeId="0" xr:uid="{00000000-0006-0000-0000-00002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25" authorId="0" shapeId="0" xr:uid="{00000000-0006-0000-0000-00002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25" authorId="0" shapeId="0" xr:uid="{00000000-0006-0000-0000-00002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25" authorId="0" shapeId="0" xr:uid="{00000000-0006-0000-0000-00002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25" authorId="0" shapeId="0" xr:uid="{00000000-0006-0000-0000-00002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25" authorId="0" shapeId="0" xr:uid="{00000000-0006-0000-0000-00002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E25" authorId="0" shapeId="0" xr:uid="{00000000-0006-0000-0000-00002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F25" authorId="0" shapeId="0" xr:uid="{00000000-0006-0000-0000-00002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G25" authorId="0" shapeId="0" xr:uid="{00000000-0006-0000-0000-00002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25" authorId="0" shapeId="0" xr:uid="{00000000-0006-0000-0000-00002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25" authorId="0" shapeId="0" xr:uid="{00000000-0006-0000-0000-00002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25" authorId="0" shapeId="0" xr:uid="{00000000-0006-0000-0000-00003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K25" authorId="0" shapeId="0" xr:uid="{00000000-0006-0000-0000-00003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L25" authorId="0" shapeId="0" xr:uid="{00000000-0006-0000-0000-00003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M25" authorId="0" shapeId="0" xr:uid="{00000000-0006-0000-0000-00003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N25" authorId="0" shapeId="0" xr:uid="{00000000-0006-0000-0000-00003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O25" authorId="0" shapeId="0" xr:uid="{00000000-0006-0000-0000-00003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P25" authorId="0" shapeId="0" xr:uid="{00000000-0006-0000-0000-00003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Q25" authorId="0" shapeId="0" xr:uid="{00000000-0006-0000-0000-00003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25" authorId="0" shapeId="0" xr:uid="{00000000-0006-0000-0000-00003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25" authorId="0" shapeId="0" xr:uid="{00000000-0006-0000-0000-00003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25" authorId="0" shapeId="0" xr:uid="{00000000-0006-0000-0000-00003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U25" authorId="0" shapeId="0" xr:uid="{00000000-0006-0000-0000-00003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V25" authorId="0" shapeId="0" xr:uid="{00000000-0006-0000-0000-00003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W25" authorId="0" shapeId="0" xr:uid="{00000000-0006-0000-0000-00003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X25" authorId="0" shapeId="0" xr:uid="{00000000-0006-0000-0000-00003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25" authorId="0" shapeId="0" xr:uid="{00000000-0006-0000-0000-00003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25" authorId="0" shapeId="0" xr:uid="{00000000-0006-0000-0000-00004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25" authorId="0" shapeId="0" xr:uid="{00000000-0006-0000-0000-00004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25" authorId="0" shapeId="0" xr:uid="{00000000-0006-0000-0000-00004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25" authorId="0" shapeId="0" xr:uid="{00000000-0006-0000-0000-00004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25" authorId="0" shapeId="0" xr:uid="{00000000-0006-0000-0000-00004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25" authorId="0" shapeId="0" xr:uid="{00000000-0006-0000-0000-00004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25" authorId="0" shapeId="0" xr:uid="{00000000-0006-0000-0000-00004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25" authorId="0" shapeId="0" xr:uid="{00000000-0006-0000-0000-00004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25" authorId="0" shapeId="0" xr:uid="{00000000-0006-0000-0000-00004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I25" authorId="0" shapeId="0" xr:uid="{00000000-0006-0000-0000-00004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J25" authorId="0" shapeId="0" xr:uid="{00000000-0006-0000-0000-00004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K25" authorId="0" shapeId="0" xr:uid="{00000000-0006-0000-0000-00004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L25" authorId="0" shapeId="0" xr:uid="{00000000-0006-0000-0000-00004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M25" authorId="0" shapeId="0" xr:uid="{00000000-0006-0000-0000-00004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O25" authorId="0" shapeId="0" xr:uid="{00000000-0006-0000-0000-00004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P25" authorId="0" shapeId="0" xr:uid="{00000000-0006-0000-0000-00004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Q25" authorId="0" shapeId="0" xr:uid="{00000000-0006-0000-0000-00005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R25" authorId="0" shapeId="0" xr:uid="{00000000-0006-0000-0000-00005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S25" authorId="0" shapeId="0" xr:uid="{00000000-0006-0000-0000-00005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T25" authorId="0" shapeId="0" xr:uid="{00000000-0006-0000-0000-00005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U25" authorId="0" shapeId="0" xr:uid="{00000000-0006-0000-0000-00005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V25" authorId="0" shapeId="0" xr:uid="{00000000-0006-0000-0000-00005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W25" authorId="0" shapeId="0" xr:uid="{00000000-0006-0000-0000-00005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X25" authorId="0" shapeId="0" xr:uid="{00000000-0006-0000-0000-00005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Y25" authorId="0" shapeId="0" xr:uid="{00000000-0006-0000-0000-00005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Z25" authorId="0" shapeId="0" xr:uid="{00000000-0006-0000-0000-00005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DA25" authorId="0" shapeId="0" xr:uid="{00000000-0006-0000-0000-00005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P26" authorId="0" shapeId="0" xr:uid="{00000000-0006-0000-0000-00005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26" authorId="0" shapeId="0" xr:uid="{00000000-0006-0000-0000-00005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 for a small scale methanol plant</t>
        </r>
      </text>
    </comment>
    <comment ref="R26" authorId="0" shapeId="0" xr:uid="{00000000-0006-0000-0000-00005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26" authorId="0" shapeId="0" xr:uid="{00000000-0006-0000-0000-00005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26" authorId="0" shapeId="0" xr:uid="{00000000-0006-0000-0000-00005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26" authorId="0" shapeId="0" xr:uid="{00000000-0006-0000-0000-00006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26" authorId="0" shapeId="0" xr:uid="{00000000-0006-0000-0000-00006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26" authorId="0" shapeId="0" xr:uid="{00000000-0006-0000-0000-00006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26" authorId="0" shapeId="0" xr:uid="{00000000-0006-0000-0000-00006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26" authorId="0" shapeId="0" xr:uid="{00000000-0006-0000-0000-00006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T26" authorId="0" shapeId="0" xr:uid="{00000000-0006-0000-0000-00006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26" authorId="0" shapeId="0" xr:uid="{00000000-0006-0000-0000-00006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26" authorId="0" shapeId="0" xr:uid="{00000000-0006-0000-0000-00006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26" authorId="0" shapeId="0" xr:uid="{00000000-0006-0000-0000-00006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26" authorId="0" shapeId="0" xr:uid="{00000000-0006-0000-0000-00006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26" authorId="0" shapeId="0" xr:uid="{00000000-0006-0000-0000-00006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26" authorId="0" shapeId="0" xr:uid="{00000000-0006-0000-0000-00006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26" authorId="0" shapeId="0" xr:uid="{00000000-0006-0000-0000-00006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26" authorId="0" shapeId="0" xr:uid="{00000000-0006-0000-0000-00006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26" authorId="0" shapeId="0" xr:uid="{00000000-0006-0000-0000-00006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26" authorId="0" shapeId="0" xr:uid="{00000000-0006-0000-0000-00006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E26" authorId="0" shapeId="0" xr:uid="{00000000-0006-0000-0000-00007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F26" authorId="0" shapeId="0" xr:uid="{00000000-0006-0000-0000-00007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G26" authorId="0" shapeId="0" xr:uid="{00000000-0006-0000-0000-00007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26" authorId="0" shapeId="0" xr:uid="{00000000-0006-0000-0000-00007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26" authorId="0" shapeId="0" xr:uid="{00000000-0006-0000-0000-00007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26" authorId="0" shapeId="0" xr:uid="{00000000-0006-0000-0000-00007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K26" authorId="0" shapeId="0" xr:uid="{00000000-0006-0000-0000-00007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L26" authorId="0" shapeId="0" xr:uid="{00000000-0006-0000-0000-00007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M26" authorId="0" shapeId="0" xr:uid="{00000000-0006-0000-0000-00007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N26" authorId="0" shapeId="0" xr:uid="{00000000-0006-0000-0000-00007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O26" authorId="0" shapeId="0" xr:uid="{00000000-0006-0000-0000-00007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P26" authorId="0" shapeId="0" xr:uid="{00000000-0006-0000-0000-00007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Q26" authorId="0" shapeId="0" xr:uid="{00000000-0006-0000-0000-00007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26" authorId="0" shapeId="0" xr:uid="{00000000-0006-0000-0000-00007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26" authorId="0" shapeId="0" xr:uid="{00000000-0006-0000-0000-00007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26" authorId="0" shapeId="0" xr:uid="{00000000-0006-0000-0000-00007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U26" authorId="0" shapeId="0" xr:uid="{00000000-0006-0000-0000-00008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V26" authorId="0" shapeId="0" xr:uid="{00000000-0006-0000-0000-00008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W26" authorId="0" shapeId="0" xr:uid="{00000000-0006-0000-0000-00008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X26" authorId="0" shapeId="0" xr:uid="{00000000-0006-0000-0000-00008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26" authorId="0" shapeId="0" xr:uid="{00000000-0006-0000-0000-00008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26" authorId="0" shapeId="0" xr:uid="{00000000-0006-0000-0000-00008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26" authorId="0" shapeId="0" xr:uid="{00000000-0006-0000-0000-00008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26" authorId="0" shapeId="0" xr:uid="{00000000-0006-0000-0000-00008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26" authorId="0" shapeId="0" xr:uid="{00000000-0006-0000-0000-00008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26" authorId="0" shapeId="0" xr:uid="{00000000-0006-0000-0000-00008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26" authorId="0" shapeId="0" xr:uid="{00000000-0006-0000-0000-00008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26" authorId="0" shapeId="0" xr:uid="{00000000-0006-0000-0000-00008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26" authorId="0" shapeId="0" xr:uid="{00000000-0006-0000-0000-00008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26" authorId="0" shapeId="0" xr:uid="{00000000-0006-0000-0000-00008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I26" authorId="0" shapeId="0" xr:uid="{00000000-0006-0000-0000-00008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J26" authorId="0" shapeId="0" xr:uid="{00000000-0006-0000-0000-00008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K26" authorId="0" shapeId="0" xr:uid="{00000000-0006-0000-0000-00009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L26" authorId="0" shapeId="0" xr:uid="{00000000-0006-0000-0000-00009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M26" authorId="0" shapeId="0" xr:uid="{00000000-0006-0000-0000-00009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O26" authorId="0" shapeId="0" xr:uid="{00000000-0006-0000-0000-00009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P26" authorId="0" shapeId="0" xr:uid="{00000000-0006-0000-0000-00009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Q26" authorId="0" shapeId="0" xr:uid="{00000000-0006-0000-0000-00009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R26" authorId="0" shapeId="0" xr:uid="{00000000-0006-0000-0000-00009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S26" authorId="0" shapeId="0" xr:uid="{00000000-0006-0000-0000-00009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T26" authorId="0" shapeId="0" xr:uid="{00000000-0006-0000-0000-00009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U26" authorId="0" shapeId="0" xr:uid="{00000000-0006-0000-0000-00009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V26" authorId="0" shapeId="0" xr:uid="{00000000-0006-0000-0000-00009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W26" authorId="0" shapeId="0" xr:uid="{00000000-0006-0000-0000-00009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X26" authorId="0" shapeId="0" xr:uid="{00000000-0006-0000-0000-00009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Y26" authorId="0" shapeId="0" xr:uid="{00000000-0006-0000-0000-00009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Z26" authorId="0" shapeId="0" xr:uid="{00000000-0006-0000-0000-00009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DA26" authorId="0" shapeId="0" xr:uid="{00000000-0006-0000-0000-00009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AT27" authorId="0" shapeId="0" xr:uid="{00000000-0006-0000-0000-0000A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U27" authorId="0" shapeId="0" xr:uid="{00000000-0006-0000-0000-0000A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V27" authorId="0" shapeId="0" xr:uid="{00000000-0006-0000-0000-0000A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W27" authorId="0" shapeId="0" xr:uid="{00000000-0006-0000-0000-0000A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X27" authorId="0" shapeId="0" xr:uid="{00000000-0006-0000-0000-0000A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Y27" authorId="0" shapeId="0" xr:uid="{00000000-0006-0000-0000-0000A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Z27" authorId="0" shapeId="0" xr:uid="{00000000-0006-0000-0000-0000A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A27" authorId="0" shapeId="0" xr:uid="{00000000-0006-0000-0000-0000A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B27" authorId="0" shapeId="0" xr:uid="{00000000-0006-0000-0000-0000A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C27" authorId="0" shapeId="0" xr:uid="{00000000-0006-0000-0000-0000A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D27" authorId="0" shapeId="0" xr:uid="{00000000-0006-0000-0000-0000A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E27" authorId="0" shapeId="0" xr:uid="{00000000-0006-0000-0000-0000A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F27" authorId="0" shapeId="0" xr:uid="{00000000-0006-0000-0000-0000A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G27" authorId="0" shapeId="0" xr:uid="{00000000-0006-0000-0000-0000A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H27" authorId="0" shapeId="0" xr:uid="{00000000-0006-0000-0000-0000A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I27" authorId="0" shapeId="0" xr:uid="{00000000-0006-0000-0000-0000A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J27" authorId="0" shapeId="0" xr:uid="{00000000-0006-0000-0000-0000B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K27" authorId="0" shapeId="0" xr:uid="{00000000-0006-0000-0000-0000B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L27" authorId="0" shapeId="0" xr:uid="{00000000-0006-0000-0000-0000B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M27" authorId="0" shapeId="0" xr:uid="{00000000-0006-0000-0000-0000B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N27" authorId="0" shapeId="0" xr:uid="{00000000-0006-0000-0000-0000B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O27" authorId="0" shapeId="0" xr:uid="{00000000-0006-0000-0000-0000B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P27" authorId="0" shapeId="0" xr:uid="{00000000-0006-0000-0000-0000B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Q27" authorId="0" shapeId="0" xr:uid="{00000000-0006-0000-0000-0000B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R27" authorId="0" shapeId="0" xr:uid="{00000000-0006-0000-0000-0000B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S27" authorId="0" shapeId="0" xr:uid="{00000000-0006-0000-0000-0000B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T27" authorId="0" shapeId="0" xr:uid="{00000000-0006-0000-0000-0000B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U27" authorId="0" shapeId="0" xr:uid="{00000000-0006-0000-0000-0000B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V27" authorId="0" shapeId="0" xr:uid="{00000000-0006-0000-0000-0000B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W27" authorId="0" shapeId="0" xr:uid="{00000000-0006-0000-0000-0000B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X28" authorId="0" shapeId="0" xr:uid="{00000000-0006-0000-0000-0000B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Y28" authorId="0" shapeId="0" xr:uid="{00000000-0006-0000-0000-0000B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Z28" authorId="0" shapeId="0" xr:uid="{00000000-0006-0000-0000-0000C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A28" authorId="0" shapeId="0" xr:uid="{00000000-0006-0000-0000-0000C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B28" authorId="0" shapeId="0" xr:uid="{00000000-0006-0000-0000-0000C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C28" authorId="0" shapeId="0" xr:uid="{00000000-0006-0000-0000-0000C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D28" authorId="0" shapeId="0" xr:uid="{00000000-0006-0000-0000-0000C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E28" authorId="0" shapeId="0" xr:uid="{00000000-0006-0000-0000-0000C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F28" authorId="0" shapeId="0" xr:uid="{00000000-0006-0000-0000-0000C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G28" authorId="0" shapeId="0" xr:uid="{00000000-0006-0000-0000-0000C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H28" authorId="0" shapeId="0" xr:uid="{00000000-0006-0000-0000-0000C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I28" authorId="0" shapeId="0" xr:uid="{00000000-0006-0000-0000-0000C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J28" authorId="0" shapeId="0" xr:uid="{00000000-0006-0000-0000-0000C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K28" authorId="0" shapeId="0" xr:uid="{00000000-0006-0000-0000-0000C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L28" authorId="0" shapeId="0" xr:uid="{00000000-0006-0000-0000-0000C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from BhmWP12023</t>
        </r>
      </text>
    </comment>
    <comment ref="CM28" authorId="0" shapeId="0" xr:uid="{00000000-0006-0000-0000-0000C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from BhmWP12023</t>
        </r>
      </text>
    </comment>
    <comment ref="CO28" authorId="0" shapeId="0" xr:uid="{00000000-0006-0000-0000-0000C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P28" authorId="0" shapeId="0" xr:uid="{00000000-0006-0000-0000-0000C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Q28" authorId="0" shapeId="0" xr:uid="{00000000-0006-0000-0000-0000D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R28" authorId="0" shapeId="0" xr:uid="{00000000-0006-0000-0000-0000D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S28" authorId="0" shapeId="0" xr:uid="{00000000-0006-0000-0000-0000D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T28" authorId="0" shapeId="0" xr:uid="{00000000-0006-0000-0000-0000D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U28" authorId="0" shapeId="0" xr:uid="{00000000-0006-0000-0000-0000D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V28" authorId="0" shapeId="0" xr:uid="{00000000-0006-0000-0000-0000D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W28" authorId="0" shapeId="0" xr:uid="{00000000-0006-0000-0000-0000D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X28" authorId="0" shapeId="0" xr:uid="{00000000-0006-0000-0000-0000D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Y28" authorId="0" shapeId="0" xr:uid="{00000000-0006-0000-0000-0000D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Z28" authorId="0" shapeId="0" xr:uid="{00000000-0006-0000-0000-0000D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A28" authorId="0" shapeId="0" xr:uid="{00000000-0006-0000-0000-0000D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BX29" authorId="0" shapeId="0" xr:uid="{00000000-0006-0000-0000-0000D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Y29" authorId="0" shapeId="0" xr:uid="{00000000-0006-0000-0000-0000D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Z29" authorId="0" shapeId="0" xr:uid="{00000000-0006-0000-0000-0000D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A29" authorId="0" shapeId="0" xr:uid="{00000000-0006-0000-0000-0000D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B29" authorId="0" shapeId="0" xr:uid="{00000000-0006-0000-0000-0000D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C29" authorId="0" shapeId="0" xr:uid="{00000000-0006-0000-0000-0000E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D29" authorId="0" shapeId="0" xr:uid="{00000000-0006-0000-0000-0000E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E29" authorId="0" shapeId="0" xr:uid="{00000000-0006-0000-0000-0000E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F29" authorId="0" shapeId="0" xr:uid="{00000000-0006-0000-0000-0000E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G29" authorId="0" shapeId="0" xr:uid="{00000000-0006-0000-0000-0000E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H29" authorId="0" shapeId="0" xr:uid="{00000000-0006-0000-0000-0000E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I29" authorId="0" shapeId="0" xr:uid="{00000000-0006-0000-0000-0000E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J29" authorId="0" shapeId="0" xr:uid="{00000000-0006-0000-0000-0000E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K29" authorId="0" shapeId="0" xr:uid="{00000000-0006-0000-0000-0000E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L29" authorId="0" shapeId="0" xr:uid="{00000000-0006-0000-0000-0000E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M29" authorId="0" shapeId="0" xr:uid="{00000000-0006-0000-0000-0000E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O29" authorId="0" shapeId="0" xr:uid="{00000000-0006-0000-0000-0000E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P29" authorId="0" shapeId="0" xr:uid="{00000000-0006-0000-0000-0000E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Q29" authorId="0" shapeId="0" xr:uid="{00000000-0006-0000-0000-0000E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R29" authorId="0" shapeId="0" xr:uid="{00000000-0006-0000-0000-0000E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S29" authorId="0" shapeId="0" xr:uid="{00000000-0006-0000-0000-0000E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T29" authorId="0" shapeId="0" xr:uid="{00000000-0006-0000-0000-0000F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U29" authorId="0" shapeId="0" xr:uid="{00000000-0006-0000-0000-0000F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V29" authorId="0" shapeId="0" xr:uid="{00000000-0006-0000-0000-0000F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W29" authorId="0" shapeId="0" xr:uid="{00000000-0006-0000-0000-0000F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X29" authorId="0" shapeId="0" xr:uid="{00000000-0006-0000-0000-0000F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Y29" authorId="0" shapeId="0" xr:uid="{00000000-0006-0000-0000-0000F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Z29" authorId="0" shapeId="0" xr:uid="{00000000-0006-0000-0000-0000F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A29" authorId="0" shapeId="0" xr:uid="{00000000-0006-0000-0000-0000F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V29" authorId="0" shapeId="0" xr:uid="{00000000-0006-0000-0000-0000F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W29" authorId="0" shapeId="0" xr:uid="{00000000-0006-0000-0000-0000F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DX29" authorId="0" shapeId="0" xr:uid="{00000000-0006-0000-0000-0000F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DY29" authorId="0" shapeId="0" xr:uid="{00000000-0006-0000-0000-0000F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Z29" authorId="0" shapeId="0" xr:uid="{00000000-0006-0000-0000-0000F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A29" authorId="0" shapeId="0" xr:uid="{00000000-0006-0000-0000-0000F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EC29" authorId="0" shapeId="0" xr:uid="{00000000-0006-0000-0000-0000F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ED29" authorId="0" shapeId="0" xr:uid="{00000000-0006-0000-0000-0000F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E29" authorId="0" shapeId="0" xr:uid="{00000000-0006-0000-0000-00000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BX30" authorId="0" shapeId="0" xr:uid="{00000000-0006-0000-0000-00000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Y30" authorId="0" shapeId="0" xr:uid="{00000000-0006-0000-0000-00000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Z30" authorId="0" shapeId="0" xr:uid="{00000000-0006-0000-0000-00000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A30" authorId="0" shapeId="0" xr:uid="{00000000-0006-0000-0000-00000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B30" authorId="0" shapeId="0" xr:uid="{00000000-0006-0000-0000-00000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C30" authorId="0" shapeId="0" xr:uid="{00000000-0006-0000-0000-00000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D30" authorId="0" shapeId="0" xr:uid="{00000000-0006-0000-0000-00000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E30" authorId="0" shapeId="0" xr:uid="{00000000-0006-0000-0000-00000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F30" authorId="0" shapeId="0" xr:uid="{00000000-0006-0000-0000-00000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G30" authorId="0" shapeId="0" xr:uid="{00000000-0006-0000-0000-00000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H30" authorId="0" shapeId="0" xr:uid="{00000000-0006-0000-0000-00000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I30" authorId="0" shapeId="0" xr:uid="{00000000-0006-0000-0000-00000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J30" authorId="0" shapeId="0" xr:uid="{00000000-0006-0000-0000-00000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K30" authorId="0" shapeId="0" xr:uid="{00000000-0006-0000-0000-00000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L30" authorId="0" shapeId="0" xr:uid="{00000000-0006-0000-0000-00000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M30" authorId="0" shapeId="0" xr:uid="{00000000-0006-0000-0000-00001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O30" authorId="0" shapeId="0" xr:uid="{00000000-0006-0000-0000-00001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P30" authorId="0" shapeId="0" xr:uid="{00000000-0006-0000-0000-00001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Q30" authorId="0" shapeId="0" xr:uid="{00000000-0006-0000-0000-00001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R30" authorId="0" shapeId="0" xr:uid="{00000000-0006-0000-0000-00001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S30" authorId="0" shapeId="0" xr:uid="{00000000-0006-0000-0000-00001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T30" authorId="0" shapeId="0" xr:uid="{00000000-0006-0000-0000-00001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U30" authorId="0" shapeId="0" xr:uid="{00000000-0006-0000-0000-00001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V30" authorId="0" shapeId="0" xr:uid="{00000000-0006-0000-0000-00001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W30" authorId="0" shapeId="0" xr:uid="{00000000-0006-0000-0000-00001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X30" authorId="0" shapeId="0" xr:uid="{00000000-0006-0000-0000-00001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Y30" authorId="0" shapeId="0" xr:uid="{00000000-0006-0000-0000-00001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Z30" authorId="0" shapeId="0" xr:uid="{00000000-0006-0000-0000-00001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A30" authorId="0" shapeId="0" xr:uid="{00000000-0006-0000-0000-00001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V30" authorId="0" shapeId="0" xr:uid="{00000000-0006-0000-0000-00001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W30" authorId="0" shapeId="0" xr:uid="{00000000-0006-0000-0000-00001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DX30" authorId="0" shapeId="0" xr:uid="{00000000-0006-0000-0000-00002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DY30" authorId="0" shapeId="0" xr:uid="{00000000-0006-0000-0000-00002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Z30" authorId="0" shapeId="0" xr:uid="{00000000-0006-0000-0000-00002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A30" authorId="0" shapeId="0" xr:uid="{00000000-0006-0000-0000-00002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EC30" authorId="0" shapeId="0" xr:uid="{00000000-0006-0000-0000-00002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ED30" authorId="0" shapeId="0" xr:uid="{00000000-0006-0000-0000-00002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E30" authorId="0" shapeId="0" xr:uid="{00000000-0006-0000-0000-00002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P31" authorId="0" shapeId="0" xr:uid="{00000000-0006-0000-0000-00002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31" authorId="0" shapeId="0" xr:uid="{00000000-0006-0000-0000-00002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31" authorId="0" shapeId="0" xr:uid="{00000000-0006-0000-0000-00002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31" authorId="0" shapeId="0" xr:uid="{00000000-0006-0000-0000-00002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31" authorId="0" shapeId="0" xr:uid="{00000000-0006-0000-0000-00002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31" authorId="0" shapeId="0" xr:uid="{00000000-0006-0000-0000-00002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31" authorId="0" shapeId="0" xr:uid="{00000000-0006-0000-0000-00002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31" authorId="0" shapeId="0" xr:uid="{00000000-0006-0000-0000-00002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31" authorId="0" shapeId="0" xr:uid="{00000000-0006-0000-0000-00002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Y31" authorId="0" shapeId="0" xr:uid="{00000000-0006-0000-0000-00003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BX31" authorId="0" shapeId="0" xr:uid="{00000000-0006-0000-0000-00003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IEA2019</t>
        </r>
      </text>
    </comment>
    <comment ref="BY31" authorId="0" shapeId="0" xr:uid="{00000000-0006-0000-0000-00003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Campion2023</t>
        </r>
      </text>
    </comment>
    <comment ref="BZ31" authorId="0" shapeId="0" xr:uid="{00000000-0006-0000-0000-00003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31" authorId="0" shapeId="0" xr:uid="{00000000-0006-0000-0000-00003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IEA2019</t>
        </r>
      </text>
    </comment>
    <comment ref="CB31" authorId="0" shapeId="0" xr:uid="{00000000-0006-0000-0000-00003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31" authorId="0" shapeId="0" xr:uid="{00000000-0006-0000-0000-00003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IEA2019</t>
        </r>
      </text>
    </comment>
    <comment ref="CD31" authorId="0" shapeId="0" xr:uid="{00000000-0006-0000-0000-00003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31" authorId="0" shapeId="0" xr:uid="{00000000-0006-0000-0000-00003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31" authorId="0" shapeId="0" xr:uid="{00000000-0006-0000-0000-00003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31" authorId="0" shapeId="0" xr:uid="{00000000-0006-0000-0000-00003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Target for 2050 according to IRENA2020</t>
        </r>
      </text>
    </comment>
    <comment ref="CI31" authorId="0" shapeId="0" xr:uid="{00000000-0006-0000-0000-00003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K31" authorId="0" shapeId="0" xr:uid="{00000000-0006-0000-0000-00003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L31" authorId="0" shapeId="0" xr:uid="{00000000-0006-0000-0000-00003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M31" authorId="0" shapeId="0" xr:uid="{00000000-0006-0000-0000-00003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O31" authorId="0" shapeId="0" xr:uid="{00000000-0006-0000-0000-00003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P31" authorId="0" shapeId="0" xr:uid="{00000000-0006-0000-0000-00004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Q31" authorId="0" shapeId="0" xr:uid="{00000000-0006-0000-0000-00004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R31" authorId="0" shapeId="0" xr:uid="{00000000-0006-0000-0000-00004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S31" authorId="0" shapeId="0" xr:uid="{00000000-0006-0000-0000-00004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T31" authorId="0" shapeId="0" xr:uid="{00000000-0006-0000-0000-00004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U31" authorId="0" shapeId="0" xr:uid="{00000000-0006-0000-0000-00004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V31" authorId="0" shapeId="0" xr:uid="{00000000-0006-0000-0000-00004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W31" authorId="0" shapeId="0" xr:uid="{00000000-0006-0000-0000-00004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X31" authorId="0" shapeId="0" xr:uid="{00000000-0006-0000-0000-00004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Y31" authorId="0" shapeId="0" xr:uid="{00000000-0006-0000-0000-00004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Z31" authorId="0" shapeId="0" xr:uid="{00000000-0006-0000-0000-00004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DA31" authorId="0" shapeId="0" xr:uid="{00000000-0006-0000-0000-00004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P32" authorId="0" shapeId="0" xr:uid="{00000000-0006-0000-0000-00004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32" authorId="0" shapeId="0" xr:uid="{00000000-0006-0000-0000-00004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32" authorId="0" shapeId="0" xr:uid="{00000000-0006-0000-0000-00004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32" authorId="0" shapeId="0" xr:uid="{00000000-0006-0000-0000-00004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32" authorId="0" shapeId="0" xr:uid="{00000000-0006-0000-0000-00005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32" authorId="0" shapeId="0" xr:uid="{00000000-0006-0000-0000-00005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32" authorId="0" shapeId="0" xr:uid="{00000000-0006-0000-0000-00005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32" authorId="0" shapeId="0" xr:uid="{00000000-0006-0000-0000-00005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32" authorId="0" shapeId="0" xr:uid="{00000000-0006-0000-0000-00005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Y32" authorId="0" shapeId="0" xr:uid="{00000000-0006-0000-0000-00005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BX32" authorId="0" shapeId="0" xr:uid="{00000000-0006-0000-0000-00005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BY32" authorId="0" shapeId="0" xr:uid="{00000000-0006-0000-0000-00005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BZ32" authorId="0" shapeId="0" xr:uid="{00000000-0006-0000-0000-00005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A32" authorId="0" shapeId="0" xr:uid="{00000000-0006-0000-0000-00005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B32" authorId="0" shapeId="0" xr:uid="{00000000-0006-0000-0000-00005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C32" authorId="0" shapeId="0" xr:uid="{00000000-0006-0000-0000-00005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D32" authorId="0" shapeId="0" xr:uid="{00000000-0006-0000-0000-00005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E32" authorId="0" shapeId="0" xr:uid="{00000000-0006-0000-0000-00005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F32" authorId="0" shapeId="0" xr:uid="{00000000-0006-0000-0000-00005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G32" authorId="0" shapeId="0" xr:uid="{00000000-0006-0000-0000-00005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I32" authorId="0" shapeId="0" xr:uid="{00000000-0006-0000-0000-00006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K32" authorId="0" shapeId="0" xr:uid="{00000000-0006-0000-0000-00006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L32" authorId="0" shapeId="0" xr:uid="{00000000-0006-0000-0000-00006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M32" authorId="0" shapeId="0" xr:uid="{00000000-0006-0000-0000-00006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O32" authorId="0" shapeId="0" xr:uid="{00000000-0006-0000-0000-00006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P32" authorId="0" shapeId="0" xr:uid="{00000000-0006-0000-0000-00006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Q32" authorId="0" shapeId="0" xr:uid="{00000000-0006-0000-0000-00006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R32" authorId="0" shapeId="0" xr:uid="{00000000-0006-0000-0000-00006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S32" authorId="0" shapeId="0" xr:uid="{00000000-0006-0000-0000-00006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T32" authorId="0" shapeId="0" xr:uid="{00000000-0006-0000-0000-00006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U32" authorId="0" shapeId="0" xr:uid="{00000000-0006-0000-0000-00006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V32" authorId="0" shapeId="0" xr:uid="{00000000-0006-0000-0000-00006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W32" authorId="0" shapeId="0" xr:uid="{00000000-0006-0000-0000-00006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X32" authorId="0" shapeId="0" xr:uid="{00000000-0006-0000-0000-00006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Y32" authorId="0" shapeId="0" xr:uid="{00000000-0006-0000-0000-00006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Z32" authorId="0" shapeId="0" xr:uid="{00000000-0006-0000-0000-00006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DA32" authorId="0" shapeId="0" xr:uid="{00000000-0006-0000-0000-00007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P33" authorId="0" shapeId="0" xr:uid="{00000000-0006-0000-0000-00007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33" authorId="0" shapeId="0" xr:uid="{00000000-0006-0000-0000-00007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33" authorId="0" shapeId="0" xr:uid="{00000000-0006-0000-0000-00007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33" authorId="0" shapeId="0" xr:uid="{00000000-0006-0000-0000-00007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33" authorId="0" shapeId="0" xr:uid="{00000000-0006-0000-0000-00007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33" authorId="0" shapeId="0" xr:uid="{00000000-0006-0000-0000-00007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33" authorId="0" shapeId="0" xr:uid="{00000000-0006-0000-0000-00007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33" authorId="0" shapeId="0" xr:uid="{00000000-0006-0000-0000-00007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33" authorId="0" shapeId="0" xr:uid="{00000000-0006-0000-0000-00007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Y33" authorId="0" shapeId="0" xr:uid="{00000000-0006-0000-0000-00007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BX33" authorId="0" shapeId="0" xr:uid="{00000000-0006-0000-0000-00007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33" authorId="0" shapeId="0" xr:uid="{00000000-0006-0000-0000-00007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33" authorId="0" shapeId="0" xr:uid="{00000000-0006-0000-0000-00007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33" authorId="0" shapeId="0" xr:uid="{00000000-0006-0000-0000-00007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33" authorId="0" shapeId="0" xr:uid="{00000000-0006-0000-0000-00007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33" authorId="0" shapeId="0" xr:uid="{00000000-0006-0000-0000-00008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33" authorId="0" shapeId="0" xr:uid="{00000000-0006-0000-0000-00008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33" authorId="0" shapeId="0" xr:uid="{00000000-0006-0000-0000-00008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33" authorId="0" shapeId="0" xr:uid="{00000000-0006-0000-0000-00008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33" authorId="0" shapeId="0" xr:uid="{00000000-0006-0000-0000-00008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I33" authorId="0" shapeId="0" xr:uid="{00000000-0006-0000-0000-00008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K33" authorId="0" shapeId="0" xr:uid="{00000000-0006-0000-0000-00008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L33" authorId="0" shapeId="0" xr:uid="{00000000-0006-0000-0000-00008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M33" authorId="0" shapeId="0" xr:uid="{00000000-0006-0000-0000-00008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O33" authorId="0" shapeId="0" xr:uid="{00000000-0006-0000-0000-00008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P33" authorId="0" shapeId="0" xr:uid="{00000000-0006-0000-0000-00008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Q33" authorId="0" shapeId="0" xr:uid="{00000000-0006-0000-0000-00008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R33" authorId="0" shapeId="0" xr:uid="{00000000-0006-0000-0000-00008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S33" authorId="0" shapeId="0" xr:uid="{00000000-0006-0000-0000-00008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T33" authorId="0" shapeId="0" xr:uid="{00000000-0006-0000-0000-00008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U33" authorId="0" shapeId="0" xr:uid="{00000000-0006-0000-0000-00008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V33" authorId="0" shapeId="0" xr:uid="{00000000-0006-0000-0000-00009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W33" authorId="0" shapeId="0" xr:uid="{00000000-0006-0000-0000-00009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X33" authorId="0" shapeId="0" xr:uid="{00000000-0006-0000-0000-00009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Y33" authorId="0" shapeId="0" xr:uid="{00000000-0006-0000-0000-00009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Z33" authorId="0" shapeId="0" xr:uid="{00000000-0006-0000-0000-00009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DA33" authorId="0" shapeId="0" xr:uid="{00000000-0006-0000-0000-00009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P34" authorId="0" shapeId="0" xr:uid="{00000000-0006-0000-0000-00009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34" authorId="0" shapeId="0" xr:uid="{00000000-0006-0000-0000-00009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34" authorId="0" shapeId="0" xr:uid="{00000000-0006-0000-0000-00009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34" authorId="0" shapeId="0" xr:uid="{00000000-0006-0000-0000-00009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34" authorId="0" shapeId="0" xr:uid="{00000000-0006-0000-0000-00009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34" authorId="0" shapeId="0" xr:uid="{00000000-0006-0000-0000-00009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34" authorId="0" shapeId="0" xr:uid="{00000000-0006-0000-0000-00009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34" authorId="0" shapeId="0" xr:uid="{00000000-0006-0000-0000-00009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34" authorId="0" shapeId="0" xr:uid="{00000000-0006-0000-0000-00009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Y34" authorId="0" shapeId="0" xr:uid="{00000000-0006-0000-0000-00009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P35" authorId="0" shapeId="0" xr:uid="{00000000-0006-0000-0000-0000A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35" authorId="0" shapeId="0" xr:uid="{00000000-0006-0000-0000-0000A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35" authorId="0" shapeId="0" xr:uid="{00000000-0006-0000-0000-0000A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35" authorId="0" shapeId="0" xr:uid="{00000000-0006-0000-0000-0000A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35" authorId="0" shapeId="0" xr:uid="{00000000-0006-0000-0000-0000A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35" authorId="0" shapeId="0" xr:uid="{00000000-0006-0000-0000-0000A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35" authorId="0" shapeId="0" xr:uid="{00000000-0006-0000-0000-0000A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35" authorId="0" shapeId="0" xr:uid="{00000000-0006-0000-0000-0000A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35" authorId="0" shapeId="0" xr:uid="{00000000-0006-0000-0000-0000A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Y35" authorId="0" shapeId="0" xr:uid="{00000000-0006-0000-0000-0000A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P46" authorId="0" shapeId="0" xr:uid="{00000000-0006-0000-0000-0000A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Q46" authorId="0" shapeId="0" xr:uid="{00000000-0006-0000-0000-0000A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R46" authorId="0" shapeId="0" xr:uid="{00000000-0006-0000-0000-0000A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S46" authorId="0" shapeId="0" xr:uid="{00000000-0006-0000-0000-0000A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T46" authorId="0" shapeId="0" xr:uid="{00000000-0006-0000-0000-0000A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U46" authorId="0" shapeId="0" xr:uid="{00000000-0006-0000-0000-0000A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V46" authorId="0" shapeId="0" xr:uid="{00000000-0006-0000-0000-0000B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W46" authorId="0" shapeId="0" xr:uid="{00000000-0006-0000-0000-0000B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X46" authorId="0" shapeId="0" xr:uid="{00000000-0006-0000-0000-0000B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Y46" authorId="0" shapeId="0" xr:uid="{00000000-0006-0000-0000-0000B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BX47" authorId="0" shapeId="0" xr:uid="{00000000-0006-0000-0000-0000B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BY47" authorId="0" shapeId="0" xr:uid="{00000000-0006-0000-0000-0000B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BZ47" authorId="0" shapeId="0" xr:uid="{00000000-0006-0000-0000-0000B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A47" authorId="0" shapeId="0" xr:uid="{00000000-0006-0000-0000-0000B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B47" authorId="0" shapeId="0" xr:uid="{00000000-0006-0000-0000-0000B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C47" authorId="0" shapeId="0" xr:uid="{00000000-0006-0000-0000-0000B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D47" authorId="0" shapeId="0" xr:uid="{00000000-0006-0000-0000-0000B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E47" authorId="0" shapeId="0" xr:uid="{00000000-0006-0000-0000-0000B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F47" authorId="0" shapeId="0" xr:uid="{00000000-0006-0000-0000-0000B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G47" authorId="0" shapeId="0" xr:uid="{00000000-0006-0000-0000-0000B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AT49" authorId="0" shapeId="0" xr:uid="{00000000-0006-0000-0000-0000B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U49" authorId="0" shapeId="0" xr:uid="{00000000-0006-0000-0000-0000B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V49" authorId="0" shapeId="0" xr:uid="{00000000-0006-0000-0000-0000C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W49" authorId="0" shapeId="0" xr:uid="{00000000-0006-0000-0000-0000C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X49" authorId="0" shapeId="0" xr:uid="{00000000-0006-0000-0000-0000C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Y49" authorId="0" shapeId="0" xr:uid="{00000000-0006-0000-0000-0000C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Z49" authorId="0" shapeId="0" xr:uid="{00000000-0006-0000-0000-0000C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BA49" authorId="0" shapeId="0" xr:uid="{00000000-0006-0000-0000-0000C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BB49" authorId="0" shapeId="0" xr:uid="{00000000-0006-0000-0000-0000C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BC49" authorId="0" shapeId="0" xr:uid="{00000000-0006-0000-0000-0000C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CH49" authorId="0" shapeId="0" xr:uid="{00000000-0006-0000-0000-0000C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I49" authorId="0" shapeId="0" xr:uid="{00000000-0006-0000-0000-0000C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J49" authorId="0" shapeId="0" xr:uid="{00000000-0006-0000-0000-0000C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K49" authorId="0" shapeId="0" xr:uid="{00000000-0006-0000-0000-0000C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L49" authorId="0" shapeId="0" xr:uid="{00000000-0006-0000-0000-0000C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M49" authorId="0" shapeId="0" xr:uid="{00000000-0006-0000-0000-0000C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O49" authorId="0" shapeId="0" xr:uid="{00000000-0006-0000-0000-0000C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assuming that compressor and pressurized storage components cost will be half of 2025's costs</t>
        </r>
      </text>
    </comment>
    <comment ref="CP49" authorId="0" shapeId="0" xr:uid="{00000000-0006-0000-0000-0000C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assuming that compressor and pressurized storage components cost will be half of 2025's costs</t>
        </r>
      </text>
    </comment>
    <comment ref="CQ49" authorId="0" shapeId="0" xr:uid="{00000000-0006-0000-0000-0000D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assuming that compressor and pressurized storage components cost will be half of 2025's costs</t>
        </r>
      </text>
    </comment>
    <comment ref="CR49" authorId="0" shapeId="0" xr:uid="{00000000-0006-0000-0000-0000D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Induspart2023</t>
        </r>
      </text>
    </comment>
    <comment ref="CS49" authorId="0" shapeId="0" xr:uid="{00000000-0006-0000-0000-0000D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T49" authorId="0" shapeId="0" xr:uid="{00000000-0006-0000-0000-0000D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U49" authorId="0" shapeId="0" xr:uid="{00000000-0006-0000-0000-0000D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V49" authorId="0" shapeId="0" xr:uid="{00000000-0006-0000-0000-0000D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W49" authorId="0" shapeId="0" xr:uid="{00000000-0006-0000-0000-0000D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X49" authorId="0" shapeId="0" xr:uid="{00000000-0006-0000-0000-0000D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Y49" authorId="0" shapeId="0" xr:uid="{00000000-0006-0000-0000-0000D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Z49" authorId="0" shapeId="0" xr:uid="{00000000-0006-0000-0000-0000D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DA49" authorId="0" shapeId="0" xr:uid="{00000000-0006-0000-0000-0000D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BX50" authorId="0" shapeId="0" xr:uid="{00000000-0006-0000-0000-0000D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BY50" authorId="0" shapeId="0" xr:uid="{00000000-0006-0000-0000-0000D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BZ50" authorId="0" shapeId="0" xr:uid="{00000000-0006-0000-0000-0000D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A50" authorId="0" shapeId="0" xr:uid="{00000000-0006-0000-0000-0000D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B50" authorId="0" shapeId="0" xr:uid="{00000000-0006-0000-0000-0000D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C50" authorId="0" shapeId="0" xr:uid="{00000000-0006-0000-0000-0000E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D50" authorId="0" shapeId="0" xr:uid="{00000000-0006-0000-0000-0000E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E50" authorId="0" shapeId="0" xr:uid="{00000000-0006-0000-0000-0000E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F50" authorId="0" shapeId="0" xr:uid="{00000000-0006-0000-0000-0000E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G50" authorId="0" shapeId="0" xr:uid="{00000000-0006-0000-0000-0000E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AT52" authorId="0" shapeId="0" xr:uid="{00000000-0006-0000-0000-0000E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AU52" authorId="0" shapeId="0" xr:uid="{00000000-0006-0000-0000-0000E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AV52" authorId="0" shapeId="0" xr:uid="{00000000-0006-0000-0000-0000E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AW52" authorId="0" shapeId="0" xr:uid="{00000000-0006-0000-0000-0000E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AX52" authorId="0" shapeId="0" xr:uid="{00000000-0006-0000-0000-0000E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AY52" authorId="0" shapeId="0" xr:uid="{00000000-0006-0000-0000-0000E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AZ52" authorId="0" shapeId="0" xr:uid="{00000000-0006-0000-0000-0000E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BA52" authorId="0" shapeId="0" xr:uid="{00000000-0006-0000-0000-0000E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BB52" authorId="0" shapeId="0" xr:uid="{00000000-0006-0000-0000-0000E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BC52" authorId="0" shapeId="0" xr:uid="{00000000-0006-0000-0000-0000E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CH52" authorId="0" shapeId="0" xr:uid="{00000000-0006-0000-0000-0000E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CI52" authorId="0" shapeId="0" xr:uid="{00000000-0006-0000-0000-0000F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J52" authorId="0" shapeId="0" xr:uid="{00000000-0006-0000-0000-0000F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K52" authorId="0" shapeId="0" xr:uid="{00000000-0006-0000-0000-0000F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L52" authorId="0" shapeId="0" xr:uid="{00000000-0006-0000-0000-0000F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M52" authorId="0" shapeId="0" xr:uid="{00000000-0006-0000-0000-0000F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N52" authorId="0" shapeId="0" xr:uid="{00000000-0006-0000-0000-0000F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O52" authorId="0" shapeId="0" xr:uid="{00000000-0006-0000-0000-0000F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P52" authorId="0" shapeId="0" xr:uid="{00000000-0006-0000-0000-0000F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Q52" authorId="0" shapeId="0" xr:uid="{00000000-0006-0000-0000-0000F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R52" authorId="0" shapeId="0" xr:uid="{00000000-0006-0000-0000-0000F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Induspart2023</t>
        </r>
      </text>
    </comment>
    <comment ref="CS52" authorId="0" shapeId="0" xr:uid="{00000000-0006-0000-0000-0000F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T52" authorId="0" shapeId="0" xr:uid="{00000000-0006-0000-0000-0000F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U52" authorId="0" shapeId="0" xr:uid="{00000000-0006-0000-0000-0000F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V52" authorId="0" shapeId="0" xr:uid="{00000000-0006-0000-0000-0000F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W52" authorId="0" shapeId="0" xr:uid="{00000000-0006-0000-0000-0000F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X52" authorId="0" shapeId="0" xr:uid="{00000000-0006-0000-0000-0000F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Y52" authorId="0" shapeId="0" xr:uid="{00000000-0006-0000-0000-00000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Z52" authorId="0" shapeId="0" xr:uid="{00000000-0006-0000-0000-00000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DA52" authorId="0" shapeId="0" xr:uid="{00000000-0006-0000-0000-00000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H53" authorId="0" shapeId="0" xr:uid="{00000000-0006-0000-0000-00000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3" authorId="0" shapeId="0" xr:uid="{00000000-0006-0000-0000-00000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3" authorId="0" shapeId="0" xr:uid="{00000000-0006-0000-0000-00000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3" authorId="0" shapeId="0" xr:uid="{00000000-0006-0000-0000-00000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3" authorId="0" shapeId="0" xr:uid="{00000000-0006-0000-0000-00000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3" authorId="0" shapeId="0" xr:uid="{00000000-0006-0000-0000-00000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3" authorId="0" shapeId="0" xr:uid="{00000000-0006-0000-0000-00000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3" authorId="0" shapeId="0" xr:uid="{00000000-0006-0000-0000-00000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3" authorId="0" shapeId="0" xr:uid="{00000000-0006-0000-0000-00000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3" authorId="0" shapeId="0" xr:uid="{00000000-0006-0000-0000-00000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3" authorId="0" shapeId="0" xr:uid="{00000000-0006-0000-0000-00000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3" authorId="0" shapeId="0" xr:uid="{00000000-0006-0000-0000-00000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3" authorId="0" shapeId="0" xr:uid="{00000000-0006-0000-0000-00000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3" authorId="0" shapeId="0" xr:uid="{00000000-0006-0000-0000-00001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3" authorId="0" shapeId="0" xr:uid="{00000000-0006-0000-0000-00001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3" authorId="0" shapeId="0" xr:uid="{00000000-0006-0000-0000-00001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3" authorId="0" shapeId="0" xr:uid="{00000000-0006-0000-0000-00001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3" authorId="0" shapeId="0" xr:uid="{00000000-0006-0000-0000-00001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3" authorId="0" shapeId="0" xr:uid="{00000000-0006-0000-0000-00001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3" authorId="0" shapeId="0" xr:uid="{00000000-0006-0000-0000-00001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3" authorId="0" shapeId="0" xr:uid="{00000000-0006-0000-0000-00001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3" authorId="0" shapeId="0" xr:uid="{00000000-0006-0000-0000-00001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3" authorId="0" shapeId="0" xr:uid="{00000000-0006-0000-0000-00001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3" authorId="0" shapeId="0" xr:uid="{00000000-0006-0000-0000-00001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3" authorId="0" shapeId="0" xr:uid="{00000000-0006-0000-0000-00001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3" authorId="0" shapeId="0" xr:uid="{00000000-0006-0000-0000-00001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3" authorId="0" shapeId="0" xr:uid="{00000000-0006-0000-0000-00001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3" authorId="0" shapeId="0" xr:uid="{00000000-0006-0000-0000-00001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3" authorId="0" shapeId="0" xr:uid="{00000000-0006-0000-0000-00001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3" authorId="0" shapeId="0" xr:uid="{00000000-0006-0000-0000-00002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4" authorId="0" shapeId="0" xr:uid="{00000000-0006-0000-0000-00002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4" authorId="0" shapeId="0" xr:uid="{00000000-0006-0000-0000-00002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4" authorId="0" shapeId="0" xr:uid="{00000000-0006-0000-0000-00002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4" authorId="0" shapeId="0" xr:uid="{00000000-0006-0000-0000-00002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4" authorId="0" shapeId="0" xr:uid="{00000000-0006-0000-0000-00002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4" authorId="0" shapeId="0" xr:uid="{00000000-0006-0000-0000-00002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4" authorId="0" shapeId="0" xr:uid="{00000000-0006-0000-0000-00002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4" authorId="0" shapeId="0" xr:uid="{00000000-0006-0000-0000-00002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4" authorId="0" shapeId="0" xr:uid="{00000000-0006-0000-0000-00002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4" authorId="0" shapeId="0" xr:uid="{00000000-0006-0000-0000-00002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4" authorId="0" shapeId="0" xr:uid="{00000000-0006-0000-0000-00002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4" authorId="0" shapeId="0" xr:uid="{00000000-0006-0000-0000-00002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4" authorId="0" shapeId="0" xr:uid="{00000000-0006-0000-0000-00002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4" authorId="0" shapeId="0" xr:uid="{00000000-0006-0000-0000-00002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4" authorId="0" shapeId="0" xr:uid="{00000000-0006-0000-0000-00002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4" authorId="0" shapeId="0" xr:uid="{00000000-0006-0000-0000-00003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4" authorId="0" shapeId="0" xr:uid="{00000000-0006-0000-0000-00003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4" authorId="0" shapeId="0" xr:uid="{00000000-0006-0000-0000-00003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4" authorId="0" shapeId="0" xr:uid="{00000000-0006-0000-0000-00003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4" authorId="0" shapeId="0" xr:uid="{00000000-0006-0000-0000-00003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4" authorId="0" shapeId="0" xr:uid="{00000000-0006-0000-0000-00003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4" authorId="0" shapeId="0" xr:uid="{00000000-0006-0000-0000-00003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4" authorId="0" shapeId="0" xr:uid="{00000000-0006-0000-0000-00003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4" authorId="0" shapeId="0" xr:uid="{00000000-0006-0000-0000-00003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4" authorId="0" shapeId="0" xr:uid="{00000000-0006-0000-0000-00003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4" authorId="0" shapeId="0" xr:uid="{00000000-0006-0000-0000-00003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4" authorId="0" shapeId="0" xr:uid="{00000000-0006-0000-0000-00003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4" authorId="0" shapeId="0" xr:uid="{00000000-0006-0000-0000-00003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4" authorId="0" shapeId="0" xr:uid="{00000000-0006-0000-0000-00003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4" authorId="0" shapeId="0" xr:uid="{00000000-0006-0000-0000-00003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5" authorId="0" shapeId="0" xr:uid="{00000000-0006-0000-0000-00003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5" authorId="0" shapeId="0" xr:uid="{00000000-0006-0000-0000-00004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5" authorId="0" shapeId="0" xr:uid="{00000000-0006-0000-0000-00004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5" authorId="0" shapeId="0" xr:uid="{00000000-0006-0000-0000-00004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5" authorId="0" shapeId="0" xr:uid="{00000000-0006-0000-0000-00004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5" authorId="0" shapeId="0" xr:uid="{00000000-0006-0000-0000-00004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5" authorId="0" shapeId="0" xr:uid="{00000000-0006-0000-0000-00004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5" authorId="0" shapeId="0" xr:uid="{00000000-0006-0000-0000-00004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5" authorId="0" shapeId="0" xr:uid="{00000000-0006-0000-0000-00004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5" authorId="0" shapeId="0" xr:uid="{00000000-0006-0000-0000-00004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5" authorId="0" shapeId="0" xr:uid="{00000000-0006-0000-0000-00004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5" authorId="0" shapeId="0" xr:uid="{00000000-0006-0000-0000-00004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5" authorId="0" shapeId="0" xr:uid="{00000000-0006-0000-0000-00004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5" authorId="0" shapeId="0" xr:uid="{00000000-0006-0000-0000-00004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5" authorId="0" shapeId="0" xr:uid="{00000000-0006-0000-0000-00004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5" authorId="0" shapeId="0" xr:uid="{00000000-0006-0000-0000-00004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5" authorId="0" shapeId="0" xr:uid="{00000000-0006-0000-0000-00004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5" authorId="0" shapeId="0" xr:uid="{00000000-0006-0000-0000-00005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5" authorId="0" shapeId="0" xr:uid="{00000000-0006-0000-0000-00005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5" authorId="0" shapeId="0" xr:uid="{00000000-0006-0000-0000-00005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5" authorId="0" shapeId="0" xr:uid="{00000000-0006-0000-0000-00005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5" authorId="0" shapeId="0" xr:uid="{00000000-0006-0000-0000-00005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5" authorId="0" shapeId="0" xr:uid="{00000000-0006-0000-0000-00005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5" authorId="0" shapeId="0" xr:uid="{00000000-0006-0000-0000-00005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5" authorId="0" shapeId="0" xr:uid="{00000000-0006-0000-0000-00005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5" authorId="0" shapeId="0" xr:uid="{00000000-0006-0000-0000-00005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5" authorId="0" shapeId="0" xr:uid="{00000000-0006-0000-0000-00005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5" authorId="0" shapeId="0" xr:uid="{00000000-0006-0000-0000-00005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5" authorId="0" shapeId="0" xr:uid="{00000000-0006-0000-0000-00005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5" authorId="0" shapeId="0" xr:uid="{00000000-0006-0000-0000-00005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6" authorId="0" shapeId="0" xr:uid="{00000000-0006-0000-0000-00005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6" authorId="0" shapeId="0" xr:uid="{00000000-0006-0000-0000-00005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6" authorId="0" shapeId="0" xr:uid="{00000000-0006-0000-0000-00005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6" authorId="0" shapeId="0" xr:uid="{00000000-0006-0000-0000-00006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6" authorId="0" shapeId="0" xr:uid="{00000000-0006-0000-0000-00006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6" authorId="0" shapeId="0" xr:uid="{00000000-0006-0000-0000-00006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6" authorId="0" shapeId="0" xr:uid="{00000000-0006-0000-0000-00006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6" authorId="0" shapeId="0" xr:uid="{00000000-0006-0000-0000-00006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6" authorId="0" shapeId="0" xr:uid="{00000000-0006-0000-0000-00006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6" authorId="0" shapeId="0" xr:uid="{00000000-0006-0000-0000-00006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6" authorId="0" shapeId="0" xr:uid="{00000000-0006-0000-0000-00006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6" authorId="0" shapeId="0" xr:uid="{00000000-0006-0000-0000-00006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6" authorId="0" shapeId="0" xr:uid="{00000000-0006-0000-0000-00006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6" authorId="0" shapeId="0" xr:uid="{00000000-0006-0000-0000-00006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6" authorId="0" shapeId="0" xr:uid="{00000000-0006-0000-0000-00006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6" authorId="0" shapeId="0" xr:uid="{00000000-0006-0000-0000-00006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6" authorId="0" shapeId="0" xr:uid="{00000000-0006-0000-0000-00006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6" authorId="0" shapeId="0" xr:uid="{00000000-0006-0000-0000-00006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6" authorId="0" shapeId="0" xr:uid="{00000000-0006-0000-0000-00006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6" authorId="0" shapeId="0" xr:uid="{00000000-0006-0000-0000-00007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6" authorId="0" shapeId="0" xr:uid="{00000000-0006-0000-0000-00007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6" authorId="0" shapeId="0" xr:uid="{00000000-0006-0000-0000-00007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6" authorId="0" shapeId="0" xr:uid="{00000000-0006-0000-0000-00007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6" authorId="0" shapeId="0" xr:uid="{00000000-0006-0000-0000-00007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6" authorId="0" shapeId="0" xr:uid="{00000000-0006-0000-0000-00007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6" authorId="0" shapeId="0" xr:uid="{00000000-0006-0000-0000-00007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6" authorId="0" shapeId="0" xr:uid="{00000000-0006-0000-0000-00007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6" authorId="0" shapeId="0" xr:uid="{00000000-0006-0000-0000-00007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6" authorId="0" shapeId="0" xr:uid="{00000000-0006-0000-0000-00007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6" authorId="0" shapeId="0" xr:uid="{00000000-0006-0000-0000-00007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7" authorId="0" shapeId="0" xr:uid="{00000000-0006-0000-0000-00007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7" authorId="0" shapeId="0" xr:uid="{00000000-0006-0000-0000-00007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7" authorId="0" shapeId="0" xr:uid="{00000000-0006-0000-0000-00007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7" authorId="0" shapeId="0" xr:uid="{00000000-0006-0000-0000-00007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7" authorId="0" shapeId="0" xr:uid="{00000000-0006-0000-0000-00007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7" authorId="0" shapeId="0" xr:uid="{00000000-0006-0000-0000-00008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7" authorId="0" shapeId="0" xr:uid="{00000000-0006-0000-0000-00008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7" authorId="0" shapeId="0" xr:uid="{00000000-0006-0000-0000-00008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7" authorId="0" shapeId="0" xr:uid="{00000000-0006-0000-0000-00008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7" authorId="0" shapeId="0" xr:uid="{00000000-0006-0000-0000-00008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7" authorId="0" shapeId="0" xr:uid="{00000000-0006-0000-0000-00008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7" authorId="0" shapeId="0" xr:uid="{00000000-0006-0000-0000-00008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7" authorId="0" shapeId="0" xr:uid="{00000000-0006-0000-0000-00008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7" authorId="0" shapeId="0" xr:uid="{00000000-0006-0000-0000-00008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7" authorId="0" shapeId="0" xr:uid="{00000000-0006-0000-0000-00008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7" authorId="0" shapeId="0" xr:uid="{00000000-0006-0000-0000-00008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7" authorId="0" shapeId="0" xr:uid="{00000000-0006-0000-0000-00008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7" authorId="0" shapeId="0" xr:uid="{00000000-0006-0000-0000-00008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7" authorId="0" shapeId="0" xr:uid="{00000000-0006-0000-0000-00008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7" authorId="0" shapeId="0" xr:uid="{00000000-0006-0000-0000-00008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7" authorId="0" shapeId="0" xr:uid="{00000000-0006-0000-0000-00008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7" authorId="0" shapeId="0" xr:uid="{00000000-0006-0000-0000-00009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7" authorId="0" shapeId="0" xr:uid="{00000000-0006-0000-0000-00009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7" authorId="0" shapeId="0" xr:uid="{00000000-0006-0000-0000-00009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7" authorId="0" shapeId="0" xr:uid="{00000000-0006-0000-0000-00009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7" authorId="0" shapeId="0" xr:uid="{00000000-0006-0000-0000-00009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7" authorId="0" shapeId="0" xr:uid="{00000000-0006-0000-0000-00009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7" authorId="0" shapeId="0" xr:uid="{00000000-0006-0000-0000-00009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7" authorId="0" shapeId="0" xr:uid="{00000000-0006-0000-0000-00009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7" authorId="0" shapeId="0" xr:uid="{00000000-0006-0000-0000-00009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8" authorId="0" shapeId="0" xr:uid="{00000000-0006-0000-0000-00009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8" authorId="0" shapeId="0" xr:uid="{00000000-0006-0000-0000-00009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8" authorId="0" shapeId="0" xr:uid="{00000000-0006-0000-0000-00009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8" authorId="0" shapeId="0" xr:uid="{00000000-0006-0000-0000-00009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8" authorId="0" shapeId="0" xr:uid="{00000000-0006-0000-0000-00009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8" authorId="0" shapeId="0" xr:uid="{00000000-0006-0000-0000-00009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8" authorId="0" shapeId="0" xr:uid="{00000000-0006-0000-0000-00009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8" authorId="0" shapeId="0" xr:uid="{00000000-0006-0000-0000-0000A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8" authorId="0" shapeId="0" xr:uid="{00000000-0006-0000-0000-0000A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8" authorId="0" shapeId="0" xr:uid="{00000000-0006-0000-0000-0000A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8" authorId="0" shapeId="0" xr:uid="{00000000-0006-0000-0000-0000A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8" authorId="0" shapeId="0" xr:uid="{00000000-0006-0000-0000-0000A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8" authorId="0" shapeId="0" xr:uid="{00000000-0006-0000-0000-0000A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8" authorId="0" shapeId="0" xr:uid="{00000000-0006-0000-0000-0000A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8" authorId="0" shapeId="0" xr:uid="{00000000-0006-0000-0000-0000A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8" authorId="0" shapeId="0" xr:uid="{00000000-0006-0000-0000-0000A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8" authorId="0" shapeId="0" xr:uid="{00000000-0006-0000-0000-0000A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8" authorId="0" shapeId="0" xr:uid="{00000000-0006-0000-0000-0000A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8" authorId="0" shapeId="0" xr:uid="{00000000-0006-0000-0000-0000A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8" authorId="0" shapeId="0" xr:uid="{00000000-0006-0000-0000-0000A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8" authorId="0" shapeId="0" xr:uid="{00000000-0006-0000-0000-0000A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8" authorId="0" shapeId="0" xr:uid="{00000000-0006-0000-0000-0000A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8" authorId="0" shapeId="0" xr:uid="{00000000-0006-0000-0000-0000A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8" authorId="0" shapeId="0" xr:uid="{00000000-0006-0000-0000-0000B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8" authorId="0" shapeId="0" xr:uid="{00000000-0006-0000-0000-0000B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8" authorId="0" shapeId="0" xr:uid="{00000000-0006-0000-0000-0000B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8" authorId="0" shapeId="0" xr:uid="{00000000-0006-0000-0000-0000B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8" authorId="0" shapeId="0" xr:uid="{00000000-0006-0000-0000-0000B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8" authorId="0" shapeId="0" xr:uid="{00000000-0006-0000-0000-0000B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8" authorId="0" shapeId="0" xr:uid="{00000000-0006-0000-0000-0000B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9" authorId="0" shapeId="0" xr:uid="{00000000-0006-0000-0000-0000B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9" authorId="0" shapeId="0" xr:uid="{00000000-0006-0000-0000-0000B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9" authorId="0" shapeId="0" xr:uid="{00000000-0006-0000-0000-0000B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9" authorId="0" shapeId="0" xr:uid="{00000000-0006-0000-0000-0000B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9" authorId="0" shapeId="0" xr:uid="{00000000-0006-0000-0000-0000B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9" authorId="0" shapeId="0" xr:uid="{00000000-0006-0000-0000-0000B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9" authorId="0" shapeId="0" xr:uid="{00000000-0006-0000-0000-0000B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9" authorId="0" shapeId="0" xr:uid="{00000000-0006-0000-0000-0000B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9" authorId="0" shapeId="0" xr:uid="{00000000-0006-0000-0000-0000B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9" authorId="0" shapeId="0" xr:uid="{00000000-0006-0000-0000-0000C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9" authorId="0" shapeId="0" xr:uid="{00000000-0006-0000-0000-0000C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9" authorId="0" shapeId="0" xr:uid="{00000000-0006-0000-0000-0000C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9" authorId="0" shapeId="0" xr:uid="{00000000-0006-0000-0000-0000C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9" authorId="0" shapeId="0" xr:uid="{00000000-0006-0000-0000-0000C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9" authorId="0" shapeId="0" xr:uid="{00000000-0006-0000-0000-0000C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9" authorId="0" shapeId="0" xr:uid="{00000000-0006-0000-0000-0000C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9" authorId="0" shapeId="0" xr:uid="{00000000-0006-0000-0000-0000C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9" authorId="0" shapeId="0" xr:uid="{00000000-0006-0000-0000-0000C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9" authorId="0" shapeId="0" xr:uid="{00000000-0006-0000-0000-0000C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9" authorId="0" shapeId="0" xr:uid="{00000000-0006-0000-0000-0000C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9" authorId="0" shapeId="0" xr:uid="{00000000-0006-0000-0000-0000C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9" authorId="0" shapeId="0" xr:uid="{00000000-0006-0000-0000-0000C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9" authorId="0" shapeId="0" xr:uid="{00000000-0006-0000-0000-0000C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9" authorId="0" shapeId="0" xr:uid="{00000000-0006-0000-0000-0000C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9" authorId="0" shapeId="0" xr:uid="{00000000-0006-0000-0000-0000C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9" authorId="0" shapeId="0" xr:uid="{00000000-0006-0000-0000-0000D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9" authorId="0" shapeId="0" xr:uid="{00000000-0006-0000-0000-0000D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9" authorId="0" shapeId="0" xr:uid="{00000000-0006-0000-0000-0000D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9" authorId="0" shapeId="0" xr:uid="{00000000-0006-0000-0000-0000D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9" authorId="0" shapeId="0" xr:uid="{00000000-0006-0000-0000-0000D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0" authorId="0" shapeId="0" xr:uid="{00000000-0006-0000-0000-0000D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0" authorId="0" shapeId="0" xr:uid="{00000000-0006-0000-0000-0000D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0" authorId="0" shapeId="0" xr:uid="{00000000-0006-0000-0000-0000D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0" authorId="0" shapeId="0" xr:uid="{00000000-0006-0000-0000-0000D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0" authorId="0" shapeId="0" xr:uid="{00000000-0006-0000-0000-0000D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0" authorId="0" shapeId="0" xr:uid="{00000000-0006-0000-0000-0000D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0" authorId="0" shapeId="0" xr:uid="{00000000-0006-0000-0000-0000D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0" authorId="0" shapeId="0" xr:uid="{00000000-0006-0000-0000-0000D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0" authorId="0" shapeId="0" xr:uid="{00000000-0006-0000-0000-0000D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0" authorId="0" shapeId="0" xr:uid="{00000000-0006-0000-0000-0000D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0" authorId="0" shapeId="0" xr:uid="{00000000-0006-0000-0000-0000D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0" authorId="0" shapeId="0" xr:uid="{00000000-0006-0000-0000-0000E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0" authorId="0" shapeId="0" xr:uid="{00000000-0006-0000-0000-0000E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0" authorId="0" shapeId="0" xr:uid="{00000000-0006-0000-0000-0000E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0" authorId="0" shapeId="0" xr:uid="{00000000-0006-0000-0000-0000E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0" authorId="0" shapeId="0" xr:uid="{00000000-0006-0000-0000-0000E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0" authorId="0" shapeId="0" xr:uid="{00000000-0006-0000-0000-0000E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0" authorId="0" shapeId="0" xr:uid="{00000000-0006-0000-0000-0000E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0" authorId="0" shapeId="0" xr:uid="{00000000-0006-0000-0000-0000E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0" authorId="0" shapeId="0" xr:uid="{00000000-0006-0000-0000-0000E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0" authorId="0" shapeId="0" xr:uid="{00000000-0006-0000-0000-0000E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0" authorId="0" shapeId="0" xr:uid="{00000000-0006-0000-0000-0000E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0" authorId="0" shapeId="0" xr:uid="{00000000-0006-0000-0000-0000E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0" authorId="0" shapeId="0" xr:uid="{00000000-0006-0000-0000-0000E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0" authorId="0" shapeId="0" xr:uid="{00000000-0006-0000-0000-0000E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0" authorId="0" shapeId="0" xr:uid="{00000000-0006-0000-0000-0000E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0" authorId="0" shapeId="0" xr:uid="{00000000-0006-0000-0000-0000E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0" authorId="0" shapeId="0" xr:uid="{00000000-0006-0000-0000-0000F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0" authorId="0" shapeId="0" xr:uid="{00000000-0006-0000-0000-0000F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0" authorId="0" shapeId="0" xr:uid="{00000000-0006-0000-0000-0000F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1" authorId="0" shapeId="0" xr:uid="{00000000-0006-0000-0000-0000F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1" authorId="0" shapeId="0" xr:uid="{00000000-0006-0000-0000-0000F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1" authorId="0" shapeId="0" xr:uid="{00000000-0006-0000-0000-0000F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1" authorId="0" shapeId="0" xr:uid="{00000000-0006-0000-0000-0000F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1" authorId="0" shapeId="0" xr:uid="{00000000-0006-0000-0000-0000F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1" authorId="0" shapeId="0" xr:uid="{00000000-0006-0000-0000-0000F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1" authorId="0" shapeId="0" xr:uid="{00000000-0006-0000-0000-0000F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1" authorId="0" shapeId="0" xr:uid="{00000000-0006-0000-0000-0000F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1" authorId="0" shapeId="0" xr:uid="{00000000-0006-0000-0000-0000F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1" authorId="0" shapeId="0" xr:uid="{00000000-0006-0000-0000-0000F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1" authorId="0" shapeId="0" xr:uid="{00000000-0006-0000-0000-0000F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1" authorId="0" shapeId="0" xr:uid="{00000000-0006-0000-0000-0000F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1" authorId="0" shapeId="0" xr:uid="{00000000-0006-0000-0000-0000F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1" authorId="0" shapeId="0" xr:uid="{00000000-0006-0000-0000-00000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1" authorId="0" shapeId="0" xr:uid="{00000000-0006-0000-0000-00000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1" authorId="0" shapeId="0" xr:uid="{00000000-0006-0000-0000-00000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1" authorId="0" shapeId="0" xr:uid="{00000000-0006-0000-0000-00000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1" authorId="0" shapeId="0" xr:uid="{00000000-0006-0000-0000-00000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1" authorId="0" shapeId="0" xr:uid="{00000000-0006-0000-0000-00000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1" authorId="0" shapeId="0" xr:uid="{00000000-0006-0000-0000-00000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1" authorId="0" shapeId="0" xr:uid="{00000000-0006-0000-0000-00000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1" authorId="0" shapeId="0" xr:uid="{00000000-0006-0000-0000-00000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1" authorId="0" shapeId="0" xr:uid="{00000000-0006-0000-0000-00000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1" authorId="0" shapeId="0" xr:uid="{00000000-0006-0000-0000-00000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1" authorId="0" shapeId="0" xr:uid="{00000000-0006-0000-0000-00000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1" authorId="0" shapeId="0" xr:uid="{00000000-0006-0000-0000-00000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1" authorId="0" shapeId="0" xr:uid="{00000000-0006-0000-0000-00000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1" authorId="0" shapeId="0" xr:uid="{00000000-0006-0000-0000-00000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1" authorId="0" shapeId="0" xr:uid="{00000000-0006-0000-0000-00000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1" authorId="0" shapeId="0" xr:uid="{00000000-0006-0000-0000-00001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2" authorId="0" shapeId="0" xr:uid="{00000000-0006-0000-0000-00001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2" authorId="0" shapeId="0" xr:uid="{00000000-0006-0000-0000-00001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2" authorId="0" shapeId="0" xr:uid="{00000000-0006-0000-0000-00001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2" authorId="0" shapeId="0" xr:uid="{00000000-0006-0000-0000-00001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2" authorId="0" shapeId="0" xr:uid="{00000000-0006-0000-0000-00001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2" authorId="0" shapeId="0" xr:uid="{00000000-0006-0000-0000-00001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2" authorId="0" shapeId="0" xr:uid="{00000000-0006-0000-0000-00001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2" authorId="0" shapeId="0" xr:uid="{00000000-0006-0000-0000-00001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2" authorId="0" shapeId="0" xr:uid="{00000000-0006-0000-0000-00001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2" authorId="0" shapeId="0" xr:uid="{00000000-0006-0000-0000-00001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2" authorId="0" shapeId="0" xr:uid="{00000000-0006-0000-0000-00001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2" authorId="0" shapeId="0" xr:uid="{00000000-0006-0000-0000-00001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2" authorId="0" shapeId="0" xr:uid="{00000000-0006-0000-0000-00001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2" authorId="0" shapeId="0" xr:uid="{00000000-0006-0000-0000-00001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2" authorId="0" shapeId="0" xr:uid="{00000000-0006-0000-0000-00001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2" authorId="0" shapeId="0" xr:uid="{00000000-0006-0000-0000-00002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2" authorId="0" shapeId="0" xr:uid="{00000000-0006-0000-0000-00002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2" authorId="0" shapeId="0" xr:uid="{00000000-0006-0000-0000-00002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2" authorId="0" shapeId="0" xr:uid="{00000000-0006-0000-0000-00002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2" authorId="0" shapeId="0" xr:uid="{00000000-0006-0000-0000-00002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2" authorId="0" shapeId="0" xr:uid="{00000000-0006-0000-0000-00002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2" authorId="0" shapeId="0" xr:uid="{00000000-0006-0000-0000-00002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2" authorId="0" shapeId="0" xr:uid="{00000000-0006-0000-0000-00002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2" authorId="0" shapeId="0" xr:uid="{00000000-0006-0000-0000-00002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2" authorId="0" shapeId="0" xr:uid="{00000000-0006-0000-0000-00002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2" authorId="0" shapeId="0" xr:uid="{00000000-0006-0000-0000-00002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2" authorId="0" shapeId="0" xr:uid="{00000000-0006-0000-0000-00002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2" authorId="0" shapeId="0" xr:uid="{00000000-0006-0000-0000-00002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2" authorId="0" shapeId="0" xr:uid="{00000000-0006-0000-0000-00002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2" authorId="0" shapeId="0" xr:uid="{00000000-0006-0000-0000-00002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3" authorId="0" shapeId="0" xr:uid="{00000000-0006-0000-0000-00002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3" authorId="0" shapeId="0" xr:uid="{00000000-0006-0000-0000-00003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3" authorId="0" shapeId="0" xr:uid="{00000000-0006-0000-0000-00003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3" authorId="0" shapeId="0" xr:uid="{00000000-0006-0000-0000-00003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3" authorId="0" shapeId="0" xr:uid="{00000000-0006-0000-0000-00003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3" authorId="0" shapeId="0" xr:uid="{00000000-0006-0000-0000-00003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3" authorId="0" shapeId="0" xr:uid="{00000000-0006-0000-0000-00003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3" authorId="0" shapeId="0" xr:uid="{00000000-0006-0000-0000-00003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3" authorId="0" shapeId="0" xr:uid="{00000000-0006-0000-0000-00003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3" authorId="0" shapeId="0" xr:uid="{00000000-0006-0000-0000-00003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3" authorId="0" shapeId="0" xr:uid="{00000000-0006-0000-0000-00003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3" authorId="0" shapeId="0" xr:uid="{00000000-0006-0000-0000-00003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3" authorId="0" shapeId="0" xr:uid="{00000000-0006-0000-0000-00003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3" authorId="0" shapeId="0" xr:uid="{00000000-0006-0000-0000-00003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3" authorId="0" shapeId="0" xr:uid="{00000000-0006-0000-0000-00003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3" authorId="0" shapeId="0" xr:uid="{00000000-0006-0000-0000-00003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3" authorId="0" shapeId="0" xr:uid="{00000000-0006-0000-0000-00003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3" authorId="0" shapeId="0" xr:uid="{00000000-0006-0000-0000-00004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3" authorId="0" shapeId="0" xr:uid="{00000000-0006-0000-0000-00004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3" authorId="0" shapeId="0" xr:uid="{00000000-0006-0000-0000-00004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3" authorId="0" shapeId="0" xr:uid="{00000000-0006-0000-0000-00004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3" authorId="0" shapeId="0" xr:uid="{00000000-0006-0000-0000-00004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3" authorId="0" shapeId="0" xr:uid="{00000000-0006-0000-0000-00004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3" authorId="0" shapeId="0" xr:uid="{00000000-0006-0000-0000-00004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3" authorId="0" shapeId="0" xr:uid="{00000000-0006-0000-0000-00004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3" authorId="0" shapeId="0" xr:uid="{00000000-0006-0000-0000-00004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3" authorId="0" shapeId="0" xr:uid="{00000000-0006-0000-0000-00004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3" authorId="0" shapeId="0" xr:uid="{00000000-0006-0000-0000-00004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3" authorId="0" shapeId="0" xr:uid="{00000000-0006-0000-0000-00004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3" authorId="0" shapeId="0" xr:uid="{00000000-0006-0000-0000-00004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4" authorId="0" shapeId="0" xr:uid="{00000000-0006-0000-0000-00004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4" authorId="0" shapeId="0" xr:uid="{00000000-0006-0000-0000-00004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4" authorId="0" shapeId="0" xr:uid="{00000000-0006-0000-0000-00004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4" authorId="0" shapeId="0" xr:uid="{00000000-0006-0000-0000-00005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4" authorId="0" shapeId="0" xr:uid="{00000000-0006-0000-0000-00005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4" authorId="0" shapeId="0" xr:uid="{00000000-0006-0000-0000-00005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4" authorId="0" shapeId="0" xr:uid="{00000000-0006-0000-0000-00005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4" authorId="0" shapeId="0" xr:uid="{00000000-0006-0000-0000-00005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4" authorId="0" shapeId="0" xr:uid="{00000000-0006-0000-0000-00005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4" authorId="0" shapeId="0" xr:uid="{00000000-0006-0000-0000-00005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4" authorId="0" shapeId="0" xr:uid="{00000000-0006-0000-0000-00005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4" authorId="0" shapeId="0" xr:uid="{00000000-0006-0000-0000-00005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4" authorId="0" shapeId="0" xr:uid="{00000000-0006-0000-0000-00005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4" authorId="0" shapeId="0" xr:uid="{00000000-0006-0000-0000-00005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4" authorId="0" shapeId="0" xr:uid="{00000000-0006-0000-0000-00005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4" authorId="0" shapeId="0" xr:uid="{00000000-0006-0000-0000-00005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4" authorId="0" shapeId="0" xr:uid="{00000000-0006-0000-0000-00005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4" authorId="0" shapeId="0" xr:uid="{00000000-0006-0000-0000-00005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4" authorId="0" shapeId="0" xr:uid="{00000000-0006-0000-0000-00005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4" authorId="0" shapeId="0" xr:uid="{00000000-0006-0000-0000-00006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4" authorId="0" shapeId="0" xr:uid="{00000000-0006-0000-0000-00006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4" authorId="0" shapeId="0" xr:uid="{00000000-0006-0000-0000-00006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4" authorId="0" shapeId="0" xr:uid="{00000000-0006-0000-0000-00006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4" authorId="0" shapeId="0" xr:uid="{00000000-0006-0000-0000-00006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4" authorId="0" shapeId="0" xr:uid="{00000000-0006-0000-0000-00006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4" authorId="0" shapeId="0" xr:uid="{00000000-0006-0000-0000-00006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4" authorId="0" shapeId="0" xr:uid="{00000000-0006-0000-0000-00006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4" authorId="0" shapeId="0" xr:uid="{00000000-0006-0000-0000-00006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4" authorId="0" shapeId="0" xr:uid="{00000000-0006-0000-0000-00006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4" authorId="0" shapeId="0" xr:uid="{00000000-0006-0000-0000-00006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5" authorId="0" shapeId="0" xr:uid="{00000000-0006-0000-0000-00006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5" authorId="0" shapeId="0" xr:uid="{00000000-0006-0000-0000-00006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5" authorId="0" shapeId="0" xr:uid="{00000000-0006-0000-0000-00006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5" authorId="0" shapeId="0" xr:uid="{00000000-0006-0000-0000-00006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5" authorId="0" shapeId="0" xr:uid="{00000000-0006-0000-0000-00006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5" authorId="0" shapeId="0" xr:uid="{00000000-0006-0000-0000-00007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5" authorId="0" shapeId="0" xr:uid="{00000000-0006-0000-0000-00007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5" authorId="0" shapeId="0" xr:uid="{00000000-0006-0000-0000-00007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5" authorId="0" shapeId="0" xr:uid="{00000000-0006-0000-0000-00007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5" authorId="0" shapeId="0" xr:uid="{00000000-0006-0000-0000-00007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5" authorId="0" shapeId="0" xr:uid="{00000000-0006-0000-0000-00007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5" authorId="0" shapeId="0" xr:uid="{00000000-0006-0000-0000-00007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5" authorId="0" shapeId="0" xr:uid="{00000000-0006-0000-0000-00007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5" authorId="0" shapeId="0" xr:uid="{00000000-0006-0000-0000-00007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5" authorId="0" shapeId="0" xr:uid="{00000000-0006-0000-0000-00007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5" authorId="0" shapeId="0" xr:uid="{00000000-0006-0000-0000-00007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5" authorId="0" shapeId="0" xr:uid="{00000000-0006-0000-0000-00007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5" authorId="0" shapeId="0" xr:uid="{00000000-0006-0000-0000-00007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5" authorId="0" shapeId="0" xr:uid="{00000000-0006-0000-0000-00007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5" authorId="0" shapeId="0" xr:uid="{00000000-0006-0000-0000-00007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5" authorId="0" shapeId="0" xr:uid="{00000000-0006-0000-0000-00007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5" authorId="0" shapeId="0" xr:uid="{00000000-0006-0000-0000-00008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5" authorId="0" shapeId="0" xr:uid="{00000000-0006-0000-0000-00008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5" authorId="0" shapeId="0" xr:uid="{00000000-0006-0000-0000-00008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5" authorId="0" shapeId="0" xr:uid="{00000000-0006-0000-0000-00008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5" authorId="0" shapeId="0" xr:uid="{00000000-0006-0000-0000-00008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5" authorId="0" shapeId="0" xr:uid="{00000000-0006-0000-0000-00008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5" authorId="0" shapeId="0" xr:uid="{00000000-0006-0000-0000-00008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5" authorId="0" shapeId="0" xr:uid="{00000000-0006-0000-0000-00008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5" authorId="0" shapeId="0" xr:uid="{00000000-0006-0000-0000-00008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6" authorId="0" shapeId="0" xr:uid="{00000000-0006-0000-0000-00008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6" authorId="0" shapeId="0" xr:uid="{00000000-0006-0000-0000-00008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6" authorId="0" shapeId="0" xr:uid="{00000000-0006-0000-0000-00008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6" authorId="0" shapeId="0" xr:uid="{00000000-0006-0000-0000-00008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6" authorId="0" shapeId="0" xr:uid="{00000000-0006-0000-0000-00008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6" authorId="0" shapeId="0" xr:uid="{00000000-0006-0000-0000-00008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6" authorId="0" shapeId="0" xr:uid="{00000000-0006-0000-0000-00008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6" authorId="0" shapeId="0" xr:uid="{00000000-0006-0000-0000-00009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6" authorId="0" shapeId="0" xr:uid="{00000000-0006-0000-0000-00009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6" authorId="0" shapeId="0" xr:uid="{00000000-0006-0000-0000-00009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6" authorId="0" shapeId="0" xr:uid="{00000000-0006-0000-0000-00009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6" authorId="0" shapeId="0" xr:uid="{00000000-0006-0000-0000-00009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6" authorId="0" shapeId="0" xr:uid="{00000000-0006-0000-0000-00009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6" authorId="0" shapeId="0" xr:uid="{00000000-0006-0000-0000-00009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6" authorId="0" shapeId="0" xr:uid="{00000000-0006-0000-0000-00009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6" authorId="0" shapeId="0" xr:uid="{00000000-0006-0000-0000-00009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6" authorId="0" shapeId="0" xr:uid="{00000000-0006-0000-0000-00009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6" authorId="0" shapeId="0" xr:uid="{00000000-0006-0000-0000-00009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6" authorId="0" shapeId="0" xr:uid="{00000000-0006-0000-0000-00009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6" authorId="0" shapeId="0" xr:uid="{00000000-0006-0000-0000-00009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6" authorId="0" shapeId="0" xr:uid="{00000000-0006-0000-0000-00009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6" authorId="0" shapeId="0" xr:uid="{00000000-0006-0000-0000-00009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6" authorId="0" shapeId="0" xr:uid="{00000000-0006-0000-0000-00009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6" authorId="0" shapeId="0" xr:uid="{00000000-0006-0000-0000-0000A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6" authorId="0" shapeId="0" xr:uid="{00000000-0006-0000-0000-0000A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6" authorId="0" shapeId="0" xr:uid="{00000000-0006-0000-0000-0000A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6" authorId="0" shapeId="0" xr:uid="{00000000-0006-0000-0000-0000A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6" authorId="0" shapeId="0" xr:uid="{00000000-0006-0000-0000-0000A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6" authorId="0" shapeId="0" xr:uid="{00000000-0006-0000-0000-0000A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6" authorId="0" shapeId="0" xr:uid="{00000000-0006-0000-0000-0000A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EF67" authorId="0" shapeId="0" xr:uid="{00000000-0006-0000-0000-0000A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Including TES</t>
        </r>
      </text>
    </comment>
    <comment ref="BX75" authorId="0" shapeId="0" xr:uid="{00000000-0006-0000-0000-0000A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Y75" authorId="0" shapeId="0" xr:uid="{00000000-0006-0000-0000-0000A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Z75" authorId="0" shapeId="0" xr:uid="{00000000-0006-0000-0000-0000A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A75" authorId="0" shapeId="0" xr:uid="{00000000-0006-0000-0000-0000A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B75" authorId="0" shapeId="0" xr:uid="{00000000-0006-0000-0000-0000A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C75" authorId="0" shapeId="0" xr:uid="{00000000-0006-0000-0000-0000A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D75" authorId="0" shapeId="0" xr:uid="{00000000-0006-0000-0000-0000A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E75" authorId="0" shapeId="0" xr:uid="{00000000-0006-0000-0000-0000A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F75" authorId="0" shapeId="0" xr:uid="{00000000-0006-0000-0000-0000B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G75" authorId="0" shapeId="0" xr:uid="{00000000-0006-0000-0000-0000B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X76" authorId="0" shapeId="0" xr:uid="{00000000-0006-0000-0000-0000B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Y76" authorId="0" shapeId="0" xr:uid="{00000000-0006-0000-0000-0000B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Z76" authorId="0" shapeId="0" xr:uid="{00000000-0006-0000-0000-0000B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A76" authorId="0" shapeId="0" xr:uid="{00000000-0006-0000-0000-0000B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B76" authorId="0" shapeId="0" xr:uid="{00000000-0006-0000-0000-0000B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C76" authorId="0" shapeId="0" xr:uid="{00000000-0006-0000-0000-0000B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D76" authorId="0" shapeId="0" xr:uid="{00000000-0006-0000-0000-0000B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E76" authorId="0" shapeId="0" xr:uid="{00000000-0006-0000-0000-0000B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F76" authorId="0" shapeId="0" xr:uid="{00000000-0006-0000-0000-0000B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G76" authorId="0" shapeId="0" xr:uid="{00000000-0006-0000-0000-0000B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T77" authorId="0" shapeId="0" xr:uid="{00000000-0006-0000-0000-0000B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U77" authorId="0" shapeId="0" xr:uid="{00000000-0006-0000-0000-0000B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V77" authorId="0" shapeId="0" xr:uid="{00000000-0006-0000-0000-0000B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W77" authorId="0" shapeId="0" xr:uid="{00000000-0006-0000-0000-0000B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X77" authorId="0" shapeId="0" xr:uid="{00000000-0006-0000-0000-0000C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Y77" authorId="0" shapeId="0" xr:uid="{00000000-0006-0000-0000-0000C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Z77" authorId="0" shapeId="0" xr:uid="{00000000-0006-0000-0000-0000C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BA77" authorId="0" shapeId="0" xr:uid="{00000000-0006-0000-0000-0000C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BB77" authorId="0" shapeId="0" xr:uid="{00000000-0006-0000-0000-0000C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BC77" authorId="0" shapeId="0" xr:uid="{00000000-0006-0000-0000-0000C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CH77" authorId="0" shapeId="0" xr:uid="{00000000-0006-0000-0000-0000C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with high logistics and ground work costs</t>
        </r>
      </text>
    </comment>
    <comment ref="CI77" authorId="0" shapeId="0" xr:uid="{00000000-0006-0000-0000-0000C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</t>
        </r>
      </text>
    </comment>
    <comment ref="CJ77" authorId="0" shapeId="0" xr:uid="{00000000-0006-0000-0000-0000C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with low lithium prices</t>
        </r>
      </text>
    </comment>
    <comment ref="CK77" authorId="0" shapeId="0" xr:uid="{00000000-0006-0000-0000-0000C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DEAstor2020</t>
        </r>
      </text>
    </comment>
    <comment ref="CL77" authorId="0" shapeId="0" xr:uid="{00000000-0006-0000-0000-0000C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assuming low lithium price</t>
        </r>
      </text>
    </comment>
    <comment ref="CM77" authorId="0" shapeId="0" xr:uid="{00000000-0006-0000-0000-0000C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cost estimatiom from Ikaheimo2018</t>
        </r>
      </text>
    </comment>
    <comment ref="CO77" authorId="0" shapeId="0" xr:uid="{00000000-0006-0000-0000-0000C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estimate from DEAstor2020 </t>
        </r>
      </text>
    </comment>
    <comment ref="CP77" authorId="0" shapeId="0" xr:uid="{00000000-0006-0000-0000-0000C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assuming low lithium price assuming same values as of 2030</t>
        </r>
      </text>
    </comment>
    <comment ref="CQ77" authorId="0" shapeId="0" xr:uid="{00000000-0006-0000-0000-0000C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cost estimatiom from Ikaheimo2018 (assumed the same as of 2030)</t>
        </r>
      </text>
    </comment>
    <comment ref="CR77" authorId="0" shapeId="0" xr:uid="{00000000-0006-0000-0000-0000C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2% Capex based on Induspart2023</t>
        </r>
      </text>
    </comment>
    <comment ref="CS77" authorId="0" shapeId="0" xr:uid="{00000000-0006-0000-0000-0000D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1.5% Capex based on Induspart2023</t>
        </r>
      </text>
    </comment>
    <comment ref="CT77" authorId="0" shapeId="0" xr:uid="{00000000-0006-0000-0000-0000D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1% Capex based on Induspart2023</t>
        </r>
      </text>
    </comment>
    <comment ref="CU77" authorId="0" shapeId="0" xr:uid="{00000000-0006-0000-0000-0000D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2% Capex based on Induspart2023</t>
        </r>
      </text>
    </comment>
    <comment ref="CV77" authorId="0" shapeId="0" xr:uid="{00000000-0006-0000-0000-0000D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1.5% Capex based on Induspart2023</t>
        </r>
      </text>
    </comment>
    <comment ref="CW77" authorId="0" shapeId="0" xr:uid="{00000000-0006-0000-0000-0000D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1% Capex based on Induspart2023</t>
        </r>
      </text>
    </comment>
    <comment ref="CY77" authorId="0" shapeId="0" xr:uid="{00000000-0006-0000-0000-0000D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2% Capex based on Induspart2023</t>
        </r>
      </text>
    </comment>
    <comment ref="CZ77" authorId="0" shapeId="0" xr:uid="{00000000-0006-0000-0000-0000D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1.5% Capex based on Induspart2023</t>
        </r>
      </text>
    </comment>
    <comment ref="DA77" authorId="0" shapeId="0" xr:uid="{00000000-0006-0000-0000-0000D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1% Capex based on Induspart2023</t>
        </r>
      </text>
    </comment>
    <comment ref="EJ77" authorId="0" shapeId="0" xr:uid="{00000000-0006-0000-0000-0000D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CO2 formula here, check techno-eco file</t>
        </r>
      </text>
    </comment>
  </commentList>
</comments>
</file>

<file path=xl/sharedStrings.xml><?xml version="1.0" encoding="utf-8"?>
<sst xmlns="http://schemas.openxmlformats.org/spreadsheetml/2006/main" count="6665" uniqueCount="554">
  <si>
    <t>Red: Don't change the name without changing the Julia code</t>
  </si>
  <si>
    <t>Parameters--&gt;</t>
  </si>
  <si>
    <t>Produced from</t>
  </si>
  <si>
    <t>H2 balance</t>
  </si>
  <si>
    <t>El balance</t>
  </si>
  <si>
    <t>Heat balance</t>
  </si>
  <si>
    <t>Max Capacity</t>
  </si>
  <si>
    <t>Subsets</t>
  </si>
  <si>
    <t>Subsets_2</t>
  </si>
  <si>
    <t>Type of units</t>
  </si>
  <si>
    <t>Line/Column index</t>
  </si>
  <si>
    <t>Non-electrical</t>
  </si>
  <si>
    <t>-</t>
  </si>
  <si>
    <t>PWL</t>
  </si>
  <si>
    <t>O2</t>
  </si>
  <si>
    <t>Stor_in</t>
  </si>
  <si>
    <t>Stor_out</t>
  </si>
  <si>
    <t>Tank</t>
  </si>
  <si>
    <t>Electrical</t>
  </si>
  <si>
    <t>H2_pipeline_to_NH3_plant</t>
  </si>
  <si>
    <t>Heat_import</t>
  </si>
  <si>
    <t>Heat_export</t>
  </si>
  <si>
    <t>H2_to_tank</t>
  </si>
  <si>
    <t>H2_from_tank</t>
  </si>
  <si>
    <t>Power_from_the_grid</t>
  </si>
  <si>
    <t>Electricity_to_batteries</t>
  </si>
  <si>
    <t>Electricity_from_batteries</t>
  </si>
  <si>
    <t>Electricity_stored</t>
  </si>
  <si>
    <t>PU_Grid_in</t>
  </si>
  <si>
    <t>Heat_in</t>
  </si>
  <si>
    <t>Heat_out</t>
  </si>
  <si>
    <t>Heat_buy</t>
  </si>
  <si>
    <t>Heat_sell</t>
  </si>
  <si>
    <t>Grid_buy</t>
  </si>
  <si>
    <t>Grid_sell</t>
  </si>
  <si>
    <t>Desalination plant</t>
  </si>
  <si>
    <t>H2 pipeline to NH3 plant</t>
  </si>
  <si>
    <t>Heat from district heating</t>
  </si>
  <si>
    <t>Heat sent to district heating</t>
  </si>
  <si>
    <t>Sale of oxygen</t>
  </si>
  <si>
    <t>H2 tank compressor</t>
  </si>
  <si>
    <t>H2 tank valve</t>
  </si>
  <si>
    <t>H2 tank</t>
  </si>
  <si>
    <t>Electricity from the grid</t>
  </si>
  <si>
    <t>Charge batteries</t>
  </si>
  <si>
    <t>Discharge batteries</t>
  </si>
  <si>
    <t>Batteries</t>
  </si>
  <si>
    <t>Solar fixed</t>
  </si>
  <si>
    <t>Solar_fixed</t>
  </si>
  <si>
    <t>Solar tracking</t>
  </si>
  <si>
    <t>Solar_tracking</t>
  </si>
  <si>
    <t>RPU_Solar_track</t>
  </si>
  <si>
    <t>RPU_Solar_fixed</t>
  </si>
  <si>
    <t>SP198-HH100</t>
  </si>
  <si>
    <t>ON_SP198-HH150</t>
  </si>
  <si>
    <t>SP198-HH150</t>
  </si>
  <si>
    <t>ON_SP237-HH100</t>
  </si>
  <si>
    <t>SP237-HH100</t>
  </si>
  <si>
    <t>ON_SP237-HH150</t>
  </si>
  <si>
    <t>SP237-HH150</t>
  </si>
  <si>
    <t>ON_SP277-HH100</t>
  </si>
  <si>
    <t>SP277-HH100</t>
  </si>
  <si>
    <t>ON_SP277-HH150</t>
  </si>
  <si>
    <t>SP277-HH150</t>
  </si>
  <si>
    <t>ON_SP321-HH100</t>
  </si>
  <si>
    <t>SP321-HH100</t>
  </si>
  <si>
    <t>ON_SP321-HH150</t>
  </si>
  <si>
    <t>SP321-HH150</t>
  </si>
  <si>
    <t>OFF_SP379-HH100</t>
  </si>
  <si>
    <t>SP379-HH100</t>
  </si>
  <si>
    <t>OFF_SP379-HH150</t>
  </si>
  <si>
    <t>SP379-HH150</t>
  </si>
  <si>
    <t>OFF_SP450-HH100</t>
  </si>
  <si>
    <t>SP450-HH100</t>
  </si>
  <si>
    <t>SP450-HH150</t>
  </si>
  <si>
    <t>H2 pipeline to MeOH CCU plant</t>
  </si>
  <si>
    <t>H2_pipeline_to_MeOHCCU_plant</t>
  </si>
  <si>
    <t>CO2 capture DAC</t>
  </si>
  <si>
    <t>Yearly demand (kg fuel)</t>
  </si>
  <si>
    <t>Fuel production rate (kg output/kg input)</t>
  </si>
  <si>
    <t>Heat generated (kWh/output)</t>
  </si>
  <si>
    <t>Load min (% of max capacity)</t>
  </si>
  <si>
    <t>Ramp up (% of capacity /h)</t>
  </si>
  <si>
    <t>Ramp down (% of capacity /h)</t>
  </si>
  <si>
    <t>Electrical consumption (kWh/output)</t>
  </si>
  <si>
    <t>CO2e process (kg CO2e/output)</t>
  </si>
  <si>
    <t>Annuity factor</t>
  </si>
  <si>
    <t>AEC</t>
  </si>
  <si>
    <t>CO2 DAC</t>
  </si>
  <si>
    <t>CO2 PS</t>
  </si>
  <si>
    <t>NH3-AEC</t>
  </si>
  <si>
    <t>NH3-SOEC</t>
  </si>
  <si>
    <t>H2_from_AEC</t>
  </si>
  <si>
    <t>DAC</t>
  </si>
  <si>
    <t>NH3 plant + ASU - AEC</t>
  </si>
  <si>
    <t>NH3 plant + ASU - SOEC</t>
  </si>
  <si>
    <t>CO2 capture PS</t>
  </si>
  <si>
    <t>Bio-eMeOH</t>
  </si>
  <si>
    <t>Parameter changed</t>
  </si>
  <si>
    <t>Year</t>
  </si>
  <si>
    <t>New value</t>
  </si>
  <si>
    <t>Old value</t>
  </si>
  <si>
    <t>Year--&gt;</t>
  </si>
  <si>
    <t>MeOH</t>
  </si>
  <si>
    <t>SOEC</t>
  </si>
  <si>
    <t>Scenario number</t>
  </si>
  <si>
    <t>Fuel</t>
  </si>
  <si>
    <t>Electrolyser</t>
  </si>
  <si>
    <t>Input data sheet</t>
  </si>
  <si>
    <t>Profile name</t>
  </si>
  <si>
    <t>Result folder name</t>
  </si>
  <si>
    <t>Max profit</t>
  </si>
  <si>
    <t>Demand</t>
  </si>
  <si>
    <t>Max capacity</t>
  </si>
  <si>
    <t>Ramping</t>
  </si>
  <si>
    <t>No negative elec price</t>
  </si>
  <si>
    <t>Connection limit</t>
  </si>
  <si>
    <t>Sold products</t>
  </si>
  <si>
    <t>Fuel cost</t>
  </si>
  <si>
    <t>Flows</t>
  </si>
  <si>
    <t>NH3</t>
  </si>
  <si>
    <t>CO2 capture</t>
  </si>
  <si>
    <t>None</t>
  </si>
  <si>
    <t>Carbon capture</t>
  </si>
  <si>
    <t>PS</t>
  </si>
  <si>
    <t>Configuration</t>
  </si>
  <si>
    <t>Hourly electricity sale</t>
  </si>
  <si>
    <t>Hourly heat sale</t>
  </si>
  <si>
    <t>Fixed heat sale</t>
  </si>
  <si>
    <t>Fixed oxygen sale</t>
  </si>
  <si>
    <t>O2_sell</t>
  </si>
  <si>
    <t>Used (1 or 0)</t>
  </si>
  <si>
    <t>CO2e infrastructure (kg CO2e/Capacity/y)</t>
  </si>
  <si>
    <t>All</t>
  </si>
  <si>
    <t>Product/Reactant1</t>
  </si>
  <si>
    <t>Product</t>
  </si>
  <si>
    <t>Reactant2</t>
  </si>
  <si>
    <t>Reactant5</t>
  </si>
  <si>
    <t>Reactant6</t>
  </si>
  <si>
    <t>Reactant7</t>
  </si>
  <si>
    <t>Product/Reactant3</t>
  </si>
  <si>
    <t>Year old value</t>
  </si>
  <si>
    <t>Year new value</t>
  </si>
  <si>
    <t>Type of units for change</t>
  </si>
  <si>
    <t>Scenario name definition</t>
  </si>
  <si>
    <t>Unit tag</t>
  </si>
  <si>
    <t>CO2 % compared to 2020</t>
  </si>
  <si>
    <t>Max profit TRUE doesn't work</t>
  </si>
  <si>
    <t>See Scenarios_definition</t>
  </si>
  <si>
    <t>Options available</t>
  </si>
  <si>
    <t>Any name</t>
  </si>
  <si>
    <t>Results to write</t>
  </si>
  <si>
    <t>Islanded</t>
  </si>
  <si>
    <t>Fuel energy content LHV (MJ/kg fuel)</t>
  </si>
  <si>
    <t>Scenario</t>
  </si>
  <si>
    <t>Scenario name</t>
  </si>
  <si>
    <t>Name of the scenario in the output csv file</t>
  </si>
  <si>
    <t>H2_stored_tank</t>
  </si>
  <si>
    <t>H2 pipes compressor</t>
  </si>
  <si>
    <t>H2_to_pipe</t>
  </si>
  <si>
    <t>H2 pipes valve</t>
  </si>
  <si>
    <t>H2_from_pipe</t>
  </si>
  <si>
    <t>H2 buried pipes</t>
  </si>
  <si>
    <t>H2_stored_pipe</t>
  </si>
  <si>
    <t>ON_SP198-HH100</t>
  </si>
  <si>
    <t>OFF_SP450-HH150</t>
  </si>
  <si>
    <t>CO2taxWTTop</t>
  </si>
  <si>
    <t>€/kg CO2</t>
  </si>
  <si>
    <t>CO2taxWTTup</t>
  </si>
  <si>
    <t>Average grid emissions (yes=1 ; no =0)</t>
  </si>
  <si>
    <t>Fuel produced</t>
  </si>
  <si>
    <t>Min_demand_MainFuel</t>
  </si>
  <si>
    <t>Weight costs</t>
  </si>
  <si>
    <t>Objective function weight for costs</t>
  </si>
  <si>
    <t>Objective function weight for CO2 emissions</t>
  </si>
  <si>
    <t>Weight CO2e</t>
  </si>
  <si>
    <t>Diesel generator</t>
  </si>
  <si>
    <t>Diesel_gen</t>
  </si>
  <si>
    <t>Land use (m2/Capacity)</t>
  </si>
  <si>
    <t>Year data</t>
  </si>
  <si>
    <t>Profile folder name</t>
  </si>
  <si>
    <t>Name of the excel file profile</t>
  </si>
  <si>
    <t>Folder name where the excel profile is</t>
  </si>
  <si>
    <t>Investment (EUR/Capacity installed)</t>
  </si>
  <si>
    <t>Fixed cost (EUR/Capacity installed/y)</t>
  </si>
  <si>
    <t>Variable cost (EUR/Output)</t>
  </si>
  <si>
    <t>Fuel selling price (EUR/output)</t>
  </si>
  <si>
    <t>Fuel buying price (EUR/output)</t>
  </si>
  <si>
    <t>Reference scenario</t>
  </si>
  <si>
    <t>Changes also include the changes made in the reference scenario. If nothing is specified in the reference scenario column, changes are made compared to the input data sheet (i.e Data_base_case)</t>
  </si>
  <si>
    <t>Document type</t>
  </si>
  <si>
    <t>Title</t>
  </si>
  <si>
    <t>Reliability</t>
  </si>
  <si>
    <t xml:space="preserve">https://ens.dk/en/our-services/projections-and-models/technology-data/technology-data-generation-electricity-and </t>
  </si>
  <si>
    <t>https://doi.org/10.1038/s41560-020-00771-9</t>
  </si>
  <si>
    <t>https://www.iea.org/reports/world-energy-outlook-2020</t>
  </si>
  <si>
    <t>https://doi.org/10.1016/j.egypro.2017.03.1111</t>
  </si>
  <si>
    <t xml:space="preserve">https://www.nrel.gov/docs/fy04osti/35404.pdf </t>
  </si>
  <si>
    <t>https://www.nature.com/articles/s41558-021-01032-7</t>
  </si>
  <si>
    <t xml:space="preserve">https://www.cei.washington.edu/education/science-of-solar/battery-technology/ </t>
  </si>
  <si>
    <t xml:space="preserve">https://www.iea.org/reports/net-zero-by-2050 </t>
  </si>
  <si>
    <t xml:space="preserve">https://www.hydrogen.energy.gov/pdfs/progress13/xi_5_elgowainy_2013.pdf </t>
  </si>
  <si>
    <t xml:space="preserve">https://ens.dk/en/our-services/projections-and-models/technology-data/technology-data-industrial-process-heat-and </t>
  </si>
  <si>
    <t xml:space="preserve">https://www.sciencedirect.com/science/article/pii/B9781782423645000075 </t>
  </si>
  <si>
    <t xml:space="preserve">https://www.sciencedirect.com/science/article/pii/S0360319921030834 </t>
  </si>
  <si>
    <t xml:space="preserve">https://ens.dk/en/our-services/projections-and-models/technology-data/technology-data-renewable-fuels </t>
  </si>
  <si>
    <t xml:space="preserve">https://op.europa.eu/en/publication-detail/-/publication/1f55ca82-3451-11e6-969e-01aa75ed71a1/language-en </t>
  </si>
  <si>
    <t xml:space="preserve">https://www.nordicenergy.org/project/np2x/ </t>
  </si>
  <si>
    <t>Input references sheet</t>
  </si>
  <si>
    <t>Any data sheet name</t>
  </si>
  <si>
    <t>Link (doi is preferred)</t>
  </si>
  <si>
    <t xml:space="preserve">http://dx.doi.org/10.2139/ssrn.4154006 </t>
  </si>
  <si>
    <t>Main author</t>
  </si>
  <si>
    <t>https://ens.dk/en/our-services/projections-and-models/technology-data/technology-data-carbon-capture-transport-and</t>
  </si>
  <si>
    <t>https://orbit.dtu.dk/en/projects/electro-fuels-for-long-range-maritime-transport</t>
  </si>
  <si>
    <t xml:space="preserve">https://www.danskfjernvarme.dk/groen-energi/analyser/210512-power-to-x-og-fjernvarme </t>
  </si>
  <si>
    <t>Semi-islanded</t>
  </si>
  <si>
    <t>Grid_out</t>
  </si>
  <si>
    <t>PU</t>
  </si>
  <si>
    <t>Scale (for economy of scales)</t>
  </si>
  <si>
    <t>Location</t>
  </si>
  <si>
    <t>Data_base_case</t>
  </si>
  <si>
    <t>Ref_base_case</t>
  </si>
  <si>
    <t>CO2treshWTTop</t>
  </si>
  <si>
    <t>Waste water plant</t>
  </si>
  <si>
    <t>Drinking water</t>
  </si>
  <si>
    <t>H2O wwtp</t>
  </si>
  <si>
    <t>H2O sea</t>
  </si>
  <si>
    <t>H2O drink</t>
  </si>
  <si>
    <t>MeOH plant CCU</t>
  </si>
  <si>
    <t>Ammonia-AEC</t>
  </si>
  <si>
    <t>Bornholm</t>
  </si>
  <si>
    <t>Electrolysers AEC</t>
  </si>
  <si>
    <t>Mix</t>
  </si>
  <si>
    <t>Water supply</t>
  </si>
  <si>
    <t>H2 storage</t>
  </si>
  <si>
    <t>RPU_CSP_tower</t>
  </si>
  <si>
    <t>CSP_tower</t>
  </si>
  <si>
    <t>Renewable criterion</t>
  </si>
  <si>
    <t>All_locations</t>
  </si>
  <si>
    <t>Arica</t>
  </si>
  <si>
    <t>Electrolysers SOEC alone</t>
  </si>
  <si>
    <t>Electrolysers SOEC heat integrated</t>
  </si>
  <si>
    <t>Electrolysers 75AEC-25SOEC_HI</t>
  </si>
  <si>
    <t>Electrolysers 75AEC-25SOEC_A</t>
  </si>
  <si>
    <t>H2_from_SOEC_HI</t>
  </si>
  <si>
    <t>H2_from_SOEC_A</t>
  </si>
  <si>
    <t>H2_from_AEC_SOEC_HI</t>
  </si>
  <si>
    <t>H2_from_AEC_SOEC_A</t>
  </si>
  <si>
    <t>H2</t>
  </si>
  <si>
    <t>Reactant8</t>
  </si>
  <si>
    <t>H2 client</t>
  </si>
  <si>
    <t>H2-client</t>
  </si>
  <si>
    <t>H2 pipeline to client</t>
  </si>
  <si>
    <t>H2_pipeline_to_client</t>
  </si>
  <si>
    <t>Yearly kg CO2e / MJ fuel (-1 if no treshhold is applied)</t>
  </si>
  <si>
    <t>Hourly renewable criterion applied to the grid electricity (should match with ren_crit profile subset name)</t>
  </si>
  <si>
    <t>Criterion application</t>
  </si>
  <si>
    <t>How renewable criterion is applied: enforcement or incentive ? If incentive put a number for price difference between certified and non certified electricity (€/kWh). If enforcement put -1</t>
  </si>
  <si>
    <t>Esbjerg</t>
  </si>
  <si>
    <t>Ceduna</t>
  </si>
  <si>
    <t>Results_pap1</t>
  </si>
  <si>
    <t>Ammonia-AEC-is</t>
  </si>
  <si>
    <t>MinPricehourly20</t>
  </si>
  <si>
    <t>MinCO2hourly36</t>
  </si>
  <si>
    <t>MinPricehourly15</t>
  </si>
  <si>
    <t>MinPricehourly25</t>
  </si>
  <si>
    <t>MinPricehourly30</t>
  </si>
  <si>
    <t>Results_pap2</t>
  </si>
  <si>
    <t>Results_pap3</t>
  </si>
  <si>
    <t>CSP balance</t>
  </si>
  <si>
    <t>Charge TES</t>
  </si>
  <si>
    <t>Discharge TES</t>
  </si>
  <si>
    <t>TES</t>
  </si>
  <si>
    <t>Charge_TES</t>
  </si>
  <si>
    <t>Discharge_TES</t>
  </si>
  <si>
    <t>Results_tests</t>
  </si>
  <si>
    <t>NoSubset</t>
  </si>
  <si>
    <t>CSP + TES</t>
  </si>
  <si>
    <t>Curtailment</t>
  </si>
  <si>
    <t>Economically driven behavior</t>
  </si>
  <si>
    <t>Results_economic</t>
  </si>
  <si>
    <t>Communication with Mærsk Mc-Kinney Møller Center for Zero Carbon Shipping</t>
  </si>
  <si>
    <t>Brandon McKenna</t>
  </si>
  <si>
    <t>MMZCS2023</t>
  </si>
  <si>
    <t>2030 worst</t>
  </si>
  <si>
    <t>No CO2 formula here, check techno-eco file</t>
  </si>
  <si>
    <t>Including TES</t>
  </si>
  <si>
    <t>Based on MMZCS2023</t>
  </si>
  <si>
    <t>Based on MMZCS2023 for a small scale methanol plant</t>
  </si>
  <si>
    <t>Communication with different industry partners. Final value is an "aggregate" of different values from the industry</t>
  </si>
  <si>
    <t>Comment</t>
  </si>
  <si>
    <t>Based on MMZSC2023</t>
  </si>
  <si>
    <t>BhmWP12023</t>
  </si>
  <si>
    <t>Assessment of resources available in Bornholm</t>
  </si>
  <si>
    <t>WP1</t>
  </si>
  <si>
    <t>Report</t>
  </si>
  <si>
    <t>Database</t>
  </si>
  <si>
    <t>Reference tag in the comments and mendeley</t>
  </si>
  <si>
    <t>Onboard Type IV Compressed Hydrogen Storage System - Cost and Performance Status (19008)</t>
  </si>
  <si>
    <t>Adams</t>
  </si>
  <si>
    <t>Record 19008 NREL</t>
  </si>
  <si>
    <t xml:space="preserve">https://www.hydrogen.energy.gov/program_records.html?print </t>
  </si>
  <si>
    <t>Bulk storage of hydrogen</t>
  </si>
  <si>
    <t>Papadias</t>
  </si>
  <si>
    <t>Article</t>
  </si>
  <si>
    <t>Flexible production of green hydrogen and ammonia from variable solar and wind energy:Case study of Chile and Argentina</t>
  </si>
  <si>
    <t>Armijo</t>
  </si>
  <si>
    <t>https://doi.org/10.1016/j.ijhydene.2019.11.028</t>
  </si>
  <si>
    <t>Assumed to be similar to an ammonia plant. Ramp rate for an ammonia plant is from Armijo2020</t>
  </si>
  <si>
    <t>Based on Armijo2020</t>
  </si>
  <si>
    <t>Taking the best case of 2030 based on MMZCS2023</t>
  </si>
  <si>
    <t>Consumption of non-purified water assuming a purification efficieny of 80% based on BhmWP12023. Conversion of purified water to hydrogen is stoechiometric (9 kg of water consumed per kg of hydrogen).</t>
  </si>
  <si>
    <t>Stoechiometric conversion</t>
  </si>
  <si>
    <t>Based on Adams2019</t>
  </si>
  <si>
    <t>Based on Papadias2021</t>
  </si>
  <si>
    <t>Based on Papadias2021 assuming same values as of 2020</t>
  </si>
  <si>
    <t>Based on communication with industrial partners</t>
  </si>
  <si>
    <t>2025 worst</t>
  </si>
  <si>
    <t>2025 best</t>
  </si>
  <si>
    <t>2030 best</t>
  </si>
  <si>
    <t>2050 worst</t>
  </si>
  <si>
    <t>2050 best</t>
  </si>
  <si>
    <t>2025 bench</t>
  </si>
  <si>
    <t>2030 bench</t>
  </si>
  <si>
    <t>2040 bench</t>
  </si>
  <si>
    <t>2050 bench</t>
  </si>
  <si>
    <t>IEA The future of hydrogen 2019</t>
  </si>
  <si>
    <t>IEA</t>
  </si>
  <si>
    <t>IEA Report</t>
  </si>
  <si>
    <t xml:space="preserve">https://webstore.iea.org/the-future-of-hydrogen </t>
  </si>
  <si>
    <t>Campion2023</t>
  </si>
  <si>
    <t>Techno-economic assessment of green ammonia production with different wind and solar potentials</t>
  </si>
  <si>
    <t>Campion</t>
  </si>
  <si>
    <t xml:space="preserve">https://doi.org/10.1016/j.rser.2022.113057 </t>
  </si>
  <si>
    <t>Based on BhmWP12023</t>
  </si>
  <si>
    <t>Based on BhmWP12023  taking the best case scenario of near-term technology development</t>
  </si>
  <si>
    <t>Based on IEA2019</t>
  </si>
  <si>
    <t>From Campion2023</t>
  </si>
  <si>
    <t>Target for 2050 according to IRENA2020</t>
  </si>
  <si>
    <t>Induspart2023</t>
  </si>
  <si>
    <t>Communication with industrial partners</t>
  </si>
  <si>
    <t>Induspart</t>
  </si>
  <si>
    <t>https://atb.nrel.gov/transportation/2020/hydrogen</t>
  </si>
  <si>
    <t>Webpage</t>
  </si>
  <si>
    <t>NREL</t>
  </si>
  <si>
    <t>Annual technlogy baseline for hydrogen</t>
  </si>
  <si>
    <t>NREL2020</t>
  </si>
  <si>
    <t>Data validated by industrial partners</t>
  </si>
  <si>
    <t>Power-to-ammonia in future North European 100 % renewable power and heat system</t>
  </si>
  <si>
    <t>Ikäheimo</t>
  </si>
  <si>
    <t>Paper</t>
  </si>
  <si>
    <t xml:space="preserve">https://www.sciencedirect.com/science/article/pii/S0360319918319931 </t>
  </si>
  <si>
    <t>Technology data for energy storage</t>
  </si>
  <si>
    <t>DEA</t>
  </si>
  <si>
    <t>Report/Catalogue</t>
  </si>
  <si>
    <t xml:space="preserve">https://ens.dk/en/our-services/projections-and-models/technology-data/technology-data-energy-storage </t>
  </si>
  <si>
    <t>DEAstor2020</t>
  </si>
  <si>
    <t>Campion2021</t>
  </si>
  <si>
    <t>MarE-fuel: LCOE and optimal electricity supply strategies for P2X plants</t>
  </si>
  <si>
    <t>https://backend.orbit.dtu.dk/ws/portalfiles/portal/264043718/MarE_Fuel_LCOE_and_optimal_electricity_supply_strategies_for_P2X_plants.pdf</t>
  </si>
  <si>
    <t>Estimate from MMZCS2023, on the high bound for CO2 extracted from a biogas plant</t>
  </si>
  <si>
    <t>For a small-scale 6.7 t$_{MeOH}$/h plant capacity based on MMZCS2023</t>
  </si>
  <si>
    <t>For a medium-scale 13.3 t$_{MeOH}$/h plant capacity based on MMZCS2023</t>
  </si>
  <si>
    <t>For a large-scale 133.3 t$_{MeOH}$/h plant capacity based on MMZCS2023</t>
  </si>
  <si>
    <t>4% Capex based on MMZCS2023</t>
  </si>
  <si>
    <t>For a small-scale 10 t$_{NH_3}$/h plant capacity based on MMZCS2023 (include the ASU)</t>
  </si>
  <si>
    <t>For a large-scale 95 t$_{NH_3}$/h plant capacity based on MMZCS2023 (includes ASU)</t>
  </si>
  <si>
    <t>For a very large-scale 190 t$_{NH_3}$/h plant capacity based on MMZCS2023 (including ASU)</t>
  </si>
  <si>
    <t>From BhmWP12023</t>
  </si>
  <si>
    <t>Using the 2025 benchmark value based on BhmWP12023</t>
  </si>
  <si>
    <t>Using the 2025 best value from BhmWP12023</t>
  </si>
  <si>
    <t>Using the 2025 best value based on BhmWP12023</t>
  </si>
  <si>
    <t>3% Capex based on BhmWP12023</t>
  </si>
  <si>
    <t>High water price from BhmWP12023</t>
  </si>
  <si>
    <t>Medium water price from BhmWP12023</t>
  </si>
  <si>
    <t>Low water price from BhmWP12023</t>
  </si>
  <si>
    <t>From MMZCS2023</t>
  </si>
  <si>
    <t>Using 10% Capex based on MMZCS2023</t>
  </si>
  <si>
    <t>Based on NREL2020</t>
  </si>
  <si>
    <t>8.55% Capex based on NREL2020</t>
  </si>
  <si>
    <t>Compression work from 20 to 100 bars based on Induspart2023</t>
  </si>
  <si>
    <t>Based on Induspart2023 (includes compressors)</t>
  </si>
  <si>
    <t>Based on Induspart2023 assuming that compressor and pressurized storage components cost will be half of 2025's costs</t>
  </si>
  <si>
    <t>4% Capex based on Induspart2023</t>
  </si>
  <si>
    <t>3% Capex based on Induspart2023</t>
  </si>
  <si>
    <t>Compression work from 20 to 100 bars</t>
  </si>
  <si>
    <t>Based on Induspart2023 for a working pressure around 100 bars</t>
  </si>
  <si>
    <t>Based on Campion2023</t>
  </si>
  <si>
    <t>From Campion2021</t>
  </si>
  <si>
    <t>Based on Induspart2023</t>
  </si>
  <si>
    <t>From Induspart2023 with high logistics and ground work costs</t>
  </si>
  <si>
    <t>From Induspart2023</t>
  </si>
  <si>
    <t>From Induspart2023 with low lithium prices</t>
  </si>
  <si>
    <t>From DEAstor2020</t>
  </si>
  <si>
    <t>From Induspart2023 assuming low lithium price</t>
  </si>
  <si>
    <t>Low cost estimatiom from Ikaheimo2018</t>
  </si>
  <si>
    <t xml:space="preserve">Medium estimate from DEAstor2020 </t>
  </si>
  <si>
    <t>From Induspart2023 assuming low lithium price assuming same values as of 2030</t>
  </si>
  <si>
    <t>Low cost estimatiom from Ikaheimo2018 (assumed the same as of 2030)</t>
  </si>
  <si>
    <t>2% Capex based on Induspart2023</t>
  </si>
  <si>
    <t>1.5% Capex based on Induspart2023</t>
  </si>
  <si>
    <t>1% Capex based on Induspart2023</t>
  </si>
  <si>
    <t>Bamboo2-stage-SOEC</t>
  </si>
  <si>
    <t>Bamboo1-stage-SOEC</t>
  </si>
  <si>
    <t>Wheat2-stage-SOEC</t>
  </si>
  <si>
    <t>Wheat1-stage-SOEC</t>
  </si>
  <si>
    <t>Process heat generated (kWh/output)</t>
  </si>
  <si>
    <t>Process heat balance</t>
  </si>
  <si>
    <t>H2 pipeline to Bamboo-2</t>
  </si>
  <si>
    <t>H2 pipeline to Bamboo-1</t>
  </si>
  <si>
    <t>H2 pipeline to Wheat-2</t>
  </si>
  <si>
    <t>H2 pipeline to Wheat-1</t>
  </si>
  <si>
    <t>H2_pipeline_to_Bamboo-2</t>
  </si>
  <si>
    <t>H2_pipeline_to_Bamboo-1</t>
  </si>
  <si>
    <t>H2_pipeline_to_Wheat-2</t>
  </si>
  <si>
    <t>H2_pipeline_to_Wheat-1</t>
  </si>
  <si>
    <t>Reactant9</t>
  </si>
  <si>
    <t>Reactant10</t>
  </si>
  <si>
    <t>DME-B2</t>
  </si>
  <si>
    <t>DME-B1</t>
  </si>
  <si>
    <t>DME-W2</t>
  </si>
  <si>
    <t>DME-W1</t>
  </si>
  <si>
    <t>Results_DME</t>
  </si>
  <si>
    <t xml:space="preserve">From this study </t>
  </si>
  <si>
    <t>From this study</t>
  </si>
  <si>
    <t>Reactant11</t>
  </si>
  <si>
    <t>Heat sent to other process</t>
  </si>
  <si>
    <t>Heat_export_process</t>
  </si>
  <si>
    <t>Sale of biochar</t>
  </si>
  <si>
    <t>Biochar</t>
  </si>
  <si>
    <t>Product/Reactant12</t>
  </si>
  <si>
    <t>Islanded-B2</t>
  </si>
  <si>
    <t>Islanded-B1</t>
  </si>
  <si>
    <t>Islanded-W2</t>
  </si>
  <si>
    <t>Islanded-W1</t>
  </si>
  <si>
    <t>Fixed process heat sale</t>
  </si>
  <si>
    <t>Fixed biochar sale</t>
  </si>
  <si>
    <t>Biochar_sell</t>
  </si>
  <si>
    <t>Process_heat_sell</t>
  </si>
  <si>
    <t>Biomass bamboo 2</t>
  </si>
  <si>
    <t>Biomass bamboo 1</t>
  </si>
  <si>
    <t>Biomass wheat 2</t>
  </si>
  <si>
    <t>Biomass wheat 1</t>
  </si>
  <si>
    <t>Base-case</t>
  </si>
  <si>
    <t>Pessimistic biochar</t>
  </si>
  <si>
    <t>Optimistic biochar</t>
  </si>
  <si>
    <t>Pessimistic process heat</t>
  </si>
  <si>
    <t>Optimistic process heat</t>
  </si>
  <si>
    <t>Pessimistic disctrict heating</t>
  </si>
  <si>
    <t>Optimistic disctrict heating</t>
  </si>
  <si>
    <t>Pessimistic biomass</t>
  </si>
  <si>
    <t>Optimistic biomass</t>
  </si>
  <si>
    <t>Pessimistic Capex and Opex</t>
  </si>
  <si>
    <t>Optimistic Capex and Opex</t>
  </si>
  <si>
    <t>Pessimistic-case</t>
  </si>
  <si>
    <t>Optimistic-case</t>
  </si>
  <si>
    <t>Base-case2025</t>
  </si>
  <si>
    <t>Base-case2050</t>
  </si>
  <si>
    <t>B2-pessimistic biochar</t>
  </si>
  <si>
    <t>B1-pessimistic biochar</t>
  </si>
  <si>
    <t>W2-pessimistic biochar</t>
  </si>
  <si>
    <t>W1-pessimistic biochar</t>
  </si>
  <si>
    <t>B2-optimistic biochar</t>
  </si>
  <si>
    <t>B1-optimistic biochar</t>
  </si>
  <si>
    <t>W2-optimistic biochar</t>
  </si>
  <si>
    <t>W1-optimistic biochar</t>
  </si>
  <si>
    <t>B2-pessimistic process heat</t>
  </si>
  <si>
    <t>B1-pessimistic process heat</t>
  </si>
  <si>
    <t>W2-pessimistic process heat</t>
  </si>
  <si>
    <t>W1-pessimistic process heat</t>
  </si>
  <si>
    <t>B2-optimistic process heat</t>
  </si>
  <si>
    <t>B1-optimistic process heat</t>
  </si>
  <si>
    <t>W2-optimistic process heat</t>
  </si>
  <si>
    <t>W1-optimistic process heat</t>
  </si>
  <si>
    <t>B2-pessimistic disctrict heating</t>
  </si>
  <si>
    <t>B1-pessimistic disctrict heating</t>
  </si>
  <si>
    <t>W2-pessimistic disctrict heating</t>
  </si>
  <si>
    <t>W1-pessimistic disctrict heating</t>
  </si>
  <si>
    <t>B2-optimistic disctrict heating</t>
  </si>
  <si>
    <t>B1-optimistic disctrict heating</t>
  </si>
  <si>
    <t>W2-optimistic disctrict heating</t>
  </si>
  <si>
    <t>W1-optimistic disctrict heating</t>
  </si>
  <si>
    <t>B2-pessimistic biomass</t>
  </si>
  <si>
    <t>B1-pessimistic biomass</t>
  </si>
  <si>
    <t>W2-pessimistic biomass</t>
  </si>
  <si>
    <t>W1-pessimistic biomass</t>
  </si>
  <si>
    <t>B2-optimistic biomass</t>
  </si>
  <si>
    <t>B1-optimistic biomass</t>
  </si>
  <si>
    <t>W2-optimistic biomass</t>
  </si>
  <si>
    <t>W1-optimistic biomass</t>
  </si>
  <si>
    <t>B2-pessimistic capex and opex</t>
  </si>
  <si>
    <t>B1-pessimistic capex and opex</t>
  </si>
  <si>
    <t>W2-pessimistic capex and opex</t>
  </si>
  <si>
    <t>W1-pessimistic capex and opex</t>
  </si>
  <si>
    <t>B2-optimistic capex and opex</t>
  </si>
  <si>
    <t>B1-optimistic capex and opex</t>
  </si>
  <si>
    <t>W2-optimistic capex and opex</t>
  </si>
  <si>
    <t>W1-optimistic capex and opex</t>
  </si>
  <si>
    <t>B2-pessimistic DME capex and opex</t>
  </si>
  <si>
    <t>B1-pessimistic DME capex and opex</t>
  </si>
  <si>
    <t>W2-pessimistic DME capex and opex</t>
  </si>
  <si>
    <t>W1-pessimistic DME capex and opex</t>
  </si>
  <si>
    <t>B2-optimistic DME capex and opex</t>
  </si>
  <si>
    <t>B1-optimistic DME capex and opex</t>
  </si>
  <si>
    <t>W2-optimistic DME capex and opex</t>
  </si>
  <si>
    <t>W1-optimistic DME capex and opex</t>
  </si>
  <si>
    <t>Non-flexibleDME-B2</t>
  </si>
  <si>
    <t>Non-flexibleDME-B1</t>
  </si>
  <si>
    <t>Non-flexibleDME-W2</t>
  </si>
  <si>
    <t>Non-flexibleDME-W1</t>
  </si>
  <si>
    <t>Base-case-non-flexibleDME</t>
  </si>
  <si>
    <t>2025 SOEC Capex and Opex</t>
  </si>
  <si>
    <t>2050 SOEC Capex and Opex</t>
  </si>
  <si>
    <t>2025 storages Capex and Opex</t>
  </si>
  <si>
    <t>2050 storages Capex and Opex</t>
  </si>
  <si>
    <t>2025 power Capex and Opex</t>
  </si>
  <si>
    <t>2050 power Capex and Opex</t>
  </si>
  <si>
    <t>B2-2025 SOEC capex and opex</t>
  </si>
  <si>
    <t>B1-2025 SOEC capex and opex</t>
  </si>
  <si>
    <t>W2-2025 SOEC capex and opex</t>
  </si>
  <si>
    <t>W1-2025 SOEC capex and opex</t>
  </si>
  <si>
    <t>B2-2025 storages capex and opex</t>
  </si>
  <si>
    <t>B1-2025 storages capex and opex</t>
  </si>
  <si>
    <t>W2-2025 storages capex and opex</t>
  </si>
  <si>
    <t>W1-2025 storages capex and opex</t>
  </si>
  <si>
    <t>B2-2025 power capex and opex</t>
  </si>
  <si>
    <t>B1-2025 power capex and opex</t>
  </si>
  <si>
    <t>W2-2025 power capex and opex</t>
  </si>
  <si>
    <t>W1-2025 power capex and opex</t>
  </si>
  <si>
    <t>B2-2050 SOEC capex and opex</t>
  </si>
  <si>
    <t>B1-2050 SOEC capex and opex</t>
  </si>
  <si>
    <t>W2-2050 SOEC capex and opex</t>
  </si>
  <si>
    <t>W1-2050 SOEC capex and opex</t>
  </si>
  <si>
    <t>B2-2050 storages capex and opex</t>
  </si>
  <si>
    <t>B1-2050 storages capex and opex</t>
  </si>
  <si>
    <t>W2-2050 storages capex and opex</t>
  </si>
  <si>
    <t>W1-2050 storages capex and opex</t>
  </si>
  <si>
    <t>B2-2050 power capex and opex</t>
  </si>
  <si>
    <t>B1-2050 power capex and opex</t>
  </si>
  <si>
    <t>W2-2050 power capex and opex</t>
  </si>
  <si>
    <t>W1-2050 power capex and opex</t>
  </si>
  <si>
    <t>MeOH - Biogas - SOEC</t>
  </si>
  <si>
    <t>Product/Reactant13</t>
  </si>
  <si>
    <t>MeOH biogas H2</t>
  </si>
  <si>
    <t>MeOH_SOEC_None</t>
  </si>
  <si>
    <t>BGH2-2030 MeOH from Biogas</t>
  </si>
  <si>
    <t>Biogas w H2</t>
  </si>
  <si>
    <t>Biogas wo H2</t>
  </si>
  <si>
    <t>Reactant14</t>
  </si>
  <si>
    <t>MeOH - Biogas - None</t>
  </si>
  <si>
    <t>MeOH biogas</t>
  </si>
  <si>
    <t>MeOH_None_None</t>
  </si>
  <si>
    <t>BG-2030 MeOH from Biogas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</si>
</sst>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"/>
    <numFmt numFmtId="166" formatCode="0.000"/>
    <numFmt numFmtId="169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87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1" applyNumberFormat="1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9" fontId="0" fillId="0" borderId="0" xfId="1" applyFont="1"/>
    <xf numFmtId="1" fontId="0" fillId="0" borderId="0" xfId="0" applyNumberFormat="1"/>
    <xf numFmtId="2" fontId="0" fillId="0" borderId="0" xfId="0" applyNumberFormat="1"/>
    <xf numFmtId="0" fontId="3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0" xfId="0" applyFont="1"/>
    <xf numFmtId="0" fontId="0" fillId="0" borderId="1" xfId="0" applyBorder="1"/>
    <xf numFmtId="0" fontId="0" fillId="0" borderId="2" xfId="0" applyBorder="1"/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4" fillId="0" borderId="0" xfId="0" applyFont="1" applyAlignment="1">
      <alignment vertical="center" wrapText="1"/>
    </xf>
    <xf numFmtId="10" fontId="0" fillId="0" borderId="0" xfId="0" applyNumberFormat="1"/>
    <xf numFmtId="165" fontId="0" fillId="0" borderId="0" xfId="0" applyNumberFormat="1"/>
    <xf numFmtId="0" fontId="0" fillId="0" borderId="0" xfId="1" quotePrefix="1" applyNumberFormat="1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9" fontId="1" fillId="0" borderId="0" xfId="1" applyFont="1"/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2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9" fillId="0" borderId="0" xfId="2" applyAlignment="1">
      <alignment horizontal="left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9" fillId="0" borderId="0" xfId="2"/>
    <xf numFmtId="0" fontId="3" fillId="0" borderId="2" xfId="0" applyFont="1" applyBorder="1"/>
    <xf numFmtId="0" fontId="4" fillId="0" borderId="0" xfId="2" applyFont="1"/>
    <xf numFmtId="166" fontId="0" fillId="0" borderId="0" xfId="0" applyNumberFormat="1"/>
    <xf numFmtId="0" fontId="4" fillId="0" borderId="0" xfId="1" applyNumberFormat="1" applyFont="1"/>
    <xf numFmtId="0" fontId="0" fillId="4" borderId="0" xfId="0" applyFill="1"/>
    <xf numFmtId="0" fontId="3" fillId="6" borderId="0" xfId="0" applyFont="1" applyFill="1" applyAlignment="1">
      <alignment horizontal="center"/>
    </xf>
    <xf numFmtId="0" fontId="0" fillId="6" borderId="0" xfId="1" applyNumberFormat="1" applyFont="1" applyFill="1"/>
    <xf numFmtId="9" fontId="0" fillId="6" borderId="0" xfId="1" applyFont="1" applyFill="1"/>
    <xf numFmtId="0" fontId="0" fillId="0" borderId="0" xfId="1" applyNumberFormat="1" applyFont="1" applyFill="1"/>
    <xf numFmtId="0" fontId="3" fillId="0" borderId="0" xfId="0" applyFont="1" applyAlignment="1">
      <alignment horizontal="right"/>
    </xf>
    <xf numFmtId="164" fontId="3" fillId="0" borderId="0" xfId="0" applyNumberFormat="1" applyFont="1"/>
    <xf numFmtId="9" fontId="0" fillId="0" borderId="0" xfId="1" applyFont="1" applyFill="1"/>
    <xf numFmtId="0" fontId="4" fillId="0" borderId="0" xfId="0" applyFont="1" applyAlignment="1">
      <alignment vertical="center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0" fillId="6" borderId="0" xfId="0" applyFill="1"/>
    <xf numFmtId="0" fontId="3" fillId="0" borderId="0" xfId="0" quotePrefix="1" applyFont="1"/>
    <xf numFmtId="0" fontId="5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right"/>
    </xf>
    <xf numFmtId="2" fontId="4" fillId="0" borderId="0" xfId="0" applyNumberFormat="1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169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22">
    <dxf>
      <font>
        <color theme="9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</dxf>
    <dxf>
      <font>
        <color theme="9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60960</xdr:rowOff>
        </xdr:from>
        <xdr:to>
          <xdr:col>3</xdr:col>
          <xdr:colOff>883920</xdr:colOff>
          <xdr:row>2</xdr:row>
          <xdr:rowOff>99060</xdr:rowOff>
        </xdr:to>
        <xdr:sp macro="" textlink="">
          <xdr:nvSpPr>
            <xdr:cNvPr id="7503" name="Button 335" hidden="1">
              <a:extLst>
                <a:ext uri="{63B3BB69-23CF-44E3-9099-C40C66FF867C}">
                  <a14:compatExt spid="_x0000_s7503"/>
                </a:ext>
                <a:ext uri="{FF2B5EF4-FFF2-40B4-BE49-F238E27FC236}">
                  <a16:creationId xmlns:a16="http://schemas.microsoft.com/office/drawing/2014/main" id="{00000000-0008-0000-0500-00004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da-DK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Import comments from data sheet and save current file to xlsx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jbca/Documents/Models/OptiPlant/Sources%20and%20documentation/Techno%20economic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urces"/>
      <sheetName val="Fuel production cost"/>
      <sheetName val="Fuel cost graphs"/>
      <sheetName val="Calculations"/>
      <sheetName val="Calculations 2"/>
      <sheetName val="Annuities"/>
      <sheetName val="All_data"/>
      <sheetName val="Desalination"/>
      <sheetName val="Bio-eMeOH plant"/>
      <sheetName val="MeOH plant + CO2"/>
      <sheetName val="NH3 plant + ASU"/>
      <sheetName val=" Storage + Transport"/>
      <sheetName val="Electrolyser + O2+Heat + Grid"/>
      <sheetName val="Solar PV"/>
      <sheetName val="Solar PV tracking"/>
      <sheetName val="Wind_turbines"/>
      <sheetName val="Wind_on"/>
      <sheetName val="Wind_off"/>
      <sheetName val="Sheet1"/>
    </sheetNames>
    <sheetDataSet>
      <sheetData sheetId="0"/>
      <sheetData sheetId="1"/>
      <sheetData sheetId="2"/>
      <sheetData sheetId="3">
        <row r="3">
          <cell r="C3">
            <v>0.89293686936333605</v>
          </cell>
        </row>
        <row r="8">
          <cell r="C8">
            <v>0.75284197846871936</v>
          </cell>
        </row>
        <row r="22">
          <cell r="C22">
            <v>576.1</v>
          </cell>
        </row>
        <row r="23">
          <cell r="C23">
            <v>556.79999999999995</v>
          </cell>
        </row>
        <row r="28">
          <cell r="C28">
            <v>607.5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ydrogen.energy.gov/pdfs/progress13/xi_5_elgowainy_2013.pdf" TargetMode="External"/><Relationship Id="rId13" Type="http://schemas.openxmlformats.org/officeDocument/2006/relationships/hyperlink" Target="https://ens.dk/en/our-services/projections-and-models/technology-data/technology-data-renewable-fuels" TargetMode="External"/><Relationship Id="rId18" Type="http://schemas.openxmlformats.org/officeDocument/2006/relationships/hyperlink" Target="https://www.hydrogen.energy.gov/program_records.html?print" TargetMode="External"/><Relationship Id="rId3" Type="http://schemas.openxmlformats.org/officeDocument/2006/relationships/hyperlink" Target="https://doi.org/10.1016/j.egypro.2017.03.1111" TargetMode="External"/><Relationship Id="rId21" Type="http://schemas.openxmlformats.org/officeDocument/2006/relationships/hyperlink" Target="https://webstore.iea.org/the-future-of-hydrogen" TargetMode="External"/><Relationship Id="rId7" Type="http://schemas.openxmlformats.org/officeDocument/2006/relationships/hyperlink" Target="https://www.nrel.gov/docs/fy04osti/35404.pdf" TargetMode="External"/><Relationship Id="rId12" Type="http://schemas.openxmlformats.org/officeDocument/2006/relationships/hyperlink" Target="https://ens.dk/en/our-services/projections-and-models/technology-data/technology-data-generation-electricity-and" TargetMode="External"/><Relationship Id="rId17" Type="http://schemas.openxmlformats.org/officeDocument/2006/relationships/hyperlink" Target="https://www.danskfjernvarme.dk/groen-energi/analyser/210512-power-to-x-og-fjernvarme" TargetMode="External"/><Relationship Id="rId25" Type="http://schemas.openxmlformats.org/officeDocument/2006/relationships/hyperlink" Target="https://atb.nrel.gov/transportation/2020/hydrogen" TargetMode="External"/><Relationship Id="rId2" Type="http://schemas.openxmlformats.org/officeDocument/2006/relationships/hyperlink" Target="https://www.iea.org/reports/world-energy-outlook-2020" TargetMode="External"/><Relationship Id="rId16" Type="http://schemas.openxmlformats.org/officeDocument/2006/relationships/hyperlink" Target="http://dx.doi.org/10.2139/ssrn.4154006" TargetMode="External"/><Relationship Id="rId20" Type="http://schemas.openxmlformats.org/officeDocument/2006/relationships/hyperlink" Target="https://doi.org/10.1016/j.ijhydene.2019.11.028" TargetMode="External"/><Relationship Id="rId1" Type="http://schemas.openxmlformats.org/officeDocument/2006/relationships/hyperlink" Target="https://doi.org/10.1038/s41560-020-00771-9" TargetMode="External"/><Relationship Id="rId6" Type="http://schemas.openxmlformats.org/officeDocument/2006/relationships/hyperlink" Target="https://www.iea.org/reports/net-zero-by-2050" TargetMode="External"/><Relationship Id="rId11" Type="http://schemas.openxmlformats.org/officeDocument/2006/relationships/hyperlink" Target="https://www.sciencedirect.com/science/article/pii/S0360319921030834" TargetMode="External"/><Relationship Id="rId24" Type="http://schemas.openxmlformats.org/officeDocument/2006/relationships/hyperlink" Target="https://ens.dk/en/our-services/projections-and-models/technology-data/technology-data-energy-storage" TargetMode="External"/><Relationship Id="rId5" Type="http://schemas.openxmlformats.org/officeDocument/2006/relationships/hyperlink" Target="https://www.cei.washington.edu/education/science-of-solar/battery-technology/" TargetMode="External"/><Relationship Id="rId15" Type="http://schemas.openxmlformats.org/officeDocument/2006/relationships/hyperlink" Target="https://www.nordicenergy.org/project/np2x/" TargetMode="External"/><Relationship Id="rId23" Type="http://schemas.openxmlformats.org/officeDocument/2006/relationships/hyperlink" Target="https://www.sciencedirect.com/science/article/pii/S0360319918319931" TargetMode="External"/><Relationship Id="rId10" Type="http://schemas.openxmlformats.org/officeDocument/2006/relationships/hyperlink" Target="https://www.sciencedirect.com/science/article/pii/B9781782423645000075" TargetMode="External"/><Relationship Id="rId19" Type="http://schemas.openxmlformats.org/officeDocument/2006/relationships/hyperlink" Target="https://www.sciencedirect.com/science/article/pii/S0360319921030834" TargetMode="External"/><Relationship Id="rId4" Type="http://schemas.openxmlformats.org/officeDocument/2006/relationships/hyperlink" Target="https://www.nature.com/articles/s41558-021-01032-7" TargetMode="External"/><Relationship Id="rId9" Type="http://schemas.openxmlformats.org/officeDocument/2006/relationships/hyperlink" Target="https://ens.dk/en/our-services/projections-and-models/technology-data/technology-data-industrial-process-heat-and" TargetMode="External"/><Relationship Id="rId14" Type="http://schemas.openxmlformats.org/officeDocument/2006/relationships/hyperlink" Target="https://op.europa.eu/en/publication-detail/-/publication/1f55ca82-3451-11e6-969e-01aa75ed71a1/language-en" TargetMode="External"/><Relationship Id="rId22" Type="http://schemas.openxmlformats.org/officeDocument/2006/relationships/hyperlink" Target="https://doi.org/10.1016/j.rser.2022.1130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S77"/>
  <sheetViews>
    <sheetView workbookViewId="0">
      <pane xSplit="5" ySplit="8" topLeftCell="F9" activePane="bottomRight" state="frozen"/>
      <selection pane="topRight" activeCell="F1" sqref="F1"/>
      <selection pane="bottomLeft" activeCell="A12" sqref="A12"/>
      <selection pane="bottomRight" activeCell="G18" sqref="G18"/>
    </sheetView>
  </sheetViews>
  <sheetFormatPr defaultColWidth="8.77734375" defaultRowHeight="14.4" x14ac:dyDescent="0.3"/>
  <cols>
    <col min="1" max="1" width="8.109375" customWidth="1"/>
    <col min="2" max="2" width="20.6640625" style="3" customWidth="1"/>
    <col min="3" max="3" width="21.6640625" style="4" customWidth="1"/>
    <col min="4" max="4" width="27.21875" style="2" customWidth="1"/>
    <col min="5" max="5" width="15.109375" style="9" customWidth="1"/>
    <col min="6" max="6" width="13.21875" style="2" customWidth="1"/>
    <col min="7" max="7" width="29.77734375" style="2" customWidth="1"/>
    <col min="8" max="8" width="21.33203125" customWidth="1"/>
    <col min="9" max="9" width="20.21875" customWidth="1"/>
    <col min="10" max="10" width="9.5546875" customWidth="1"/>
    <col min="11" max="12" width="11.77734375" customWidth="1"/>
    <col min="13" max="14" width="10.44140625" customWidth="1"/>
    <col min="15" max="15" width="12.21875" customWidth="1"/>
    <col min="16" max="16" width="9.21875" customWidth="1"/>
    <col min="17" max="17" width="10.5546875" customWidth="1"/>
    <col min="18" max="18" width="8.77734375" customWidth="1"/>
    <col min="19" max="19" width="10.5546875" customWidth="1"/>
    <col min="20" max="21" width="7.88671875" customWidth="1"/>
    <col min="22" max="23" width="7.5546875" customWidth="1"/>
    <col min="24" max="25" width="6.6640625" customWidth="1"/>
    <col min="26" max="26" width="14" customWidth="1"/>
    <col min="27" max="27" width="10.5546875" customWidth="1"/>
    <col min="28" max="29" width="8.77734375" customWidth="1"/>
    <col min="30" max="31" width="7.88671875" customWidth="1"/>
    <col min="32" max="33" width="7.5546875" customWidth="1"/>
    <col min="34" max="35" width="6.6640625" customWidth="1"/>
    <col min="36" max="36" width="14" customWidth="1"/>
    <col min="37" max="37" width="10.5546875" customWidth="1"/>
    <col min="38" max="39" width="8.77734375" customWidth="1"/>
    <col min="40" max="41" width="7.88671875" customWidth="1"/>
    <col min="42" max="43" width="7.5546875" customWidth="1"/>
    <col min="44" max="45" width="6.6640625" customWidth="1"/>
    <col min="47" max="47" width="10.5546875" customWidth="1"/>
    <col min="48" max="49" width="8.77734375" customWidth="1"/>
    <col min="50" max="51" width="7.88671875" customWidth="1"/>
    <col min="52" max="53" width="7.5546875" customWidth="1"/>
    <col min="54" max="55" width="6.6640625" customWidth="1"/>
    <col min="57" max="57" width="10.5546875" customWidth="1"/>
    <col min="58" max="59" width="8.77734375" customWidth="1"/>
    <col min="60" max="61" width="7.88671875" customWidth="1"/>
    <col min="62" max="63" width="7.5546875" customWidth="1"/>
    <col min="64" max="65" width="6.6640625" customWidth="1"/>
    <col min="66" max="66" width="11.21875" customWidth="1"/>
    <col min="67" max="67" width="10.5546875" customWidth="1"/>
    <col min="68" max="69" width="8.77734375" customWidth="1"/>
    <col min="70" max="71" width="7.88671875" customWidth="1"/>
    <col min="72" max="73" width="7.5546875" customWidth="1"/>
    <col min="74" max="75" width="6.6640625" customWidth="1"/>
    <col min="76" max="76" width="12.6640625" customWidth="1"/>
    <col min="77" max="77" width="10.5546875" customWidth="1"/>
    <col min="78" max="79" width="8.77734375" customWidth="1"/>
    <col min="80" max="81" width="7.88671875" customWidth="1"/>
    <col min="82" max="83" width="7.5546875" customWidth="1"/>
    <col min="84" max="85" width="6.6640625" customWidth="1"/>
    <col min="86" max="86" width="11.77734375" customWidth="1"/>
    <col min="87" max="87" width="10.5546875" customWidth="1"/>
    <col min="88" max="89" width="8.77734375" customWidth="1"/>
    <col min="90" max="91" width="7.88671875" customWidth="1"/>
    <col min="92" max="93" width="7.5546875" customWidth="1"/>
    <col min="94" max="94" width="8.6640625" customWidth="1"/>
    <col min="95" max="95" width="6.6640625" customWidth="1"/>
    <col min="96" max="96" width="10.77734375" customWidth="1"/>
    <col min="97" max="97" width="10.5546875" customWidth="1"/>
    <col min="98" max="99" width="8.77734375" customWidth="1"/>
    <col min="100" max="101" width="7.88671875" customWidth="1"/>
    <col min="102" max="103" width="7.5546875" customWidth="1"/>
    <col min="104" max="105" width="6.6640625" customWidth="1"/>
    <col min="106" max="106" width="12.88671875" customWidth="1"/>
    <col min="107" max="107" width="10.5546875" customWidth="1"/>
    <col min="108" max="109" width="8.77734375" customWidth="1"/>
    <col min="110" max="111" width="7.88671875" customWidth="1"/>
    <col min="112" max="113" width="7.5546875" customWidth="1"/>
    <col min="114" max="115" width="6.6640625" customWidth="1"/>
    <col min="116" max="116" width="14.21875" customWidth="1"/>
    <col min="117" max="117" width="10.5546875" customWidth="1"/>
    <col min="118" max="119" width="8.77734375" customWidth="1"/>
    <col min="120" max="121" width="7.88671875" customWidth="1"/>
    <col min="122" max="123" width="7.5546875" customWidth="1"/>
    <col min="124" max="125" width="6.6640625" customWidth="1"/>
    <col min="126" max="126" width="15.21875" customWidth="1"/>
    <col min="127" max="127" width="10.5546875" customWidth="1"/>
    <col min="128" max="129" width="8.77734375" customWidth="1"/>
    <col min="130" max="131" width="7.88671875" customWidth="1"/>
    <col min="132" max="133" width="7.5546875" customWidth="1"/>
    <col min="134" max="135" width="6.6640625" customWidth="1"/>
    <col min="136" max="136" width="18.21875" customWidth="1"/>
    <col min="137" max="137" width="10.5546875" customWidth="1"/>
    <col min="138" max="139" width="8.77734375" customWidth="1"/>
    <col min="140" max="141" width="7.88671875" customWidth="1"/>
    <col min="142" max="143" width="7.5546875" customWidth="1"/>
    <col min="144" max="145" width="6.6640625" customWidth="1"/>
    <col min="146" max="146" width="14.21875" customWidth="1"/>
    <col min="147" max="147" width="10.5546875" customWidth="1"/>
    <col min="148" max="149" width="8.77734375" customWidth="1"/>
    <col min="150" max="151" width="9.21875" customWidth="1"/>
    <col min="152" max="153" width="7.5546875" customWidth="1"/>
    <col min="154" max="155" width="6.6640625" customWidth="1"/>
    <col min="156" max="156" width="9.109375" customWidth="1"/>
    <col min="157" max="157" width="9.77734375" customWidth="1"/>
    <col min="158" max="159" width="9.88671875" customWidth="1"/>
    <col min="160" max="161" width="8" customWidth="1"/>
    <col min="162" max="163" width="8.33203125" customWidth="1"/>
    <col min="164" max="165" width="7.44140625" customWidth="1"/>
    <col min="167" max="167" width="10.5546875" customWidth="1"/>
    <col min="168" max="169" width="8.77734375" customWidth="1"/>
    <col min="170" max="171" width="7.88671875" customWidth="1"/>
    <col min="172" max="174" width="7.5546875" customWidth="1"/>
    <col min="175" max="175" width="6.6640625" customWidth="1"/>
    <col min="176" max="176" width="13.44140625" customWidth="1"/>
    <col min="177" max="177" width="11.21875" customWidth="1"/>
  </cols>
  <sheetData>
    <row r="1" spans="1:175" x14ac:dyDescent="0.3">
      <c r="A1" s="19" t="s">
        <v>169</v>
      </c>
      <c r="B1" s="19">
        <v>0</v>
      </c>
      <c r="C1" s="6" t="s">
        <v>219</v>
      </c>
      <c r="E1" s="13"/>
      <c r="G1" s="49"/>
    </row>
    <row r="2" spans="1:175" x14ac:dyDescent="0.3">
      <c r="A2" s="1" t="s">
        <v>146</v>
      </c>
      <c r="B2" s="1">
        <v>2030</v>
      </c>
      <c r="C2" s="11">
        <v>2040</v>
      </c>
      <c r="D2" s="11">
        <v>2050</v>
      </c>
      <c r="E2" s="13"/>
    </row>
    <row r="3" spans="1:175" x14ac:dyDescent="0.3">
      <c r="A3" s="27">
        <v>1</v>
      </c>
      <c r="B3" s="14">
        <f>$A$3+(($D$3-$A$3)/($D$2-2020))*(B2-2020)</f>
        <v>1</v>
      </c>
      <c r="C3" s="14">
        <f>$A$3+(($D$3-$A$3)/($D$2-2020))*(C2-2020)</f>
        <v>1</v>
      </c>
      <c r="D3" s="27">
        <v>1</v>
      </c>
      <c r="E3" s="13"/>
    </row>
    <row r="4" spans="1:175" ht="16.05" customHeight="1" x14ac:dyDescent="0.3">
      <c r="A4" s="74" t="s">
        <v>0</v>
      </c>
      <c r="B4" s="74"/>
      <c r="C4" s="74"/>
      <c r="D4" s="5"/>
      <c r="E4" s="13"/>
      <c r="F4" s="7" t="s">
        <v>131</v>
      </c>
      <c r="G4" s="7" t="s">
        <v>145</v>
      </c>
      <c r="H4" s="5" t="s">
        <v>78</v>
      </c>
      <c r="I4" s="5" t="s">
        <v>2</v>
      </c>
      <c r="J4" s="5" t="s">
        <v>4</v>
      </c>
      <c r="K4" s="5" t="s">
        <v>5</v>
      </c>
      <c r="L4" s="5" t="s">
        <v>408</v>
      </c>
      <c r="M4" s="30" t="s">
        <v>3</v>
      </c>
      <c r="N4" s="30" t="s">
        <v>270</v>
      </c>
      <c r="O4" s="5" t="s">
        <v>6</v>
      </c>
      <c r="P4" s="72" t="s">
        <v>79</v>
      </c>
      <c r="Q4" s="72"/>
      <c r="R4" s="72"/>
      <c r="S4" s="72"/>
      <c r="T4" s="72"/>
      <c r="U4" s="72"/>
      <c r="V4" s="72"/>
      <c r="W4" s="72"/>
      <c r="X4" s="72"/>
      <c r="Y4" s="72"/>
      <c r="Z4" s="72" t="s">
        <v>80</v>
      </c>
      <c r="AA4" s="72"/>
      <c r="AB4" s="72"/>
      <c r="AC4" s="72"/>
      <c r="AD4" s="72"/>
      <c r="AE4" s="72"/>
      <c r="AF4" s="72"/>
      <c r="AG4" s="72"/>
      <c r="AH4" s="72"/>
      <c r="AI4" s="72"/>
      <c r="AJ4" s="72" t="s">
        <v>407</v>
      </c>
      <c r="AK4" s="72"/>
      <c r="AL4" s="72"/>
      <c r="AM4" s="72"/>
      <c r="AN4" s="72"/>
      <c r="AO4" s="72"/>
      <c r="AP4" s="72"/>
      <c r="AQ4" s="72"/>
      <c r="AR4" s="72"/>
      <c r="AS4" s="72"/>
      <c r="AT4" s="72" t="s">
        <v>81</v>
      </c>
      <c r="AU4" s="72"/>
      <c r="AV4" s="72"/>
      <c r="AW4" s="72"/>
      <c r="AX4" s="72"/>
      <c r="AY4" s="72"/>
      <c r="AZ4" s="72"/>
      <c r="BA4" s="72"/>
      <c r="BB4" s="72"/>
      <c r="BC4" s="30"/>
      <c r="BD4" s="72" t="s">
        <v>82</v>
      </c>
      <c r="BE4" s="72"/>
      <c r="BF4" s="72"/>
      <c r="BG4" s="72"/>
      <c r="BH4" s="72"/>
      <c r="BI4" s="72"/>
      <c r="BJ4" s="72"/>
      <c r="BK4" s="72"/>
      <c r="BL4" s="72"/>
      <c r="BM4" s="30"/>
      <c r="BN4" s="72" t="s">
        <v>83</v>
      </c>
      <c r="BO4" s="72"/>
      <c r="BP4" s="72"/>
      <c r="BQ4" s="72"/>
      <c r="BR4" s="72"/>
      <c r="BS4" s="72"/>
      <c r="BT4" s="72"/>
      <c r="BU4" s="72"/>
      <c r="BV4" s="72"/>
      <c r="BW4" s="30"/>
      <c r="BX4" s="72" t="s">
        <v>84</v>
      </c>
      <c r="BY4" s="72"/>
      <c r="BZ4" s="72"/>
      <c r="CA4" s="72"/>
      <c r="CB4" s="72"/>
      <c r="CC4" s="72"/>
      <c r="CD4" s="72"/>
      <c r="CE4" s="72"/>
      <c r="CF4" s="72"/>
      <c r="CG4" s="30"/>
      <c r="CH4" s="72" t="s">
        <v>183</v>
      </c>
      <c r="CI4" s="72"/>
      <c r="CJ4" s="72"/>
      <c r="CK4" s="72"/>
      <c r="CL4" s="72"/>
      <c r="CM4" s="72"/>
      <c r="CN4" s="72"/>
      <c r="CO4" s="72"/>
      <c r="CP4" s="72"/>
      <c r="CQ4" s="30"/>
      <c r="CR4" s="72" t="s">
        <v>184</v>
      </c>
      <c r="CS4" s="72"/>
      <c r="CT4" s="72"/>
      <c r="CU4" s="72"/>
      <c r="CV4" s="72"/>
      <c r="CW4" s="72"/>
      <c r="CX4" s="72"/>
      <c r="CY4" s="72"/>
      <c r="CZ4" s="72"/>
      <c r="DA4" s="30"/>
      <c r="DB4" s="72" t="s">
        <v>185</v>
      </c>
      <c r="DC4" s="72"/>
      <c r="DD4" s="72"/>
      <c r="DE4" s="72"/>
      <c r="DF4" s="72"/>
      <c r="DG4" s="72"/>
      <c r="DH4" s="72"/>
      <c r="DI4" s="72"/>
      <c r="DJ4" s="72"/>
      <c r="DK4" s="30"/>
      <c r="DL4" s="72" t="s">
        <v>186</v>
      </c>
      <c r="DM4" s="72"/>
      <c r="DN4" s="72"/>
      <c r="DO4" s="72"/>
      <c r="DP4" s="72"/>
      <c r="DQ4" s="72"/>
      <c r="DR4" s="72"/>
      <c r="DS4" s="72"/>
      <c r="DT4" s="72"/>
      <c r="DU4" s="30"/>
      <c r="DV4" s="72" t="s">
        <v>187</v>
      </c>
      <c r="DW4" s="72"/>
      <c r="DX4" s="72"/>
      <c r="DY4" s="72"/>
      <c r="DZ4" s="72"/>
      <c r="EA4" s="72"/>
      <c r="EB4" s="72"/>
      <c r="EC4" s="72"/>
      <c r="ED4" s="72"/>
      <c r="EE4" s="30"/>
      <c r="EF4" s="72" t="s">
        <v>132</v>
      </c>
      <c r="EG4" s="72"/>
      <c r="EH4" s="72"/>
      <c r="EI4" s="72"/>
      <c r="EJ4" s="72"/>
      <c r="EK4" s="72"/>
      <c r="EL4" s="72"/>
      <c r="EM4" s="72"/>
      <c r="EN4" s="72"/>
      <c r="EO4" s="30"/>
      <c r="EP4" s="72" t="s">
        <v>85</v>
      </c>
      <c r="EQ4" s="72"/>
      <c r="ER4" s="72"/>
      <c r="ES4" s="72"/>
      <c r="ET4" s="72"/>
      <c r="EU4" s="72"/>
      <c r="EV4" s="72"/>
      <c r="EW4" s="72"/>
      <c r="EX4" s="72"/>
      <c r="EY4" s="30"/>
      <c r="EZ4" s="72" t="s">
        <v>178</v>
      </c>
      <c r="FA4" s="72"/>
      <c r="FB4" s="72"/>
      <c r="FC4" s="72"/>
      <c r="FD4" s="72"/>
      <c r="FE4" s="72"/>
      <c r="FF4" s="72"/>
      <c r="FG4" s="72"/>
      <c r="FH4" s="72"/>
      <c r="FI4" s="30"/>
      <c r="FJ4" s="72" t="s">
        <v>86</v>
      </c>
      <c r="FK4" s="72"/>
      <c r="FL4" s="72"/>
      <c r="FM4" s="72"/>
      <c r="FN4" s="72"/>
      <c r="FO4" s="72"/>
      <c r="FP4" s="72"/>
      <c r="FQ4" s="72"/>
      <c r="FR4" s="72"/>
      <c r="FS4" s="72"/>
    </row>
    <row r="5" spans="1:175" s="5" customFormat="1" ht="15" customHeight="1" x14ac:dyDescent="0.3">
      <c r="A5" s="38"/>
      <c r="B5" s="75" t="s">
        <v>7</v>
      </c>
      <c r="C5" s="76" t="s">
        <v>8</v>
      </c>
      <c r="D5" s="75" t="s">
        <v>9</v>
      </c>
      <c r="E5" s="47" t="s">
        <v>1</v>
      </c>
      <c r="F5" s="22" t="s">
        <v>131</v>
      </c>
      <c r="G5" s="22" t="str">
        <f>G4</f>
        <v>Unit tag</v>
      </c>
      <c r="H5" s="23" t="s">
        <v>78</v>
      </c>
      <c r="I5" s="23" t="s">
        <v>2</v>
      </c>
      <c r="J5" s="23" t="s">
        <v>4</v>
      </c>
      <c r="K5" s="23" t="s">
        <v>5</v>
      </c>
      <c r="L5" s="23" t="s">
        <v>408</v>
      </c>
      <c r="M5" s="23" t="s">
        <v>3</v>
      </c>
      <c r="N5" s="23" t="s">
        <v>270</v>
      </c>
      <c r="O5" s="23" t="s">
        <v>6</v>
      </c>
      <c r="P5" s="23" t="s">
        <v>79</v>
      </c>
      <c r="Q5" s="23" t="s">
        <v>79</v>
      </c>
      <c r="R5" s="23" t="s">
        <v>79</v>
      </c>
      <c r="S5" s="23" t="s">
        <v>79</v>
      </c>
      <c r="T5" s="23" t="s">
        <v>79</v>
      </c>
      <c r="U5" s="23" t="s">
        <v>79</v>
      </c>
      <c r="V5" s="23" t="s">
        <v>79</v>
      </c>
      <c r="W5" s="23" t="s">
        <v>79</v>
      </c>
      <c r="X5" s="23" t="s">
        <v>79</v>
      </c>
      <c r="Y5" s="23" t="s">
        <v>79</v>
      </c>
      <c r="Z5" s="23" t="s">
        <v>80</v>
      </c>
      <c r="AA5" s="23" t="s">
        <v>80</v>
      </c>
      <c r="AB5" s="23" t="s">
        <v>80</v>
      </c>
      <c r="AC5" s="23" t="s">
        <v>80</v>
      </c>
      <c r="AD5" s="23" t="s">
        <v>80</v>
      </c>
      <c r="AE5" s="23" t="s">
        <v>80</v>
      </c>
      <c r="AF5" s="23" t="s">
        <v>80</v>
      </c>
      <c r="AG5" s="23" t="s">
        <v>80</v>
      </c>
      <c r="AH5" s="23" t="s">
        <v>80</v>
      </c>
      <c r="AI5" s="23" t="s">
        <v>80</v>
      </c>
      <c r="AJ5" s="23" t="s">
        <v>407</v>
      </c>
      <c r="AK5" s="23" t="s">
        <v>407</v>
      </c>
      <c r="AL5" s="23" t="s">
        <v>407</v>
      </c>
      <c r="AM5" s="23" t="s">
        <v>407</v>
      </c>
      <c r="AN5" s="23" t="s">
        <v>407</v>
      </c>
      <c r="AO5" s="23" t="s">
        <v>407</v>
      </c>
      <c r="AP5" s="23" t="s">
        <v>407</v>
      </c>
      <c r="AQ5" s="23" t="s">
        <v>407</v>
      </c>
      <c r="AR5" s="23" t="s">
        <v>407</v>
      </c>
      <c r="AS5" s="23" t="s">
        <v>407</v>
      </c>
      <c r="AT5" s="23" t="s">
        <v>81</v>
      </c>
      <c r="AU5" s="23" t="s">
        <v>81</v>
      </c>
      <c r="AV5" s="23" t="s">
        <v>81</v>
      </c>
      <c r="AW5" s="23" t="s">
        <v>81</v>
      </c>
      <c r="AX5" s="23" t="s">
        <v>81</v>
      </c>
      <c r="AY5" s="23" t="s">
        <v>81</v>
      </c>
      <c r="AZ5" s="23" t="s">
        <v>81</v>
      </c>
      <c r="BA5" s="23" t="s">
        <v>81</v>
      </c>
      <c r="BB5" s="23" t="s">
        <v>81</v>
      </c>
      <c r="BC5" s="23" t="s">
        <v>81</v>
      </c>
      <c r="BD5" s="23" t="s">
        <v>82</v>
      </c>
      <c r="BE5" s="23" t="s">
        <v>82</v>
      </c>
      <c r="BF5" s="23" t="s">
        <v>82</v>
      </c>
      <c r="BG5" s="23" t="s">
        <v>82</v>
      </c>
      <c r="BH5" s="23" t="s">
        <v>82</v>
      </c>
      <c r="BI5" s="23" t="s">
        <v>82</v>
      </c>
      <c r="BJ5" s="23" t="s">
        <v>82</v>
      </c>
      <c r="BK5" s="23" t="s">
        <v>82</v>
      </c>
      <c r="BL5" s="23" t="s">
        <v>82</v>
      </c>
      <c r="BM5" s="23" t="s">
        <v>82</v>
      </c>
      <c r="BN5" s="23" t="s">
        <v>83</v>
      </c>
      <c r="BO5" s="23" t="s">
        <v>83</v>
      </c>
      <c r="BP5" s="23" t="s">
        <v>83</v>
      </c>
      <c r="BQ5" s="23" t="s">
        <v>83</v>
      </c>
      <c r="BR5" s="23" t="s">
        <v>83</v>
      </c>
      <c r="BS5" s="23" t="s">
        <v>83</v>
      </c>
      <c r="BT5" s="23" t="s">
        <v>83</v>
      </c>
      <c r="BU5" s="23" t="s">
        <v>83</v>
      </c>
      <c r="BV5" s="23" t="s">
        <v>83</v>
      </c>
      <c r="BW5" s="23" t="s">
        <v>83</v>
      </c>
      <c r="BX5" s="23" t="s">
        <v>84</v>
      </c>
      <c r="BY5" s="23" t="s">
        <v>84</v>
      </c>
      <c r="BZ5" s="23" t="s">
        <v>84</v>
      </c>
      <c r="CA5" s="23" t="s">
        <v>84</v>
      </c>
      <c r="CB5" s="23" t="s">
        <v>84</v>
      </c>
      <c r="CC5" s="23" t="s">
        <v>84</v>
      </c>
      <c r="CD5" s="23" t="s">
        <v>84</v>
      </c>
      <c r="CE5" s="23" t="s">
        <v>84</v>
      </c>
      <c r="CF5" s="23" t="s">
        <v>84</v>
      </c>
      <c r="CG5" s="23" t="s">
        <v>84</v>
      </c>
      <c r="CH5" s="23" t="s">
        <v>183</v>
      </c>
      <c r="CI5" s="23" t="s">
        <v>183</v>
      </c>
      <c r="CJ5" s="23" t="s">
        <v>183</v>
      </c>
      <c r="CK5" s="23" t="s">
        <v>183</v>
      </c>
      <c r="CL5" s="23" t="s">
        <v>183</v>
      </c>
      <c r="CM5" s="23" t="s">
        <v>183</v>
      </c>
      <c r="CN5" s="23" t="s">
        <v>183</v>
      </c>
      <c r="CO5" s="23" t="s">
        <v>183</v>
      </c>
      <c r="CP5" s="23" t="s">
        <v>183</v>
      </c>
      <c r="CQ5" s="23" t="s">
        <v>183</v>
      </c>
      <c r="CR5" s="23" t="s">
        <v>184</v>
      </c>
      <c r="CS5" s="23" t="s">
        <v>184</v>
      </c>
      <c r="CT5" s="23" t="s">
        <v>184</v>
      </c>
      <c r="CU5" s="23" t="s">
        <v>184</v>
      </c>
      <c r="CV5" s="23" t="s">
        <v>184</v>
      </c>
      <c r="CW5" s="23" t="s">
        <v>184</v>
      </c>
      <c r="CX5" s="23" t="s">
        <v>184</v>
      </c>
      <c r="CY5" s="23" t="s">
        <v>184</v>
      </c>
      <c r="CZ5" s="23" t="s">
        <v>184</v>
      </c>
      <c r="DA5" s="23" t="s">
        <v>184</v>
      </c>
      <c r="DB5" s="23" t="s">
        <v>185</v>
      </c>
      <c r="DC5" s="23" t="s">
        <v>185</v>
      </c>
      <c r="DD5" s="23" t="s">
        <v>185</v>
      </c>
      <c r="DE5" s="23" t="s">
        <v>185</v>
      </c>
      <c r="DF5" s="23" t="s">
        <v>185</v>
      </c>
      <c r="DG5" s="23" t="s">
        <v>185</v>
      </c>
      <c r="DH5" s="23" t="s">
        <v>185</v>
      </c>
      <c r="DI5" s="23" t="s">
        <v>185</v>
      </c>
      <c r="DJ5" s="23" t="s">
        <v>185</v>
      </c>
      <c r="DK5" s="23" t="s">
        <v>185</v>
      </c>
      <c r="DL5" s="23" t="s">
        <v>186</v>
      </c>
      <c r="DM5" s="23" t="s">
        <v>186</v>
      </c>
      <c r="DN5" s="23" t="s">
        <v>186</v>
      </c>
      <c r="DO5" s="23" t="s">
        <v>186</v>
      </c>
      <c r="DP5" s="23" t="s">
        <v>186</v>
      </c>
      <c r="DQ5" s="23" t="s">
        <v>186</v>
      </c>
      <c r="DR5" s="23" t="s">
        <v>186</v>
      </c>
      <c r="DS5" s="23" t="s">
        <v>186</v>
      </c>
      <c r="DT5" s="23" t="s">
        <v>186</v>
      </c>
      <c r="DU5" s="23" t="s">
        <v>186</v>
      </c>
      <c r="DV5" s="23" t="s">
        <v>187</v>
      </c>
      <c r="DW5" s="23" t="s">
        <v>187</v>
      </c>
      <c r="DX5" s="23" t="s">
        <v>187</v>
      </c>
      <c r="DY5" s="23" t="s">
        <v>187</v>
      </c>
      <c r="DZ5" s="23" t="s">
        <v>187</v>
      </c>
      <c r="EA5" s="23" t="s">
        <v>187</v>
      </c>
      <c r="EB5" s="23" t="s">
        <v>187</v>
      </c>
      <c r="EC5" s="23" t="s">
        <v>187</v>
      </c>
      <c r="ED5" s="23" t="s">
        <v>187</v>
      </c>
      <c r="EE5" s="23" t="s">
        <v>187</v>
      </c>
      <c r="EF5" s="23" t="s">
        <v>132</v>
      </c>
      <c r="EG5" s="23" t="s">
        <v>132</v>
      </c>
      <c r="EH5" s="23" t="s">
        <v>132</v>
      </c>
      <c r="EI5" s="23" t="s">
        <v>132</v>
      </c>
      <c r="EJ5" s="23" t="s">
        <v>132</v>
      </c>
      <c r="EK5" s="23" t="s">
        <v>132</v>
      </c>
      <c r="EL5" s="23" t="s">
        <v>132</v>
      </c>
      <c r="EM5" s="23" t="s">
        <v>132</v>
      </c>
      <c r="EN5" s="23" t="s">
        <v>132</v>
      </c>
      <c r="EO5" s="23" t="s">
        <v>132</v>
      </c>
      <c r="EP5" s="23" t="s">
        <v>85</v>
      </c>
      <c r="EQ5" s="23" t="s">
        <v>85</v>
      </c>
      <c r="ER5" s="23" t="s">
        <v>85</v>
      </c>
      <c r="ES5" s="23" t="s">
        <v>85</v>
      </c>
      <c r="ET5" s="23" t="s">
        <v>85</v>
      </c>
      <c r="EU5" s="23" t="s">
        <v>85</v>
      </c>
      <c r="EV5" s="23" t="s">
        <v>85</v>
      </c>
      <c r="EW5" s="23" t="s">
        <v>85</v>
      </c>
      <c r="EX5" s="23" t="s">
        <v>85</v>
      </c>
      <c r="EY5" s="23" t="s">
        <v>85</v>
      </c>
      <c r="EZ5" s="23" t="s">
        <v>178</v>
      </c>
      <c r="FA5" s="23" t="s">
        <v>178</v>
      </c>
      <c r="FB5" s="23" t="s">
        <v>178</v>
      </c>
      <c r="FC5" s="23" t="s">
        <v>178</v>
      </c>
      <c r="FD5" s="23" t="s">
        <v>178</v>
      </c>
      <c r="FE5" s="23" t="s">
        <v>178</v>
      </c>
      <c r="FF5" s="23" t="s">
        <v>178</v>
      </c>
      <c r="FG5" s="23" t="s">
        <v>178</v>
      </c>
      <c r="FH5" s="23" t="s">
        <v>178</v>
      </c>
      <c r="FI5" s="23" t="s">
        <v>178</v>
      </c>
      <c r="FJ5" s="23" t="s">
        <v>86</v>
      </c>
      <c r="FK5" s="23" t="s">
        <v>86</v>
      </c>
      <c r="FL5" s="23" t="s">
        <v>86</v>
      </c>
      <c r="FM5" s="23" t="s">
        <v>86</v>
      </c>
      <c r="FN5" s="23" t="s">
        <v>86</v>
      </c>
      <c r="FO5" s="23" t="s">
        <v>86</v>
      </c>
      <c r="FP5" s="23" t="s">
        <v>86</v>
      </c>
      <c r="FQ5" s="23" t="s">
        <v>86</v>
      </c>
      <c r="FR5" s="23" t="s">
        <v>86</v>
      </c>
      <c r="FS5" s="23" t="s">
        <v>86</v>
      </c>
    </row>
    <row r="6" spans="1:175" s="5" customFormat="1" ht="13.95" customHeight="1" x14ac:dyDescent="0.3">
      <c r="A6" s="46"/>
      <c r="B6" s="75"/>
      <c r="C6" s="76"/>
      <c r="D6" s="75"/>
      <c r="E6" s="47" t="s">
        <v>102</v>
      </c>
      <c r="F6" s="18" t="s">
        <v>133</v>
      </c>
      <c r="G6" s="18" t="s">
        <v>133</v>
      </c>
      <c r="H6" s="18" t="s">
        <v>133</v>
      </c>
      <c r="I6" s="18" t="s">
        <v>133</v>
      </c>
      <c r="J6" s="18" t="s">
        <v>133</v>
      </c>
      <c r="K6" s="18" t="s">
        <v>133</v>
      </c>
      <c r="L6" s="18" t="s">
        <v>133</v>
      </c>
      <c r="M6" s="17" t="s">
        <v>133</v>
      </c>
      <c r="N6" s="17" t="s">
        <v>133</v>
      </c>
      <c r="O6" s="18" t="s">
        <v>133</v>
      </c>
      <c r="P6" s="17" t="s">
        <v>318</v>
      </c>
      <c r="Q6" s="68" t="s">
        <v>323</v>
      </c>
      <c r="R6" s="17" t="s">
        <v>319</v>
      </c>
      <c r="S6" s="17" t="s">
        <v>285</v>
      </c>
      <c r="T6" s="68" t="s">
        <v>324</v>
      </c>
      <c r="U6" s="17" t="s">
        <v>320</v>
      </c>
      <c r="V6" s="68" t="s">
        <v>325</v>
      </c>
      <c r="W6" s="17" t="s">
        <v>321</v>
      </c>
      <c r="X6" s="68" t="s">
        <v>326</v>
      </c>
      <c r="Y6" s="17" t="s">
        <v>322</v>
      </c>
      <c r="Z6" s="17" t="s">
        <v>318</v>
      </c>
      <c r="AA6" s="68" t="s">
        <v>323</v>
      </c>
      <c r="AB6" s="17" t="s">
        <v>319</v>
      </c>
      <c r="AC6" s="17" t="s">
        <v>285</v>
      </c>
      <c r="AD6" s="68" t="s">
        <v>324</v>
      </c>
      <c r="AE6" s="17" t="s">
        <v>320</v>
      </c>
      <c r="AF6" s="68" t="s">
        <v>325</v>
      </c>
      <c r="AG6" s="17" t="s">
        <v>321</v>
      </c>
      <c r="AH6" s="68" t="s">
        <v>326</v>
      </c>
      <c r="AI6" s="17" t="s">
        <v>322</v>
      </c>
      <c r="AJ6" s="17" t="s">
        <v>318</v>
      </c>
      <c r="AK6" s="68" t="s">
        <v>323</v>
      </c>
      <c r="AL6" s="17" t="s">
        <v>319</v>
      </c>
      <c r="AM6" s="17" t="s">
        <v>285</v>
      </c>
      <c r="AN6" s="68" t="s">
        <v>324</v>
      </c>
      <c r="AO6" s="17" t="s">
        <v>320</v>
      </c>
      <c r="AP6" s="68" t="s">
        <v>325</v>
      </c>
      <c r="AQ6" s="17" t="s">
        <v>321</v>
      </c>
      <c r="AR6" s="68" t="s">
        <v>326</v>
      </c>
      <c r="AS6" s="17" t="s">
        <v>322</v>
      </c>
      <c r="AT6" s="17" t="s">
        <v>318</v>
      </c>
      <c r="AU6" s="68" t="s">
        <v>323</v>
      </c>
      <c r="AV6" s="17" t="s">
        <v>319</v>
      </c>
      <c r="AW6" s="17" t="s">
        <v>285</v>
      </c>
      <c r="AX6" s="68" t="s">
        <v>324</v>
      </c>
      <c r="AY6" s="17" t="s">
        <v>320</v>
      </c>
      <c r="AZ6" s="68" t="s">
        <v>325</v>
      </c>
      <c r="BA6" s="17" t="s">
        <v>321</v>
      </c>
      <c r="BB6" s="68" t="s">
        <v>326</v>
      </c>
      <c r="BC6" s="17" t="s">
        <v>322</v>
      </c>
      <c r="BD6" s="17" t="s">
        <v>318</v>
      </c>
      <c r="BE6" s="68" t="s">
        <v>323</v>
      </c>
      <c r="BF6" s="17" t="s">
        <v>319</v>
      </c>
      <c r="BG6" s="17" t="s">
        <v>285</v>
      </c>
      <c r="BH6" s="68" t="s">
        <v>324</v>
      </c>
      <c r="BI6" s="17" t="s">
        <v>320</v>
      </c>
      <c r="BJ6" s="68" t="s">
        <v>325</v>
      </c>
      <c r="BK6" s="17" t="s">
        <v>321</v>
      </c>
      <c r="BL6" s="68" t="s">
        <v>326</v>
      </c>
      <c r="BM6" s="17" t="s">
        <v>322</v>
      </c>
      <c r="BN6" s="17" t="s">
        <v>318</v>
      </c>
      <c r="BO6" s="68" t="s">
        <v>323</v>
      </c>
      <c r="BP6" s="17" t="s">
        <v>319</v>
      </c>
      <c r="BQ6" s="17" t="s">
        <v>285</v>
      </c>
      <c r="BR6" s="68" t="s">
        <v>324</v>
      </c>
      <c r="BS6" s="17" t="s">
        <v>320</v>
      </c>
      <c r="BT6" s="68" t="s">
        <v>325</v>
      </c>
      <c r="BU6" s="17" t="s">
        <v>321</v>
      </c>
      <c r="BV6" s="68" t="s">
        <v>326</v>
      </c>
      <c r="BW6" s="17" t="s">
        <v>322</v>
      </c>
      <c r="BX6" s="17" t="s">
        <v>318</v>
      </c>
      <c r="BY6" s="68" t="s">
        <v>323</v>
      </c>
      <c r="BZ6" s="17" t="s">
        <v>319</v>
      </c>
      <c r="CA6" s="17" t="s">
        <v>285</v>
      </c>
      <c r="CB6" s="68" t="s">
        <v>324</v>
      </c>
      <c r="CC6" s="17" t="s">
        <v>320</v>
      </c>
      <c r="CD6" s="68" t="s">
        <v>325</v>
      </c>
      <c r="CE6" s="17" t="s">
        <v>321</v>
      </c>
      <c r="CF6" s="68" t="s">
        <v>326</v>
      </c>
      <c r="CG6" s="17" t="s">
        <v>322</v>
      </c>
      <c r="CH6" s="17" t="s">
        <v>318</v>
      </c>
      <c r="CI6" s="68" t="s">
        <v>323</v>
      </c>
      <c r="CJ6" s="17" t="s">
        <v>319</v>
      </c>
      <c r="CK6" s="17" t="s">
        <v>285</v>
      </c>
      <c r="CL6" s="68" t="s">
        <v>324</v>
      </c>
      <c r="CM6" s="17" t="s">
        <v>320</v>
      </c>
      <c r="CN6" s="68" t="s">
        <v>325</v>
      </c>
      <c r="CO6" s="17" t="s">
        <v>321</v>
      </c>
      <c r="CP6" s="68" t="s">
        <v>326</v>
      </c>
      <c r="CQ6" s="17" t="s">
        <v>322</v>
      </c>
      <c r="CR6" s="17" t="s">
        <v>318</v>
      </c>
      <c r="CS6" s="68" t="s">
        <v>323</v>
      </c>
      <c r="CT6" s="17" t="s">
        <v>319</v>
      </c>
      <c r="CU6" s="17" t="s">
        <v>285</v>
      </c>
      <c r="CV6" s="68" t="s">
        <v>324</v>
      </c>
      <c r="CW6" s="17" t="s">
        <v>320</v>
      </c>
      <c r="CX6" s="68" t="s">
        <v>325</v>
      </c>
      <c r="CY6" s="17" t="s">
        <v>321</v>
      </c>
      <c r="CZ6" s="68" t="s">
        <v>326</v>
      </c>
      <c r="DA6" s="17" t="s">
        <v>322</v>
      </c>
      <c r="DB6" s="17" t="s">
        <v>318</v>
      </c>
      <c r="DC6" s="68" t="s">
        <v>323</v>
      </c>
      <c r="DD6" s="17" t="s">
        <v>319</v>
      </c>
      <c r="DE6" s="17" t="s">
        <v>285</v>
      </c>
      <c r="DF6" s="68" t="s">
        <v>324</v>
      </c>
      <c r="DG6" s="17" t="s">
        <v>320</v>
      </c>
      <c r="DH6" s="68" t="s">
        <v>325</v>
      </c>
      <c r="DI6" s="17" t="s">
        <v>321</v>
      </c>
      <c r="DJ6" s="68" t="s">
        <v>326</v>
      </c>
      <c r="DK6" s="17" t="s">
        <v>322</v>
      </c>
      <c r="DL6" s="17" t="s">
        <v>318</v>
      </c>
      <c r="DM6" s="68" t="s">
        <v>323</v>
      </c>
      <c r="DN6" s="17" t="s">
        <v>319</v>
      </c>
      <c r="DO6" s="17" t="s">
        <v>285</v>
      </c>
      <c r="DP6" s="68" t="s">
        <v>324</v>
      </c>
      <c r="DQ6" s="17" t="s">
        <v>320</v>
      </c>
      <c r="DR6" s="68" t="s">
        <v>325</v>
      </c>
      <c r="DS6" s="17" t="s">
        <v>321</v>
      </c>
      <c r="DT6" s="68" t="s">
        <v>326</v>
      </c>
      <c r="DU6" s="17" t="s">
        <v>322</v>
      </c>
      <c r="DV6" s="17" t="s">
        <v>318</v>
      </c>
      <c r="DW6" s="68" t="s">
        <v>323</v>
      </c>
      <c r="DX6" s="17" t="s">
        <v>319</v>
      </c>
      <c r="DY6" s="17" t="s">
        <v>285</v>
      </c>
      <c r="DZ6" s="68" t="s">
        <v>324</v>
      </c>
      <c r="EA6" s="17" t="s">
        <v>320</v>
      </c>
      <c r="EB6" s="68" t="s">
        <v>325</v>
      </c>
      <c r="EC6" s="17" t="s">
        <v>321</v>
      </c>
      <c r="ED6" s="68" t="s">
        <v>326</v>
      </c>
      <c r="EE6" s="17" t="s">
        <v>322</v>
      </c>
      <c r="EF6" s="17" t="s">
        <v>318</v>
      </c>
      <c r="EG6" s="68" t="s">
        <v>323</v>
      </c>
      <c r="EH6" s="17" t="s">
        <v>319</v>
      </c>
      <c r="EI6" s="17" t="s">
        <v>285</v>
      </c>
      <c r="EJ6" s="68" t="s">
        <v>324</v>
      </c>
      <c r="EK6" s="17" t="s">
        <v>320</v>
      </c>
      <c r="EL6" s="68" t="s">
        <v>325</v>
      </c>
      <c r="EM6" s="17" t="s">
        <v>321</v>
      </c>
      <c r="EN6" s="68" t="s">
        <v>326</v>
      </c>
      <c r="EO6" s="17" t="s">
        <v>322</v>
      </c>
      <c r="EP6" s="17" t="s">
        <v>318</v>
      </c>
      <c r="EQ6" s="68" t="s">
        <v>323</v>
      </c>
      <c r="ER6" s="17" t="s">
        <v>319</v>
      </c>
      <c r="ES6" s="17" t="s">
        <v>285</v>
      </c>
      <c r="ET6" s="68" t="s">
        <v>324</v>
      </c>
      <c r="EU6" s="17" t="s">
        <v>320</v>
      </c>
      <c r="EV6" s="68" t="s">
        <v>325</v>
      </c>
      <c r="EW6" s="17" t="s">
        <v>321</v>
      </c>
      <c r="EX6" s="68" t="s">
        <v>326</v>
      </c>
      <c r="EY6" s="17" t="s">
        <v>322</v>
      </c>
      <c r="EZ6" s="17" t="s">
        <v>318</v>
      </c>
      <c r="FA6" s="68" t="s">
        <v>323</v>
      </c>
      <c r="FB6" s="17" t="s">
        <v>319</v>
      </c>
      <c r="FC6" s="17" t="s">
        <v>285</v>
      </c>
      <c r="FD6" s="68" t="s">
        <v>324</v>
      </c>
      <c r="FE6" s="17" t="s">
        <v>320</v>
      </c>
      <c r="FF6" s="68" t="s">
        <v>325</v>
      </c>
      <c r="FG6" s="17" t="s">
        <v>321</v>
      </c>
      <c r="FH6" s="68" t="s">
        <v>326</v>
      </c>
      <c r="FI6" s="17" t="s">
        <v>322</v>
      </c>
      <c r="FJ6" s="17" t="s">
        <v>318</v>
      </c>
      <c r="FK6" s="68" t="s">
        <v>323</v>
      </c>
      <c r="FL6" s="17" t="s">
        <v>319</v>
      </c>
      <c r="FM6" s="17" t="s">
        <v>285</v>
      </c>
      <c r="FN6" s="68" t="s">
        <v>324</v>
      </c>
      <c r="FO6" s="17" t="s">
        <v>320</v>
      </c>
      <c r="FP6" s="68" t="s">
        <v>325</v>
      </c>
      <c r="FQ6" s="17" t="s">
        <v>321</v>
      </c>
      <c r="FR6" s="68" t="s">
        <v>326</v>
      </c>
      <c r="FS6" s="17" t="s">
        <v>322</v>
      </c>
    </row>
    <row r="7" spans="1:175" s="5" customFormat="1" ht="79.2" customHeight="1" x14ac:dyDescent="0.3">
      <c r="A7" s="46"/>
      <c r="B7" s="75"/>
      <c r="C7" s="76"/>
      <c r="D7" s="75"/>
      <c r="E7" s="47"/>
      <c r="F7" s="18" t="str">
        <f>F5&amp;F6</f>
        <v>Used (1 or 0)All</v>
      </c>
      <c r="G7" s="18" t="str">
        <f>G5&amp;G6</f>
        <v>Unit tagAll</v>
      </c>
      <c r="H7" s="18" t="str">
        <f t="shared" ref="H7:DH7" si="0">H5&amp;H6</f>
        <v>Yearly demand (kg fuel)All</v>
      </c>
      <c r="I7" s="18" t="str">
        <f t="shared" si="0"/>
        <v>Produced fromAll</v>
      </c>
      <c r="J7" s="18" t="str">
        <f t="shared" si="0"/>
        <v>El balanceAll</v>
      </c>
      <c r="K7" s="18" t="str">
        <f t="shared" si="0"/>
        <v>Heat balanceAll</v>
      </c>
      <c r="L7" s="18" t="str">
        <f t="shared" si="0"/>
        <v>Process heat balanceAll</v>
      </c>
      <c r="M7" s="18" t="str">
        <f t="shared" si="0"/>
        <v>H2 balanceAll</v>
      </c>
      <c r="N7" s="18" t="str">
        <f t="shared" si="0"/>
        <v>CSP balanceAll</v>
      </c>
      <c r="O7" s="18" t="str">
        <f t="shared" si="0"/>
        <v>Max CapacityAll</v>
      </c>
      <c r="P7" s="18" t="str">
        <f t="shared" si="0"/>
        <v>Fuel production rate (kg output/kg input)2025 worst</v>
      </c>
      <c r="Q7" s="18" t="str">
        <f t="shared" si="0"/>
        <v>Fuel production rate (kg output/kg input)2025 bench</v>
      </c>
      <c r="R7" s="18" t="str">
        <f t="shared" si="0"/>
        <v>Fuel production rate (kg output/kg input)2025 best</v>
      </c>
      <c r="S7" s="18" t="str">
        <f t="shared" si="0"/>
        <v>Fuel production rate (kg output/kg input)2030 worst</v>
      </c>
      <c r="T7" s="18" t="str">
        <f t="shared" si="0"/>
        <v>Fuel production rate (kg output/kg input)2030 bench</v>
      </c>
      <c r="U7" s="18" t="str">
        <f t="shared" si="0"/>
        <v>Fuel production rate (kg output/kg input)2030 best</v>
      </c>
      <c r="V7" s="18" t="str">
        <f t="shared" si="0"/>
        <v>Fuel production rate (kg output/kg input)2040 bench</v>
      </c>
      <c r="W7" s="18" t="str">
        <f t="shared" si="0"/>
        <v>Fuel production rate (kg output/kg input)2050 worst</v>
      </c>
      <c r="X7" s="18" t="str">
        <f t="shared" si="0"/>
        <v>Fuel production rate (kg output/kg input)2050 bench</v>
      </c>
      <c r="Y7" s="18" t="str">
        <f t="shared" si="0"/>
        <v>Fuel production rate (kg output/kg input)2050 best</v>
      </c>
      <c r="Z7" s="18" t="str">
        <f t="shared" si="0"/>
        <v>Heat generated (kWh/output)2025 worst</v>
      </c>
      <c r="AA7" s="18" t="str">
        <f t="shared" si="0"/>
        <v>Heat generated (kWh/output)2025 bench</v>
      </c>
      <c r="AB7" s="18" t="str">
        <f t="shared" si="0"/>
        <v>Heat generated (kWh/output)2025 best</v>
      </c>
      <c r="AC7" s="18" t="str">
        <f t="shared" si="0"/>
        <v>Heat generated (kWh/output)2030 worst</v>
      </c>
      <c r="AD7" s="18" t="str">
        <f t="shared" si="0"/>
        <v>Heat generated (kWh/output)2030 bench</v>
      </c>
      <c r="AE7" s="18" t="str">
        <f t="shared" si="0"/>
        <v>Heat generated (kWh/output)2030 best</v>
      </c>
      <c r="AF7" s="18" t="str">
        <f t="shared" si="0"/>
        <v>Heat generated (kWh/output)2040 bench</v>
      </c>
      <c r="AG7" s="18" t="str">
        <f t="shared" si="0"/>
        <v>Heat generated (kWh/output)2050 worst</v>
      </c>
      <c r="AH7" s="18" t="str">
        <f t="shared" si="0"/>
        <v>Heat generated (kWh/output)2050 bench</v>
      </c>
      <c r="AI7" s="18" t="str">
        <f t="shared" si="0"/>
        <v>Heat generated (kWh/output)2050 best</v>
      </c>
      <c r="AJ7" s="18" t="str">
        <f t="shared" si="0"/>
        <v>Process heat generated (kWh/output)2025 worst</v>
      </c>
      <c r="AK7" s="18" t="str">
        <f t="shared" si="0"/>
        <v>Process heat generated (kWh/output)2025 bench</v>
      </c>
      <c r="AL7" s="18" t="str">
        <f t="shared" si="0"/>
        <v>Process heat generated (kWh/output)2025 best</v>
      </c>
      <c r="AM7" s="18" t="str">
        <f t="shared" si="0"/>
        <v>Process heat generated (kWh/output)2030 worst</v>
      </c>
      <c r="AN7" s="18" t="str">
        <f t="shared" si="0"/>
        <v>Process heat generated (kWh/output)2030 bench</v>
      </c>
      <c r="AO7" s="18" t="str">
        <f t="shared" si="0"/>
        <v>Process heat generated (kWh/output)2030 best</v>
      </c>
      <c r="AP7" s="18" t="str">
        <f t="shared" si="0"/>
        <v>Process heat generated (kWh/output)2040 bench</v>
      </c>
      <c r="AQ7" s="18" t="str">
        <f t="shared" si="0"/>
        <v>Process heat generated (kWh/output)2050 worst</v>
      </c>
      <c r="AR7" s="18" t="str">
        <f t="shared" si="0"/>
        <v>Process heat generated (kWh/output)2050 bench</v>
      </c>
      <c r="AS7" s="18" t="str">
        <f t="shared" si="0"/>
        <v>Process heat generated (kWh/output)2050 best</v>
      </c>
      <c r="AT7" s="18" t="str">
        <f t="shared" si="0"/>
        <v>Load min (% of max capacity)2025 worst</v>
      </c>
      <c r="AU7" s="18" t="str">
        <f t="shared" si="0"/>
        <v>Load min (% of max capacity)2025 bench</v>
      </c>
      <c r="AV7" s="18" t="str">
        <f t="shared" si="0"/>
        <v>Load min (% of max capacity)2025 best</v>
      </c>
      <c r="AW7" s="18" t="str">
        <f t="shared" si="0"/>
        <v>Load min (% of max capacity)2030 worst</v>
      </c>
      <c r="AX7" s="18" t="str">
        <f t="shared" si="0"/>
        <v>Load min (% of max capacity)2030 bench</v>
      </c>
      <c r="AY7" s="18" t="str">
        <f t="shared" si="0"/>
        <v>Load min (% of max capacity)2030 best</v>
      </c>
      <c r="AZ7" s="18" t="str">
        <f t="shared" si="0"/>
        <v>Load min (% of max capacity)2040 bench</v>
      </c>
      <c r="BA7" s="18" t="str">
        <f t="shared" si="0"/>
        <v>Load min (% of max capacity)2050 worst</v>
      </c>
      <c r="BB7" s="18" t="str">
        <f t="shared" si="0"/>
        <v>Load min (% of max capacity)2050 bench</v>
      </c>
      <c r="BC7" s="18" t="str">
        <f t="shared" si="0"/>
        <v>Load min (% of max capacity)2050 best</v>
      </c>
      <c r="BD7" s="18" t="str">
        <f t="shared" si="0"/>
        <v>Ramp up (% of capacity /h)2025 worst</v>
      </c>
      <c r="BE7" s="18" t="str">
        <f t="shared" si="0"/>
        <v>Ramp up (% of capacity /h)2025 bench</v>
      </c>
      <c r="BF7" s="18" t="str">
        <f t="shared" si="0"/>
        <v>Ramp up (% of capacity /h)2025 best</v>
      </c>
      <c r="BG7" s="18" t="str">
        <f t="shared" si="0"/>
        <v>Ramp up (% of capacity /h)2030 worst</v>
      </c>
      <c r="BH7" s="18" t="str">
        <f t="shared" si="0"/>
        <v>Ramp up (% of capacity /h)2030 bench</v>
      </c>
      <c r="BI7" s="18" t="str">
        <f t="shared" si="0"/>
        <v>Ramp up (% of capacity /h)2030 best</v>
      </c>
      <c r="BJ7" s="18" t="str">
        <f t="shared" si="0"/>
        <v>Ramp up (% of capacity /h)2040 bench</v>
      </c>
      <c r="BK7" s="18" t="str">
        <f t="shared" si="0"/>
        <v>Ramp up (% of capacity /h)2050 worst</v>
      </c>
      <c r="BL7" s="18" t="str">
        <f t="shared" si="0"/>
        <v>Ramp up (% of capacity /h)2050 bench</v>
      </c>
      <c r="BM7" s="18" t="str">
        <f t="shared" si="0"/>
        <v>Ramp up (% of capacity /h)2050 best</v>
      </c>
      <c r="BN7" s="18" t="str">
        <f t="shared" si="0"/>
        <v>Ramp down (% of capacity /h)2025 worst</v>
      </c>
      <c r="BO7" s="18" t="str">
        <f t="shared" si="0"/>
        <v>Ramp down (% of capacity /h)2025 bench</v>
      </c>
      <c r="BP7" s="18" t="str">
        <f t="shared" si="0"/>
        <v>Ramp down (% of capacity /h)2025 best</v>
      </c>
      <c r="BQ7" s="18" t="str">
        <f t="shared" si="0"/>
        <v>Ramp down (% of capacity /h)2030 worst</v>
      </c>
      <c r="BR7" s="18" t="str">
        <f t="shared" si="0"/>
        <v>Ramp down (% of capacity /h)2030 bench</v>
      </c>
      <c r="BS7" s="18" t="str">
        <f t="shared" si="0"/>
        <v>Ramp down (% of capacity /h)2030 best</v>
      </c>
      <c r="BT7" s="18" t="str">
        <f t="shared" si="0"/>
        <v>Ramp down (% of capacity /h)2040 bench</v>
      </c>
      <c r="BU7" s="18" t="str">
        <f t="shared" si="0"/>
        <v>Ramp down (% of capacity /h)2050 worst</v>
      </c>
      <c r="BV7" s="18" t="str">
        <f t="shared" si="0"/>
        <v>Ramp down (% of capacity /h)2050 bench</v>
      </c>
      <c r="BW7" s="18" t="str">
        <f t="shared" si="0"/>
        <v>Ramp down (% of capacity /h)2050 best</v>
      </c>
      <c r="BX7" s="18" t="str">
        <f t="shared" si="0"/>
        <v>Electrical consumption (kWh/output)2025 worst</v>
      </c>
      <c r="BY7" s="18" t="str">
        <f t="shared" si="0"/>
        <v>Electrical consumption (kWh/output)2025 bench</v>
      </c>
      <c r="BZ7" s="18" t="str">
        <f t="shared" si="0"/>
        <v>Electrical consumption (kWh/output)2025 best</v>
      </c>
      <c r="CA7" s="18" t="str">
        <f t="shared" si="0"/>
        <v>Electrical consumption (kWh/output)2030 worst</v>
      </c>
      <c r="CB7" s="18" t="str">
        <f t="shared" si="0"/>
        <v>Electrical consumption (kWh/output)2030 bench</v>
      </c>
      <c r="CC7" s="18" t="str">
        <f t="shared" si="0"/>
        <v>Electrical consumption (kWh/output)2030 best</v>
      </c>
      <c r="CD7" s="18" t="str">
        <f t="shared" si="0"/>
        <v>Electrical consumption (kWh/output)2040 bench</v>
      </c>
      <c r="CE7" s="18" t="str">
        <f t="shared" si="0"/>
        <v>Electrical consumption (kWh/output)2050 worst</v>
      </c>
      <c r="CF7" s="18" t="str">
        <f t="shared" si="0"/>
        <v>Electrical consumption (kWh/output)2050 bench</v>
      </c>
      <c r="CG7" s="18" t="str">
        <f t="shared" si="0"/>
        <v>Electrical consumption (kWh/output)2050 best</v>
      </c>
      <c r="CH7" s="18" t="str">
        <f t="shared" si="0"/>
        <v>Investment (EUR/Capacity installed)2025 worst</v>
      </c>
      <c r="CI7" s="18" t="str">
        <f t="shared" si="0"/>
        <v>Investment (EUR/Capacity installed)2025 bench</v>
      </c>
      <c r="CJ7" s="18" t="str">
        <f t="shared" si="0"/>
        <v>Investment (EUR/Capacity installed)2025 best</v>
      </c>
      <c r="CK7" s="18" t="str">
        <f t="shared" si="0"/>
        <v>Investment (EUR/Capacity installed)2030 worst</v>
      </c>
      <c r="CL7" s="18" t="str">
        <f t="shared" si="0"/>
        <v>Investment (EUR/Capacity installed)2030 bench</v>
      </c>
      <c r="CM7" s="18" t="str">
        <f t="shared" si="0"/>
        <v>Investment (EUR/Capacity installed)2030 best</v>
      </c>
      <c r="CN7" s="18" t="str">
        <f t="shared" si="0"/>
        <v>Investment (EUR/Capacity installed)2040 bench</v>
      </c>
      <c r="CO7" s="18" t="str">
        <f t="shared" si="0"/>
        <v>Investment (EUR/Capacity installed)2050 worst</v>
      </c>
      <c r="CP7" s="18" t="str">
        <f t="shared" si="0"/>
        <v>Investment (EUR/Capacity installed)2050 bench</v>
      </c>
      <c r="CQ7" s="18" t="str">
        <f t="shared" si="0"/>
        <v>Investment (EUR/Capacity installed)2050 best</v>
      </c>
      <c r="CR7" s="18" t="str">
        <f t="shared" si="0"/>
        <v>Fixed cost (EUR/Capacity installed/y)2025 worst</v>
      </c>
      <c r="CS7" s="18" t="str">
        <f t="shared" si="0"/>
        <v>Fixed cost (EUR/Capacity installed/y)2025 bench</v>
      </c>
      <c r="CT7" s="18" t="str">
        <f t="shared" si="0"/>
        <v>Fixed cost (EUR/Capacity installed/y)2025 best</v>
      </c>
      <c r="CU7" s="18" t="str">
        <f t="shared" si="0"/>
        <v>Fixed cost (EUR/Capacity installed/y)2030 worst</v>
      </c>
      <c r="CV7" s="18" t="str">
        <f t="shared" si="0"/>
        <v>Fixed cost (EUR/Capacity installed/y)2030 bench</v>
      </c>
      <c r="CW7" s="18" t="str">
        <f t="shared" si="0"/>
        <v>Fixed cost (EUR/Capacity installed/y)2030 best</v>
      </c>
      <c r="CX7" s="18" t="str">
        <f t="shared" si="0"/>
        <v>Fixed cost (EUR/Capacity installed/y)2040 bench</v>
      </c>
      <c r="CY7" s="18" t="str">
        <f t="shared" si="0"/>
        <v>Fixed cost (EUR/Capacity installed/y)2050 worst</v>
      </c>
      <c r="CZ7" s="18" t="str">
        <f t="shared" si="0"/>
        <v>Fixed cost (EUR/Capacity installed/y)2050 bench</v>
      </c>
      <c r="DA7" s="18" t="str">
        <f t="shared" si="0"/>
        <v>Fixed cost (EUR/Capacity installed/y)2050 best</v>
      </c>
      <c r="DB7" s="18" t="str">
        <f t="shared" si="0"/>
        <v>Variable cost (EUR/Output)2025 worst</v>
      </c>
      <c r="DC7" s="18" t="str">
        <f t="shared" si="0"/>
        <v>Variable cost (EUR/Output)2025 bench</v>
      </c>
      <c r="DD7" s="18" t="str">
        <f t="shared" si="0"/>
        <v>Variable cost (EUR/Output)2025 best</v>
      </c>
      <c r="DE7" s="18" t="str">
        <f t="shared" si="0"/>
        <v>Variable cost (EUR/Output)2030 worst</v>
      </c>
      <c r="DF7" s="18" t="str">
        <f t="shared" si="0"/>
        <v>Variable cost (EUR/Output)2030 bench</v>
      </c>
      <c r="DG7" s="18" t="str">
        <f t="shared" si="0"/>
        <v>Variable cost (EUR/Output)2030 best</v>
      </c>
      <c r="DH7" s="18" t="str">
        <f t="shared" si="0"/>
        <v>Variable cost (EUR/Output)2040 bench</v>
      </c>
      <c r="DI7" s="18" t="str">
        <f t="shared" ref="DI7:FS7" si="1">DI5&amp;DI6</f>
        <v>Variable cost (EUR/Output)2050 worst</v>
      </c>
      <c r="DJ7" s="18" t="str">
        <f t="shared" si="1"/>
        <v>Variable cost (EUR/Output)2050 bench</v>
      </c>
      <c r="DK7" s="18" t="str">
        <f t="shared" si="1"/>
        <v>Variable cost (EUR/Output)2050 best</v>
      </c>
      <c r="DL7" s="18" t="str">
        <f t="shared" si="1"/>
        <v>Fuel selling price (EUR/output)2025 worst</v>
      </c>
      <c r="DM7" s="18" t="str">
        <f t="shared" si="1"/>
        <v>Fuel selling price (EUR/output)2025 bench</v>
      </c>
      <c r="DN7" s="18" t="str">
        <f t="shared" si="1"/>
        <v>Fuel selling price (EUR/output)2025 best</v>
      </c>
      <c r="DO7" s="18" t="str">
        <f t="shared" si="1"/>
        <v>Fuel selling price (EUR/output)2030 worst</v>
      </c>
      <c r="DP7" s="18" t="str">
        <f t="shared" si="1"/>
        <v>Fuel selling price (EUR/output)2030 bench</v>
      </c>
      <c r="DQ7" s="18" t="str">
        <f t="shared" si="1"/>
        <v>Fuel selling price (EUR/output)2030 best</v>
      </c>
      <c r="DR7" s="18" t="str">
        <f t="shared" si="1"/>
        <v>Fuel selling price (EUR/output)2040 bench</v>
      </c>
      <c r="DS7" s="18" t="str">
        <f t="shared" si="1"/>
        <v>Fuel selling price (EUR/output)2050 worst</v>
      </c>
      <c r="DT7" s="18" t="str">
        <f t="shared" si="1"/>
        <v>Fuel selling price (EUR/output)2050 bench</v>
      </c>
      <c r="DU7" s="18" t="str">
        <f t="shared" si="1"/>
        <v>Fuel selling price (EUR/output)2050 best</v>
      </c>
      <c r="DV7" s="18" t="str">
        <f t="shared" si="1"/>
        <v>Fuel buying price (EUR/output)2025 worst</v>
      </c>
      <c r="DW7" s="18" t="str">
        <f t="shared" si="1"/>
        <v>Fuel buying price (EUR/output)2025 bench</v>
      </c>
      <c r="DX7" s="18" t="str">
        <f t="shared" si="1"/>
        <v>Fuel buying price (EUR/output)2025 best</v>
      </c>
      <c r="DY7" s="18" t="str">
        <f t="shared" si="1"/>
        <v>Fuel buying price (EUR/output)2030 worst</v>
      </c>
      <c r="DZ7" s="18" t="str">
        <f t="shared" si="1"/>
        <v>Fuel buying price (EUR/output)2030 bench</v>
      </c>
      <c r="EA7" s="18" t="str">
        <f t="shared" si="1"/>
        <v>Fuel buying price (EUR/output)2030 best</v>
      </c>
      <c r="EB7" s="18" t="str">
        <f t="shared" si="1"/>
        <v>Fuel buying price (EUR/output)2040 bench</v>
      </c>
      <c r="EC7" s="18" t="str">
        <f t="shared" si="1"/>
        <v>Fuel buying price (EUR/output)2050 worst</v>
      </c>
      <c r="ED7" s="18" t="str">
        <f t="shared" si="1"/>
        <v>Fuel buying price (EUR/output)2050 bench</v>
      </c>
      <c r="EE7" s="18" t="str">
        <f t="shared" si="1"/>
        <v>Fuel buying price (EUR/output)2050 best</v>
      </c>
      <c r="EF7" s="18" t="str">
        <f t="shared" si="1"/>
        <v>CO2e infrastructure (kg CO2e/Capacity/y)2025 worst</v>
      </c>
      <c r="EG7" s="18" t="str">
        <f t="shared" si="1"/>
        <v>CO2e infrastructure (kg CO2e/Capacity/y)2025 bench</v>
      </c>
      <c r="EH7" s="18" t="str">
        <f t="shared" si="1"/>
        <v>CO2e infrastructure (kg CO2e/Capacity/y)2025 best</v>
      </c>
      <c r="EI7" s="18" t="str">
        <f t="shared" si="1"/>
        <v>CO2e infrastructure (kg CO2e/Capacity/y)2030 worst</v>
      </c>
      <c r="EJ7" s="18" t="str">
        <f t="shared" si="1"/>
        <v>CO2e infrastructure (kg CO2e/Capacity/y)2030 bench</v>
      </c>
      <c r="EK7" s="18" t="str">
        <f t="shared" si="1"/>
        <v>CO2e infrastructure (kg CO2e/Capacity/y)2030 best</v>
      </c>
      <c r="EL7" s="18" t="str">
        <f t="shared" si="1"/>
        <v>CO2e infrastructure (kg CO2e/Capacity/y)2040 bench</v>
      </c>
      <c r="EM7" s="18" t="str">
        <f t="shared" si="1"/>
        <v>CO2e infrastructure (kg CO2e/Capacity/y)2050 worst</v>
      </c>
      <c r="EN7" s="18" t="str">
        <f t="shared" si="1"/>
        <v>CO2e infrastructure (kg CO2e/Capacity/y)2050 bench</v>
      </c>
      <c r="EO7" s="18" t="str">
        <f t="shared" si="1"/>
        <v>CO2e infrastructure (kg CO2e/Capacity/y)2050 best</v>
      </c>
      <c r="EP7" s="18" t="str">
        <f t="shared" si="1"/>
        <v>CO2e process (kg CO2e/output)2025 worst</v>
      </c>
      <c r="EQ7" s="18" t="str">
        <f t="shared" si="1"/>
        <v>CO2e process (kg CO2e/output)2025 bench</v>
      </c>
      <c r="ER7" s="18" t="str">
        <f t="shared" si="1"/>
        <v>CO2e process (kg CO2e/output)2025 best</v>
      </c>
      <c r="ES7" s="18" t="str">
        <f t="shared" si="1"/>
        <v>CO2e process (kg CO2e/output)2030 worst</v>
      </c>
      <c r="ET7" s="18" t="str">
        <f t="shared" si="1"/>
        <v>CO2e process (kg CO2e/output)2030 bench</v>
      </c>
      <c r="EU7" s="18" t="str">
        <f t="shared" si="1"/>
        <v>CO2e process (kg CO2e/output)2030 best</v>
      </c>
      <c r="EV7" s="18" t="str">
        <f t="shared" si="1"/>
        <v>CO2e process (kg CO2e/output)2040 bench</v>
      </c>
      <c r="EW7" s="18" t="str">
        <f t="shared" si="1"/>
        <v>CO2e process (kg CO2e/output)2050 worst</v>
      </c>
      <c r="EX7" s="18" t="str">
        <f t="shared" si="1"/>
        <v>CO2e process (kg CO2e/output)2050 bench</v>
      </c>
      <c r="EY7" s="18" t="str">
        <f t="shared" si="1"/>
        <v>CO2e process (kg CO2e/output)2050 best</v>
      </c>
      <c r="EZ7" s="18" t="str">
        <f t="shared" si="1"/>
        <v>Land use (m2/Capacity)2025 worst</v>
      </c>
      <c r="FA7" s="18" t="str">
        <f t="shared" si="1"/>
        <v>Land use (m2/Capacity)2025 bench</v>
      </c>
      <c r="FB7" s="18" t="str">
        <f t="shared" si="1"/>
        <v>Land use (m2/Capacity)2025 best</v>
      </c>
      <c r="FC7" s="18" t="str">
        <f t="shared" si="1"/>
        <v>Land use (m2/Capacity)2030 worst</v>
      </c>
      <c r="FD7" s="18" t="str">
        <f t="shared" si="1"/>
        <v>Land use (m2/Capacity)2030 bench</v>
      </c>
      <c r="FE7" s="18" t="str">
        <f t="shared" si="1"/>
        <v>Land use (m2/Capacity)2030 best</v>
      </c>
      <c r="FF7" s="18" t="str">
        <f t="shared" si="1"/>
        <v>Land use (m2/Capacity)2040 bench</v>
      </c>
      <c r="FG7" s="18" t="str">
        <f t="shared" si="1"/>
        <v>Land use (m2/Capacity)2050 worst</v>
      </c>
      <c r="FH7" s="18" t="str">
        <f t="shared" si="1"/>
        <v>Land use (m2/Capacity)2050 bench</v>
      </c>
      <c r="FI7" s="18" t="str">
        <f t="shared" si="1"/>
        <v>Land use (m2/Capacity)2050 best</v>
      </c>
      <c r="FJ7" s="18" t="str">
        <f t="shared" si="1"/>
        <v>Annuity factor2025 worst</v>
      </c>
      <c r="FK7" s="18" t="str">
        <f t="shared" si="1"/>
        <v>Annuity factor2025 bench</v>
      </c>
      <c r="FL7" s="18" t="str">
        <f t="shared" si="1"/>
        <v>Annuity factor2025 best</v>
      </c>
      <c r="FM7" s="18" t="str">
        <f t="shared" si="1"/>
        <v>Annuity factor2030 worst</v>
      </c>
      <c r="FN7" s="18" t="str">
        <f t="shared" si="1"/>
        <v>Annuity factor2030 bench</v>
      </c>
      <c r="FO7" s="18" t="str">
        <f t="shared" si="1"/>
        <v>Annuity factor2030 best</v>
      </c>
      <c r="FP7" s="18" t="str">
        <f t="shared" si="1"/>
        <v>Annuity factor2040 bench</v>
      </c>
      <c r="FQ7" s="18" t="str">
        <f t="shared" si="1"/>
        <v>Annuity factor2050 worst</v>
      </c>
      <c r="FR7" s="18" t="str">
        <f t="shared" si="1"/>
        <v>Annuity factor2050 bench</v>
      </c>
      <c r="FS7" s="18" t="str">
        <f t="shared" si="1"/>
        <v>Annuity factor2050 best</v>
      </c>
    </row>
    <row r="8" spans="1:175" s="8" customFormat="1" ht="27.6" customHeight="1" x14ac:dyDescent="0.3">
      <c r="B8" s="75"/>
      <c r="C8" s="76"/>
      <c r="D8" s="75"/>
      <c r="E8" s="69" t="s">
        <v>10</v>
      </c>
      <c r="F8" s="8">
        <f t="shared" ref="F8:CB8" si="2">COLUMN(F5)-COLUMN($E$8)</f>
        <v>1</v>
      </c>
      <c r="G8" s="8">
        <f t="shared" si="2"/>
        <v>2</v>
      </c>
      <c r="H8" s="8">
        <f t="shared" si="2"/>
        <v>3</v>
      </c>
      <c r="I8" s="8">
        <f t="shared" si="2"/>
        <v>4</v>
      </c>
      <c r="J8" s="8">
        <f t="shared" si="2"/>
        <v>5</v>
      </c>
      <c r="K8" s="8">
        <f t="shared" si="2"/>
        <v>6</v>
      </c>
      <c r="L8" s="8">
        <f t="shared" si="2"/>
        <v>7</v>
      </c>
      <c r="M8" s="8">
        <f>COLUMN(M5)-COLUMN($E$8)</f>
        <v>8</v>
      </c>
      <c r="N8" s="8">
        <f>COLUMN(N5)-COLUMN($E$8)</f>
        <v>9</v>
      </c>
      <c r="O8" s="8">
        <f t="shared" si="2"/>
        <v>10</v>
      </c>
      <c r="P8" s="8">
        <f t="shared" si="2"/>
        <v>11</v>
      </c>
      <c r="Q8" s="8">
        <f t="shared" si="2"/>
        <v>12</v>
      </c>
      <c r="R8" s="8">
        <f t="shared" si="2"/>
        <v>13</v>
      </c>
      <c r="S8" s="8">
        <f t="shared" si="2"/>
        <v>14</v>
      </c>
      <c r="T8" s="8">
        <f t="shared" si="2"/>
        <v>15</v>
      </c>
      <c r="U8" s="8">
        <f t="shared" si="2"/>
        <v>16</v>
      </c>
      <c r="V8" s="8">
        <f t="shared" si="2"/>
        <v>17</v>
      </c>
      <c r="W8" s="8">
        <f t="shared" si="2"/>
        <v>18</v>
      </c>
      <c r="X8" s="8">
        <f t="shared" si="2"/>
        <v>19</v>
      </c>
      <c r="Y8" s="8">
        <f t="shared" si="2"/>
        <v>20</v>
      </c>
      <c r="Z8" s="8">
        <f t="shared" si="2"/>
        <v>21</v>
      </c>
      <c r="AA8" s="8">
        <f t="shared" si="2"/>
        <v>22</v>
      </c>
      <c r="AB8" s="8">
        <f t="shared" si="2"/>
        <v>23</v>
      </c>
      <c r="AC8" s="8">
        <f t="shared" si="2"/>
        <v>24</v>
      </c>
      <c r="AD8" s="8">
        <f t="shared" si="2"/>
        <v>25</v>
      </c>
      <c r="AE8" s="8">
        <f t="shared" si="2"/>
        <v>26</v>
      </c>
      <c r="AF8" s="8">
        <f t="shared" si="2"/>
        <v>27</v>
      </c>
      <c r="AG8" s="8">
        <f t="shared" si="2"/>
        <v>28</v>
      </c>
      <c r="AH8" s="8">
        <f t="shared" si="2"/>
        <v>29</v>
      </c>
      <c r="AI8" s="8">
        <f t="shared" si="2"/>
        <v>30</v>
      </c>
      <c r="AJ8" s="8">
        <f t="shared" si="2"/>
        <v>31</v>
      </c>
      <c r="AK8" s="8">
        <f t="shared" si="2"/>
        <v>32</v>
      </c>
      <c r="AL8" s="8">
        <f t="shared" si="2"/>
        <v>33</v>
      </c>
      <c r="AM8" s="8">
        <f t="shared" si="2"/>
        <v>34</v>
      </c>
      <c r="AN8" s="8">
        <f t="shared" si="2"/>
        <v>35</v>
      </c>
      <c r="AO8" s="8">
        <f t="shared" si="2"/>
        <v>36</v>
      </c>
      <c r="AP8" s="8">
        <f t="shared" si="2"/>
        <v>37</v>
      </c>
      <c r="AQ8" s="8">
        <f t="shared" si="2"/>
        <v>38</v>
      </c>
      <c r="AR8" s="8">
        <f t="shared" si="2"/>
        <v>39</v>
      </c>
      <c r="AS8" s="8">
        <f t="shared" si="2"/>
        <v>40</v>
      </c>
      <c r="AT8" s="8">
        <f t="shared" si="2"/>
        <v>41</v>
      </c>
      <c r="AU8" s="8">
        <f t="shared" si="2"/>
        <v>42</v>
      </c>
      <c r="AV8" s="8">
        <f t="shared" si="2"/>
        <v>43</v>
      </c>
      <c r="AW8" s="8">
        <f t="shared" si="2"/>
        <v>44</v>
      </c>
      <c r="AX8" s="8">
        <f t="shared" si="2"/>
        <v>45</v>
      </c>
      <c r="AY8" s="8">
        <f t="shared" si="2"/>
        <v>46</v>
      </c>
      <c r="AZ8" s="8">
        <f t="shared" si="2"/>
        <v>47</v>
      </c>
      <c r="BA8" s="8">
        <f t="shared" si="2"/>
        <v>48</v>
      </c>
      <c r="BB8" s="8">
        <f t="shared" si="2"/>
        <v>49</v>
      </c>
      <c r="BC8" s="8">
        <f t="shared" si="2"/>
        <v>50</v>
      </c>
      <c r="BD8" s="8">
        <f t="shared" si="2"/>
        <v>51</v>
      </c>
      <c r="BE8" s="8">
        <f t="shared" si="2"/>
        <v>52</v>
      </c>
      <c r="BF8" s="8">
        <f t="shared" si="2"/>
        <v>53</v>
      </c>
      <c r="BG8" s="8">
        <f t="shared" si="2"/>
        <v>54</v>
      </c>
      <c r="BH8" s="8">
        <f t="shared" si="2"/>
        <v>55</v>
      </c>
      <c r="BI8" s="8">
        <f t="shared" si="2"/>
        <v>56</v>
      </c>
      <c r="BJ8" s="8">
        <f t="shared" si="2"/>
        <v>57</v>
      </c>
      <c r="BK8" s="8">
        <f t="shared" si="2"/>
        <v>58</v>
      </c>
      <c r="BL8" s="8">
        <f t="shared" si="2"/>
        <v>59</v>
      </c>
      <c r="BM8" s="8">
        <f t="shared" si="2"/>
        <v>60</v>
      </c>
      <c r="BN8" s="8">
        <f t="shared" si="2"/>
        <v>61</v>
      </c>
      <c r="BO8" s="8">
        <f t="shared" si="2"/>
        <v>62</v>
      </c>
      <c r="BP8" s="8">
        <f t="shared" si="2"/>
        <v>63</v>
      </c>
      <c r="BQ8" s="8">
        <f t="shared" si="2"/>
        <v>64</v>
      </c>
      <c r="BR8" s="8">
        <f t="shared" si="2"/>
        <v>65</v>
      </c>
      <c r="BS8" s="8">
        <f t="shared" si="2"/>
        <v>66</v>
      </c>
      <c r="BT8" s="8">
        <f t="shared" si="2"/>
        <v>67</v>
      </c>
      <c r="BU8" s="8">
        <f t="shared" si="2"/>
        <v>68</v>
      </c>
      <c r="BV8" s="8">
        <f t="shared" si="2"/>
        <v>69</v>
      </c>
      <c r="BW8" s="8">
        <f t="shared" si="2"/>
        <v>70</v>
      </c>
      <c r="BX8" s="8">
        <f t="shared" si="2"/>
        <v>71</v>
      </c>
      <c r="BY8" s="8">
        <f t="shared" si="2"/>
        <v>72</v>
      </c>
      <c r="BZ8" s="8">
        <f t="shared" si="2"/>
        <v>73</v>
      </c>
      <c r="CA8" s="8">
        <f t="shared" si="2"/>
        <v>74</v>
      </c>
      <c r="CB8" s="8">
        <f t="shared" si="2"/>
        <v>75</v>
      </c>
      <c r="CC8" s="8">
        <f t="shared" ref="CC8:EN8" si="3">COLUMN(CC5)-COLUMN($E$8)</f>
        <v>76</v>
      </c>
      <c r="CD8" s="8">
        <f t="shared" si="3"/>
        <v>77</v>
      </c>
      <c r="CE8" s="8">
        <f t="shared" si="3"/>
        <v>78</v>
      </c>
      <c r="CF8" s="8">
        <f t="shared" si="3"/>
        <v>79</v>
      </c>
      <c r="CG8" s="8">
        <f t="shared" si="3"/>
        <v>80</v>
      </c>
      <c r="CH8" s="8">
        <f t="shared" si="3"/>
        <v>81</v>
      </c>
      <c r="CI8" s="8">
        <f t="shared" si="3"/>
        <v>82</v>
      </c>
      <c r="CJ8" s="8">
        <f t="shared" si="3"/>
        <v>83</v>
      </c>
      <c r="CK8" s="8">
        <f t="shared" si="3"/>
        <v>84</v>
      </c>
      <c r="CL8" s="8">
        <f t="shared" si="3"/>
        <v>85</v>
      </c>
      <c r="CM8" s="8">
        <f t="shared" si="3"/>
        <v>86</v>
      </c>
      <c r="CN8" s="8">
        <f t="shared" si="3"/>
        <v>87</v>
      </c>
      <c r="CO8" s="8">
        <f t="shared" si="3"/>
        <v>88</v>
      </c>
      <c r="CP8" s="8">
        <f t="shared" si="3"/>
        <v>89</v>
      </c>
      <c r="CQ8" s="8">
        <f t="shared" si="3"/>
        <v>90</v>
      </c>
      <c r="CR8" s="8">
        <f t="shared" si="3"/>
        <v>91</v>
      </c>
      <c r="CS8" s="8">
        <f t="shared" si="3"/>
        <v>92</v>
      </c>
      <c r="CT8" s="8">
        <f t="shared" si="3"/>
        <v>93</v>
      </c>
      <c r="CU8" s="8">
        <f t="shared" si="3"/>
        <v>94</v>
      </c>
      <c r="CV8" s="8">
        <f t="shared" si="3"/>
        <v>95</v>
      </c>
      <c r="CW8" s="8">
        <f t="shared" si="3"/>
        <v>96</v>
      </c>
      <c r="CX8" s="8">
        <f t="shared" si="3"/>
        <v>97</v>
      </c>
      <c r="CY8" s="8">
        <f t="shared" si="3"/>
        <v>98</v>
      </c>
      <c r="CZ8" s="8">
        <f t="shared" si="3"/>
        <v>99</v>
      </c>
      <c r="DA8" s="8">
        <f t="shared" si="3"/>
        <v>100</v>
      </c>
      <c r="DB8" s="8">
        <f t="shared" si="3"/>
        <v>101</v>
      </c>
      <c r="DC8" s="8">
        <f t="shared" si="3"/>
        <v>102</v>
      </c>
      <c r="DD8" s="8">
        <f t="shared" si="3"/>
        <v>103</v>
      </c>
      <c r="DE8" s="8">
        <f t="shared" si="3"/>
        <v>104</v>
      </c>
      <c r="DF8" s="8">
        <f t="shared" si="3"/>
        <v>105</v>
      </c>
      <c r="DG8" s="8">
        <f t="shared" si="3"/>
        <v>106</v>
      </c>
      <c r="DH8" s="8">
        <f t="shared" si="3"/>
        <v>107</v>
      </c>
      <c r="DI8" s="8">
        <f t="shared" si="3"/>
        <v>108</v>
      </c>
      <c r="DJ8" s="8">
        <f t="shared" si="3"/>
        <v>109</v>
      </c>
      <c r="DK8" s="8">
        <f t="shared" si="3"/>
        <v>110</v>
      </c>
      <c r="DL8" s="8">
        <f t="shared" si="3"/>
        <v>111</v>
      </c>
      <c r="DM8" s="8">
        <f t="shared" si="3"/>
        <v>112</v>
      </c>
      <c r="DN8" s="8">
        <f t="shared" si="3"/>
        <v>113</v>
      </c>
      <c r="DO8" s="8">
        <f t="shared" si="3"/>
        <v>114</v>
      </c>
      <c r="DP8" s="8">
        <f t="shared" si="3"/>
        <v>115</v>
      </c>
      <c r="DQ8" s="8">
        <f t="shared" si="3"/>
        <v>116</v>
      </c>
      <c r="DR8" s="8">
        <f t="shared" si="3"/>
        <v>117</v>
      </c>
      <c r="DS8" s="8">
        <f t="shared" si="3"/>
        <v>118</v>
      </c>
      <c r="DT8" s="8">
        <f t="shared" si="3"/>
        <v>119</v>
      </c>
      <c r="DU8" s="8">
        <f t="shared" si="3"/>
        <v>120</v>
      </c>
      <c r="DV8" s="8">
        <f t="shared" si="3"/>
        <v>121</v>
      </c>
      <c r="DW8" s="8">
        <f t="shared" si="3"/>
        <v>122</v>
      </c>
      <c r="DX8" s="8">
        <f t="shared" si="3"/>
        <v>123</v>
      </c>
      <c r="DY8" s="8">
        <f t="shared" si="3"/>
        <v>124</v>
      </c>
      <c r="DZ8" s="8">
        <f t="shared" si="3"/>
        <v>125</v>
      </c>
      <c r="EA8" s="8">
        <f t="shared" si="3"/>
        <v>126</v>
      </c>
      <c r="EB8" s="8">
        <f t="shared" si="3"/>
        <v>127</v>
      </c>
      <c r="EC8" s="8">
        <f t="shared" si="3"/>
        <v>128</v>
      </c>
      <c r="ED8" s="8">
        <f t="shared" si="3"/>
        <v>129</v>
      </c>
      <c r="EE8" s="8">
        <f t="shared" si="3"/>
        <v>130</v>
      </c>
      <c r="EF8" s="8">
        <f t="shared" si="3"/>
        <v>131</v>
      </c>
      <c r="EG8" s="8">
        <f t="shared" si="3"/>
        <v>132</v>
      </c>
      <c r="EH8" s="8">
        <f t="shared" si="3"/>
        <v>133</v>
      </c>
      <c r="EI8" s="8">
        <f t="shared" si="3"/>
        <v>134</v>
      </c>
      <c r="EJ8" s="8">
        <f t="shared" si="3"/>
        <v>135</v>
      </c>
      <c r="EK8" s="8">
        <f t="shared" si="3"/>
        <v>136</v>
      </c>
      <c r="EL8" s="8">
        <f t="shared" si="3"/>
        <v>137</v>
      </c>
      <c r="EM8" s="8">
        <f t="shared" si="3"/>
        <v>138</v>
      </c>
      <c r="EN8" s="8">
        <f t="shared" si="3"/>
        <v>139</v>
      </c>
      <c r="EO8" s="8">
        <f t="shared" ref="EO8:FS8" si="4">COLUMN(EO5)-COLUMN($E$8)</f>
        <v>140</v>
      </c>
      <c r="EP8" s="8">
        <f t="shared" si="4"/>
        <v>141</v>
      </c>
      <c r="EQ8" s="8">
        <f t="shared" si="4"/>
        <v>142</v>
      </c>
      <c r="ER8" s="8">
        <f t="shared" si="4"/>
        <v>143</v>
      </c>
      <c r="ES8" s="8">
        <f t="shared" si="4"/>
        <v>144</v>
      </c>
      <c r="ET8" s="8">
        <f t="shared" si="4"/>
        <v>145</v>
      </c>
      <c r="EU8" s="8">
        <f t="shared" si="4"/>
        <v>146</v>
      </c>
      <c r="EV8" s="8">
        <f t="shared" si="4"/>
        <v>147</v>
      </c>
      <c r="EW8" s="8">
        <f t="shared" si="4"/>
        <v>148</v>
      </c>
      <c r="EX8" s="8">
        <f t="shared" si="4"/>
        <v>149</v>
      </c>
      <c r="EY8" s="8">
        <f t="shared" si="4"/>
        <v>150</v>
      </c>
      <c r="EZ8" s="8">
        <f t="shared" si="4"/>
        <v>151</v>
      </c>
      <c r="FA8" s="8">
        <f t="shared" si="4"/>
        <v>152</v>
      </c>
      <c r="FB8" s="8">
        <f t="shared" si="4"/>
        <v>153</v>
      </c>
      <c r="FC8" s="8">
        <f t="shared" si="4"/>
        <v>154</v>
      </c>
      <c r="FD8" s="8">
        <f t="shared" si="4"/>
        <v>155</v>
      </c>
      <c r="FE8" s="8">
        <f t="shared" si="4"/>
        <v>156</v>
      </c>
      <c r="FF8" s="8">
        <f t="shared" si="4"/>
        <v>157</v>
      </c>
      <c r="FG8" s="8">
        <f t="shared" si="4"/>
        <v>158</v>
      </c>
      <c r="FH8" s="8">
        <f t="shared" si="4"/>
        <v>159</v>
      </c>
      <c r="FI8" s="8">
        <f t="shared" si="4"/>
        <v>160</v>
      </c>
      <c r="FJ8" s="8">
        <f t="shared" si="4"/>
        <v>161</v>
      </c>
      <c r="FK8" s="8">
        <f t="shared" si="4"/>
        <v>162</v>
      </c>
      <c r="FL8" s="8">
        <f t="shared" si="4"/>
        <v>163</v>
      </c>
      <c r="FM8" s="8">
        <f t="shared" si="4"/>
        <v>164</v>
      </c>
      <c r="FN8" s="8">
        <f t="shared" si="4"/>
        <v>165</v>
      </c>
      <c r="FO8" s="8">
        <f t="shared" si="4"/>
        <v>166</v>
      </c>
      <c r="FP8" s="8">
        <f t="shared" si="4"/>
        <v>167</v>
      </c>
      <c r="FQ8" s="8">
        <f t="shared" si="4"/>
        <v>168</v>
      </c>
      <c r="FR8" s="8">
        <f t="shared" si="4"/>
        <v>169</v>
      </c>
      <c r="FS8" s="8">
        <f t="shared" si="4"/>
        <v>170</v>
      </c>
    </row>
    <row r="9" spans="1:175" ht="14.55" customHeight="1" x14ac:dyDescent="0.3">
      <c r="A9" s="73" t="s">
        <v>11</v>
      </c>
      <c r="B9" s="3" t="s">
        <v>135</v>
      </c>
      <c r="C9" s="11" t="s">
        <v>277</v>
      </c>
      <c r="D9" s="2" t="s">
        <v>77</v>
      </c>
      <c r="E9" s="9">
        <f t="shared" ref="E9:E77" si="5">ROW(D9)-ROW($E$8)</f>
        <v>1</v>
      </c>
      <c r="F9" s="13">
        <v>1</v>
      </c>
      <c r="G9" s="13" t="s">
        <v>88</v>
      </c>
      <c r="H9">
        <v>0</v>
      </c>
      <c r="I9" s="24" t="str">
        <f>B11</f>
        <v>Product/Reactant12</v>
      </c>
      <c r="J9">
        <v>0</v>
      </c>
      <c r="K9">
        <v>0</v>
      </c>
      <c r="L9">
        <v>0</v>
      </c>
      <c r="M9">
        <v>0</v>
      </c>
      <c r="N9">
        <v>0</v>
      </c>
      <c r="O9">
        <v>40000</v>
      </c>
      <c r="P9">
        <v>1.37</v>
      </c>
      <c r="Q9">
        <v>1.37</v>
      </c>
      <c r="R9">
        <v>1.37</v>
      </c>
      <c r="S9">
        <v>1.37</v>
      </c>
      <c r="T9">
        <v>1.37</v>
      </c>
      <c r="U9">
        <v>1.37</v>
      </c>
      <c r="V9">
        <v>1.37</v>
      </c>
      <c r="W9">
        <v>1.37</v>
      </c>
      <c r="X9">
        <v>1.37</v>
      </c>
      <c r="Y9">
        <v>1.37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1</v>
      </c>
      <c r="BE9" s="14">
        <v>1</v>
      </c>
      <c r="BF9" s="14">
        <v>1</v>
      </c>
      <c r="BG9" s="14">
        <v>1</v>
      </c>
      <c r="BH9" s="14">
        <v>1</v>
      </c>
      <c r="BI9" s="14">
        <v>1</v>
      </c>
      <c r="BJ9" s="14">
        <v>1</v>
      </c>
      <c r="BK9" s="14">
        <v>1</v>
      </c>
      <c r="BL9" s="14">
        <v>1</v>
      </c>
      <c r="BM9" s="14">
        <v>1</v>
      </c>
      <c r="BN9" s="14">
        <v>1</v>
      </c>
      <c r="BO9" s="14">
        <v>1</v>
      </c>
      <c r="BP9" s="14">
        <v>1</v>
      </c>
      <c r="BQ9" s="14">
        <v>1</v>
      </c>
      <c r="BR9" s="14">
        <v>1</v>
      </c>
      <c r="BS9" s="14">
        <v>1</v>
      </c>
      <c r="BT9" s="14">
        <v>1</v>
      </c>
      <c r="BU9" s="14">
        <v>1</v>
      </c>
      <c r="BV9" s="14">
        <v>1</v>
      </c>
      <c r="BW9" s="14">
        <v>1</v>
      </c>
      <c r="BX9" s="10">
        <v>0.5</v>
      </c>
      <c r="BY9" s="10">
        <v>0.5</v>
      </c>
      <c r="BZ9" s="10">
        <v>0.2</v>
      </c>
      <c r="CA9" s="10">
        <v>0.47</v>
      </c>
      <c r="CB9" s="10">
        <v>0.47</v>
      </c>
      <c r="CC9" s="10">
        <v>0.47</v>
      </c>
      <c r="CD9" s="10">
        <v>0.44999999999999996</v>
      </c>
      <c r="CE9" s="10">
        <v>0.43000000000000005</v>
      </c>
      <c r="CF9" s="10">
        <v>0.43000000000000005</v>
      </c>
      <c r="CG9" s="10">
        <v>0.43000000000000005</v>
      </c>
      <c r="CH9">
        <v>7000</v>
      </c>
      <c r="CI9">
        <v>7000</v>
      </c>
      <c r="CJ9">
        <v>7000</v>
      </c>
      <c r="CK9">
        <v>6000</v>
      </c>
      <c r="CL9">
        <v>6000</v>
      </c>
      <c r="CM9">
        <v>6000</v>
      </c>
      <c r="CN9">
        <v>5000</v>
      </c>
      <c r="CO9">
        <v>4000</v>
      </c>
      <c r="CP9">
        <v>4000</v>
      </c>
      <c r="CQ9">
        <v>4000</v>
      </c>
      <c r="CR9">
        <v>350</v>
      </c>
      <c r="CS9">
        <v>350</v>
      </c>
      <c r="CT9">
        <v>350</v>
      </c>
      <c r="CU9">
        <v>0</v>
      </c>
      <c r="CV9">
        <v>300</v>
      </c>
      <c r="CW9">
        <v>0</v>
      </c>
      <c r="CX9">
        <v>250</v>
      </c>
      <c r="CY9">
        <v>0</v>
      </c>
      <c r="CZ9">
        <v>200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f t="shared" ref="EJ9:EJ33" si="6">$EG9*B$3</f>
        <v>0</v>
      </c>
      <c r="EK9">
        <v>0</v>
      </c>
      <c r="EL9">
        <f t="shared" ref="EL9:EL33" si="7">$EG9*C$3</f>
        <v>0</v>
      </c>
      <c r="EM9">
        <v>0</v>
      </c>
      <c r="EN9">
        <f t="shared" ref="EN9" si="8">$EG9*E$3</f>
        <v>0</v>
      </c>
      <c r="EO9">
        <v>0</v>
      </c>
      <c r="EP9">
        <v>5.6800000000000002E-3</v>
      </c>
      <c r="EQ9">
        <v>5.6800000000000002E-3</v>
      </c>
      <c r="ER9">
        <v>5.6800000000000002E-3</v>
      </c>
      <c r="ES9">
        <v>0</v>
      </c>
      <c r="ET9">
        <f t="shared" ref="ET9:ET33" si="9">$EQ9*B$3</f>
        <v>5.6800000000000002E-3</v>
      </c>
      <c r="EU9">
        <v>0</v>
      </c>
      <c r="EV9">
        <f t="shared" ref="EV9:EV33" si="10">$EQ9*C$3</f>
        <v>5.6800000000000002E-3</v>
      </c>
      <c r="EW9">
        <v>0</v>
      </c>
      <c r="EX9">
        <f t="shared" ref="EX9:EX33" si="11">$EQ9*D$3</f>
        <v>5.6800000000000002E-3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0.10185220882315059</v>
      </c>
      <c r="FK9">
        <v>0.10185220882315059</v>
      </c>
      <c r="FL9">
        <v>0.10185220882315059</v>
      </c>
      <c r="FM9">
        <v>0.10185220882315059</v>
      </c>
      <c r="FN9">
        <v>0.10185220882315059</v>
      </c>
      <c r="FO9">
        <v>0.10185220882315059</v>
      </c>
      <c r="FP9">
        <v>0.10185220882315059</v>
      </c>
      <c r="FQ9">
        <v>0.10185220882315059</v>
      </c>
      <c r="FR9">
        <v>0.10185220882315059</v>
      </c>
      <c r="FS9">
        <v>0.10185220882315059</v>
      </c>
    </row>
    <row r="10" spans="1:175" x14ac:dyDescent="0.3">
      <c r="A10" s="73"/>
      <c r="B10" s="3" t="s">
        <v>135</v>
      </c>
      <c r="C10" s="11" t="s">
        <v>277</v>
      </c>
      <c r="D10" s="2" t="s">
        <v>96</v>
      </c>
      <c r="E10" s="9">
        <f t="shared" si="5"/>
        <v>2</v>
      </c>
      <c r="F10" s="13">
        <v>1</v>
      </c>
      <c r="G10" s="13" t="s">
        <v>89</v>
      </c>
      <c r="H10">
        <v>0</v>
      </c>
      <c r="I10" s="24" t="str">
        <f>B11</f>
        <v>Product/Reactant12</v>
      </c>
      <c r="J10">
        <v>0</v>
      </c>
      <c r="K10">
        <v>0</v>
      </c>
      <c r="L10">
        <v>0</v>
      </c>
      <c r="M10">
        <v>0</v>
      </c>
      <c r="N10">
        <v>0</v>
      </c>
      <c r="O10">
        <f>O9</f>
        <v>40000</v>
      </c>
      <c r="P10">
        <v>1.37</v>
      </c>
      <c r="Q10">
        <v>1.37</v>
      </c>
      <c r="R10">
        <v>1.37</v>
      </c>
      <c r="S10">
        <v>1.37</v>
      </c>
      <c r="T10">
        <v>1.37</v>
      </c>
      <c r="U10">
        <v>1.37</v>
      </c>
      <c r="V10">
        <v>1.37</v>
      </c>
      <c r="W10">
        <v>1.37</v>
      </c>
      <c r="X10">
        <v>1.37</v>
      </c>
      <c r="Y10">
        <v>1.37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1</v>
      </c>
      <c r="BE10" s="14">
        <v>1</v>
      </c>
      <c r="BF10" s="14">
        <v>1</v>
      </c>
      <c r="BG10" s="14">
        <v>1</v>
      </c>
      <c r="BH10" s="14">
        <v>1</v>
      </c>
      <c r="BI10" s="14">
        <v>1</v>
      </c>
      <c r="BJ10" s="14">
        <v>1</v>
      </c>
      <c r="BK10" s="14">
        <v>1</v>
      </c>
      <c r="BL10" s="14">
        <v>1</v>
      </c>
      <c r="BM10" s="14">
        <v>1</v>
      </c>
      <c r="BN10" s="14">
        <v>1</v>
      </c>
      <c r="BO10" s="14">
        <v>1</v>
      </c>
      <c r="BP10" s="14">
        <v>1</v>
      </c>
      <c r="BQ10" s="14">
        <v>1</v>
      </c>
      <c r="BR10" s="14">
        <v>1</v>
      </c>
      <c r="BS10" s="14">
        <v>1</v>
      </c>
      <c r="BT10" s="14">
        <v>1</v>
      </c>
      <c r="BU10" s="14">
        <v>1</v>
      </c>
      <c r="BV10" s="14">
        <v>1</v>
      </c>
      <c r="BW10" s="14">
        <v>1</v>
      </c>
      <c r="BX10" s="53">
        <v>0</v>
      </c>
      <c r="BY10" s="53">
        <v>0</v>
      </c>
      <c r="BZ10" s="53">
        <v>0</v>
      </c>
      <c r="CA10" s="53">
        <v>0</v>
      </c>
      <c r="CB10" s="53">
        <v>0</v>
      </c>
      <c r="CC10" s="53">
        <v>0</v>
      </c>
      <c r="CD10" s="53">
        <v>0</v>
      </c>
      <c r="CE10" s="53">
        <v>0</v>
      </c>
      <c r="CF10" s="53">
        <v>0</v>
      </c>
      <c r="CG10" s="53">
        <v>0</v>
      </c>
      <c r="CH10" s="53">
        <v>0</v>
      </c>
      <c r="CI10" s="53">
        <v>0</v>
      </c>
      <c r="CJ10" s="53">
        <v>0</v>
      </c>
      <c r="CK10" s="53">
        <v>0</v>
      </c>
      <c r="CL10" s="53">
        <v>0</v>
      </c>
      <c r="CM10" s="53">
        <v>0</v>
      </c>
      <c r="CN10" s="53">
        <v>0</v>
      </c>
      <c r="CO10" s="53">
        <v>0</v>
      </c>
      <c r="CP10" s="53">
        <v>0</v>
      </c>
      <c r="CQ10" s="53">
        <v>0</v>
      </c>
      <c r="CR10" s="53">
        <v>0</v>
      </c>
      <c r="CS10" s="53">
        <v>0</v>
      </c>
      <c r="CT10" s="53">
        <v>0</v>
      </c>
      <c r="CU10">
        <v>0</v>
      </c>
      <c r="CV10" s="53">
        <v>0</v>
      </c>
      <c r="CW10">
        <v>0</v>
      </c>
      <c r="CX10" s="53">
        <v>0</v>
      </c>
      <c r="CY10">
        <v>0</v>
      </c>
      <c r="CZ10" s="53">
        <v>0</v>
      </c>
      <c r="DA10">
        <v>0</v>
      </c>
      <c r="DB10" s="53">
        <v>0</v>
      </c>
      <c r="DC10" s="53">
        <v>0</v>
      </c>
      <c r="DD10" s="53">
        <v>0</v>
      </c>
      <c r="DE10">
        <v>0</v>
      </c>
      <c r="DF10" s="53">
        <v>0</v>
      </c>
      <c r="DG10">
        <v>0</v>
      </c>
      <c r="DH10" s="53">
        <v>0</v>
      </c>
      <c r="DI10">
        <v>0</v>
      </c>
      <c r="DJ10" s="53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0.154</v>
      </c>
      <c r="DW10">
        <v>0.154</v>
      </c>
      <c r="DX10">
        <v>0.154</v>
      </c>
      <c r="DY10">
        <v>0.13100000000000001</v>
      </c>
      <c r="DZ10">
        <v>0.13100000000000001</v>
      </c>
      <c r="EA10">
        <v>0.13100000000000001</v>
      </c>
      <c r="EB10">
        <f>(DZ10+ED10)/2</f>
        <v>9.7500000000000003E-2</v>
      </c>
      <c r="EC10">
        <v>6.4000000000000001E-2</v>
      </c>
      <c r="ED10">
        <v>6.4000000000000001E-2</v>
      </c>
      <c r="EE10">
        <v>6.4000000000000001E-2</v>
      </c>
      <c r="EF10">
        <v>0</v>
      </c>
      <c r="EG10">
        <v>0</v>
      </c>
      <c r="EH10">
        <v>0</v>
      </c>
      <c r="EI10">
        <v>0</v>
      </c>
      <c r="EJ10">
        <f t="shared" si="6"/>
        <v>0</v>
      </c>
      <c r="EK10">
        <v>0</v>
      </c>
      <c r="EL10">
        <f t="shared" si="7"/>
        <v>0</v>
      </c>
      <c r="EM10">
        <v>0</v>
      </c>
      <c r="EN10">
        <f t="shared" ref="EN10:EN33" si="12">$EG10*D$3</f>
        <v>0</v>
      </c>
      <c r="EO10">
        <v>0</v>
      </c>
      <c r="EP10" s="28">
        <v>2.8400000000000002E-4</v>
      </c>
      <c r="EQ10" s="28">
        <v>2.8400000000000002E-4</v>
      </c>
      <c r="ER10" s="28">
        <v>2.8400000000000002E-4</v>
      </c>
      <c r="ES10">
        <v>0</v>
      </c>
      <c r="ET10">
        <f t="shared" si="9"/>
        <v>2.8400000000000002E-4</v>
      </c>
      <c r="EU10">
        <v>0</v>
      </c>
      <c r="EV10">
        <f t="shared" si="10"/>
        <v>2.8400000000000002E-4</v>
      </c>
      <c r="EW10">
        <v>0</v>
      </c>
      <c r="EX10">
        <f t="shared" si="11"/>
        <v>2.8400000000000002E-4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</row>
    <row r="11" spans="1:175" x14ac:dyDescent="0.3">
      <c r="A11" s="73"/>
      <c r="B11" s="3" t="s">
        <v>431</v>
      </c>
      <c r="C11" s="4" t="s">
        <v>171</v>
      </c>
      <c r="D11" s="2" t="s">
        <v>229</v>
      </c>
      <c r="E11" s="9">
        <f t="shared" si="5"/>
        <v>3</v>
      </c>
      <c r="F11" s="13">
        <v>1</v>
      </c>
      <c r="G11" s="13" t="s">
        <v>103</v>
      </c>
      <c r="H11" s="15">
        <f>(2.2/(19.9/3.6))*10^9</f>
        <v>397989949.74874377</v>
      </c>
      <c r="I11" s="24" t="str">
        <f>B36</f>
        <v>Reactant2</v>
      </c>
      <c r="J11">
        <v>0</v>
      </c>
      <c r="K11">
        <v>1</v>
      </c>
      <c r="L11">
        <v>0</v>
      </c>
      <c r="M11">
        <v>0</v>
      </c>
      <c r="N11">
        <v>0</v>
      </c>
      <c r="O11">
        <v>20000</v>
      </c>
      <c r="P11">
        <v>5.26</v>
      </c>
      <c r="Q11">
        <v>5.26</v>
      </c>
      <c r="R11">
        <v>5.26</v>
      </c>
      <c r="S11">
        <v>5.26</v>
      </c>
      <c r="T11">
        <v>5.26</v>
      </c>
      <c r="U11">
        <v>5.26</v>
      </c>
      <c r="V11">
        <v>5.26</v>
      </c>
      <c r="W11">
        <v>5.26</v>
      </c>
      <c r="X11">
        <v>5.26</v>
      </c>
      <c r="Y11">
        <v>5.26</v>
      </c>
      <c r="Z11">
        <v>0.68</v>
      </c>
      <c r="AA11">
        <v>0.68</v>
      </c>
      <c r="AB11">
        <v>0.68</v>
      </c>
      <c r="AC11">
        <v>0.68</v>
      </c>
      <c r="AD11">
        <v>0.68</v>
      </c>
      <c r="AE11">
        <v>0.68</v>
      </c>
      <c r="AF11">
        <v>0.68</v>
      </c>
      <c r="AG11">
        <v>0.68</v>
      </c>
      <c r="AH11">
        <v>0.68</v>
      </c>
      <c r="AI11">
        <v>0.68</v>
      </c>
      <c r="AJ11">
        <v>0.68</v>
      </c>
      <c r="AK11">
        <v>0.68</v>
      </c>
      <c r="AL11">
        <v>0.68</v>
      </c>
      <c r="AM11">
        <v>0.68</v>
      </c>
      <c r="AN11">
        <v>0.68</v>
      </c>
      <c r="AO11">
        <v>0.68</v>
      </c>
      <c r="AP11">
        <v>0.68</v>
      </c>
      <c r="AQ11">
        <v>0.68</v>
      </c>
      <c r="AR11">
        <v>0.68</v>
      </c>
      <c r="AS11">
        <v>0.68</v>
      </c>
      <c r="AT11" s="14">
        <v>0.4</v>
      </c>
      <c r="AU11" s="14">
        <v>0.4</v>
      </c>
      <c r="AV11" s="14">
        <v>0.2</v>
      </c>
      <c r="AW11" s="14">
        <v>0.4</v>
      </c>
      <c r="AX11" s="14">
        <v>0.2</v>
      </c>
      <c r="AY11" s="14">
        <v>0.1</v>
      </c>
      <c r="AZ11" s="14">
        <v>0.1</v>
      </c>
      <c r="BA11" s="14">
        <v>0.1</v>
      </c>
      <c r="BB11" s="14">
        <v>0.1</v>
      </c>
      <c r="BC11" s="14">
        <v>0.1</v>
      </c>
      <c r="BD11" s="14">
        <v>0.2</v>
      </c>
      <c r="BE11" s="14">
        <v>0.2</v>
      </c>
      <c r="BF11" s="14">
        <v>0.2</v>
      </c>
      <c r="BG11" s="14">
        <v>0.6</v>
      </c>
      <c r="BH11" s="14">
        <v>1</v>
      </c>
      <c r="BI11" s="14">
        <v>1</v>
      </c>
      <c r="BJ11" s="14">
        <v>1</v>
      </c>
      <c r="BK11" s="14">
        <v>1</v>
      </c>
      <c r="BL11" s="14">
        <v>1</v>
      </c>
      <c r="BM11" s="14">
        <v>1</v>
      </c>
      <c r="BN11" s="14">
        <v>0.2</v>
      </c>
      <c r="BO11" s="14">
        <v>0.2</v>
      </c>
      <c r="BP11" s="14">
        <v>0.2</v>
      </c>
      <c r="BQ11" s="14">
        <v>0.6</v>
      </c>
      <c r="BR11" s="14">
        <v>1</v>
      </c>
      <c r="BS11" s="14">
        <v>1</v>
      </c>
      <c r="BT11" s="14">
        <v>1</v>
      </c>
      <c r="BU11" s="14">
        <v>1</v>
      </c>
      <c r="BV11" s="14">
        <v>1</v>
      </c>
      <c r="BW11" s="14">
        <v>1</v>
      </c>
      <c r="BX11" s="10">
        <v>1.7</v>
      </c>
      <c r="BY11" s="10">
        <v>1.7</v>
      </c>
      <c r="BZ11" s="10">
        <v>1.7</v>
      </c>
      <c r="CA11" s="10">
        <v>1.7</v>
      </c>
      <c r="CB11" s="10">
        <v>1.7</v>
      </c>
      <c r="CC11" s="10">
        <v>1.7</v>
      </c>
      <c r="CD11" s="10">
        <v>1.7</v>
      </c>
      <c r="CE11" s="10">
        <v>1.7</v>
      </c>
      <c r="CF11" s="10">
        <v>1.7</v>
      </c>
      <c r="CG11" s="10">
        <v>1.7</v>
      </c>
      <c r="CH11">
        <v>23668.2</v>
      </c>
      <c r="CI11">
        <v>23668.2</v>
      </c>
      <c r="CJ11">
        <v>23668.2</v>
      </c>
      <c r="CK11" s="15">
        <f>2000*(365.25*24)/1000</f>
        <v>17532</v>
      </c>
      <c r="CL11" s="15">
        <f>2000*(365.25*24)/1000</f>
        <v>17532</v>
      </c>
      <c r="CM11" s="15">
        <f>2000*(365.25*24)/1000</f>
        <v>17532</v>
      </c>
      <c r="CN11">
        <f>(CL11+CP11)/2</f>
        <v>12929.85</v>
      </c>
      <c r="CO11" s="15">
        <f>950*(365.25*24)/1000</f>
        <v>8327.7000000000007</v>
      </c>
      <c r="CP11" s="15">
        <f>950*(365.25*24)/1000</f>
        <v>8327.7000000000007</v>
      </c>
      <c r="CQ11" s="15">
        <f>950*(365.25*24)/1000</f>
        <v>8327.7000000000007</v>
      </c>
      <c r="CR11">
        <f t="shared" ref="CR11:DA11" si="13">CH11*4%</f>
        <v>946.72800000000007</v>
      </c>
      <c r="CS11">
        <f t="shared" si="13"/>
        <v>946.72800000000007</v>
      </c>
      <c r="CT11">
        <f t="shared" si="13"/>
        <v>946.72800000000007</v>
      </c>
      <c r="CU11">
        <f t="shared" si="13"/>
        <v>701.28</v>
      </c>
      <c r="CV11">
        <f t="shared" si="13"/>
        <v>701.28</v>
      </c>
      <c r="CW11">
        <f t="shared" si="13"/>
        <v>701.28</v>
      </c>
      <c r="CX11">
        <f t="shared" si="13"/>
        <v>517.19400000000007</v>
      </c>
      <c r="CY11">
        <f t="shared" si="13"/>
        <v>333.10800000000006</v>
      </c>
      <c r="CZ11">
        <f t="shared" si="13"/>
        <v>333.10800000000006</v>
      </c>
      <c r="DA11">
        <f t="shared" si="13"/>
        <v>333.10800000000006</v>
      </c>
      <c r="DB11" s="53">
        <v>0</v>
      </c>
      <c r="DC11" s="53">
        <v>0</v>
      </c>
      <c r="DD11" s="53">
        <v>0</v>
      </c>
      <c r="DE11">
        <v>0</v>
      </c>
      <c r="DF11" s="53">
        <v>0</v>
      </c>
      <c r="DG11">
        <v>0</v>
      </c>
      <c r="DH11" s="53">
        <v>0</v>
      </c>
      <c r="DI11">
        <v>0</v>
      </c>
      <c r="DJ11" s="53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18.474666666666668</v>
      </c>
      <c r="EG11">
        <v>18.474666666666668</v>
      </c>
      <c r="EH11">
        <v>18.474666666666668</v>
      </c>
      <c r="EI11">
        <v>0</v>
      </c>
      <c r="EJ11">
        <f t="shared" si="6"/>
        <v>18.474666666666668</v>
      </c>
      <c r="EK11">
        <v>0</v>
      </c>
      <c r="EL11">
        <f t="shared" si="7"/>
        <v>18.474666666666668</v>
      </c>
      <c r="EM11">
        <v>0</v>
      </c>
      <c r="EN11">
        <f t="shared" si="12"/>
        <v>18.474666666666668</v>
      </c>
      <c r="EO11">
        <v>0</v>
      </c>
      <c r="EP11">
        <v>0</v>
      </c>
      <c r="EQ11">
        <v>0</v>
      </c>
      <c r="ER11">
        <v>0</v>
      </c>
      <c r="ES11">
        <v>0</v>
      </c>
      <c r="ET11">
        <f t="shared" si="9"/>
        <v>0</v>
      </c>
      <c r="EU11">
        <v>0</v>
      </c>
      <c r="EV11">
        <f t="shared" si="10"/>
        <v>0</v>
      </c>
      <c r="EW11">
        <v>0</v>
      </c>
      <c r="EX11">
        <f t="shared" si="11"/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8.8495575221238937E-2</v>
      </c>
      <c r="FK11">
        <v>8.8495575221238937E-2</v>
      </c>
      <c r="FL11">
        <v>8.8495575221238937E-2</v>
      </c>
      <c r="FM11">
        <v>8.8495575221238937E-2</v>
      </c>
      <c r="FN11">
        <v>8.8495575221238937E-2</v>
      </c>
      <c r="FO11">
        <v>8.8495575221238937E-2</v>
      </c>
      <c r="FP11">
        <v>8.8495575221238937E-2</v>
      </c>
      <c r="FQ11">
        <v>8.8495575221238937E-2</v>
      </c>
      <c r="FR11">
        <v>8.8495575221238937E-2</v>
      </c>
      <c r="FS11">
        <v>8.8495575221238937E-2</v>
      </c>
    </row>
    <row r="12" spans="1:175" x14ac:dyDescent="0.3">
      <c r="A12" s="73"/>
      <c r="B12" s="3" t="s">
        <v>543</v>
      </c>
      <c r="C12" s="4" t="s">
        <v>171</v>
      </c>
      <c r="D12" s="2" t="s">
        <v>542</v>
      </c>
      <c r="E12" s="9">
        <f t="shared" si="5"/>
        <v>4</v>
      </c>
      <c r="F12" s="13">
        <v>1</v>
      </c>
      <c r="G12" s="13" t="s">
        <v>544</v>
      </c>
      <c r="H12" s="15">
        <f>(2.2/(19.9/3.6))*10^9</f>
        <v>397989949.74874377</v>
      </c>
      <c r="I12" s="24" t="str">
        <f>B36</f>
        <v>Reactant2</v>
      </c>
      <c r="J12">
        <v>0</v>
      </c>
      <c r="K12">
        <v>1</v>
      </c>
      <c r="L12">
        <v>0</v>
      </c>
      <c r="M12">
        <v>0</v>
      </c>
      <c r="N12">
        <v>0</v>
      </c>
      <c r="O12">
        <v>20000</v>
      </c>
      <c r="P12" s="16">
        <v>26.350782437758895</v>
      </c>
      <c r="Q12" s="16">
        <v>26.350782437758895</v>
      </c>
      <c r="R12" s="16">
        <v>26.350782437758895</v>
      </c>
      <c r="S12" s="16">
        <v>26.350782437758895</v>
      </c>
      <c r="T12" s="16">
        <v>26.350782437758895</v>
      </c>
      <c r="U12" s="16">
        <v>26.350782437758895</v>
      </c>
      <c r="V12" s="16">
        <v>26.350782437758895</v>
      </c>
      <c r="W12" s="16">
        <v>26.350782437758895</v>
      </c>
      <c r="X12" s="16">
        <v>26.350782437758895</v>
      </c>
      <c r="Y12" s="16">
        <v>26.350782437758895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4">
        <v>0.4</v>
      </c>
      <c r="AU12" s="14">
        <v>0.4</v>
      </c>
      <c r="AV12" s="14">
        <v>0.2</v>
      </c>
      <c r="AW12" s="14">
        <v>0.4</v>
      </c>
      <c r="AX12" s="14">
        <v>0.2</v>
      </c>
      <c r="AY12" s="14">
        <v>0.1</v>
      </c>
      <c r="AZ12" s="14">
        <v>0.1</v>
      </c>
      <c r="BA12" s="14">
        <v>0.1</v>
      </c>
      <c r="BB12" s="14">
        <v>0.1</v>
      </c>
      <c r="BC12" s="14">
        <v>0.1</v>
      </c>
      <c r="BD12" s="14">
        <v>0.2</v>
      </c>
      <c r="BE12" s="14">
        <v>0.2</v>
      </c>
      <c r="BF12" s="14">
        <v>0.2</v>
      </c>
      <c r="BG12" s="14">
        <v>0.6</v>
      </c>
      <c r="BH12" s="14">
        <v>1</v>
      </c>
      <c r="BI12" s="14">
        <v>1</v>
      </c>
      <c r="BJ12" s="14">
        <v>1</v>
      </c>
      <c r="BK12" s="14">
        <v>1</v>
      </c>
      <c r="BL12" s="14">
        <v>1</v>
      </c>
      <c r="BM12" s="14">
        <v>1</v>
      </c>
      <c r="BN12" s="14">
        <v>0.2</v>
      </c>
      <c r="BO12" s="14">
        <v>0.2</v>
      </c>
      <c r="BP12" s="14">
        <v>0.2</v>
      </c>
      <c r="BQ12" s="14">
        <v>0.6</v>
      </c>
      <c r="BR12" s="14">
        <v>1</v>
      </c>
      <c r="BS12" s="14">
        <v>1</v>
      </c>
      <c r="BT12" s="14">
        <v>1</v>
      </c>
      <c r="BU12" s="14">
        <v>1</v>
      </c>
      <c r="BV12" s="14">
        <v>1</v>
      </c>
      <c r="BW12" s="14">
        <v>1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C12" s="10">
        <v>0</v>
      </c>
      <c r="CD12" s="10">
        <v>0</v>
      </c>
      <c r="CE12" s="10">
        <v>0</v>
      </c>
      <c r="CF12" s="10">
        <v>0</v>
      </c>
      <c r="CG12" s="10">
        <v>0</v>
      </c>
      <c r="CH12" s="15">
        <v>15110.907103825137</v>
      </c>
      <c r="CI12" s="15">
        <v>15110.907103825137</v>
      </c>
      <c r="CJ12" s="15">
        <v>15110.907103825137</v>
      </c>
      <c r="CK12" s="15">
        <v>15110.907103825137</v>
      </c>
      <c r="CL12" s="15">
        <v>15110.907103825137</v>
      </c>
      <c r="CM12" s="15">
        <v>15110.907103825137</v>
      </c>
      <c r="CN12" s="15">
        <v>15110.907103825137</v>
      </c>
      <c r="CO12" s="15">
        <v>15110.907103825137</v>
      </c>
      <c r="CP12" s="15">
        <v>15110.907103825137</v>
      </c>
      <c r="CQ12" s="15">
        <v>15110.907103825137</v>
      </c>
      <c r="CR12" s="86">
        <v>655.73770491803282</v>
      </c>
      <c r="CS12" s="86">
        <v>655.73770491803282</v>
      </c>
      <c r="CT12" s="86">
        <v>655.73770491803282</v>
      </c>
      <c r="CU12" s="86">
        <v>655.73770491803282</v>
      </c>
      <c r="CV12" s="86">
        <v>655.73770491803282</v>
      </c>
      <c r="CW12" s="86">
        <v>655.73770491803282</v>
      </c>
      <c r="CX12" s="86">
        <v>655.73770491803282</v>
      </c>
      <c r="CY12" s="86">
        <v>655.73770491803282</v>
      </c>
      <c r="CZ12" s="86">
        <v>655.73770491803282</v>
      </c>
      <c r="DA12" s="86">
        <v>655.73770491803282</v>
      </c>
      <c r="DB12" s="53">
        <v>0</v>
      </c>
      <c r="DC12" s="53">
        <v>0</v>
      </c>
      <c r="DD12" s="53">
        <v>0</v>
      </c>
      <c r="DE12">
        <v>0</v>
      </c>
      <c r="DF12" s="53">
        <v>0</v>
      </c>
      <c r="DG12">
        <v>0</v>
      </c>
      <c r="DH12" s="53">
        <v>0</v>
      </c>
      <c r="DI12">
        <v>0</v>
      </c>
      <c r="DJ12" s="53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8.8495575221238937E-2</v>
      </c>
      <c r="FK12">
        <v>8.8495575221238937E-2</v>
      </c>
      <c r="FL12">
        <v>8.8495575221238937E-2</v>
      </c>
      <c r="FM12">
        <v>8.8495575221238937E-2</v>
      </c>
      <c r="FN12">
        <v>8.8495575221238937E-2</v>
      </c>
      <c r="FO12">
        <v>8.8495575221238937E-2</v>
      </c>
      <c r="FP12">
        <v>8.8495575221238937E-2</v>
      </c>
      <c r="FQ12">
        <v>8.8495575221238937E-2</v>
      </c>
      <c r="FR12">
        <v>8.8495575221238937E-2</v>
      </c>
      <c r="FS12">
        <v>8.8495575221238937E-2</v>
      </c>
    </row>
    <row r="13" spans="1:175" x14ac:dyDescent="0.3">
      <c r="A13" s="73"/>
      <c r="B13" s="3" t="s">
        <v>135</v>
      </c>
      <c r="C13" s="4" t="s">
        <v>171</v>
      </c>
      <c r="D13" s="2" t="s">
        <v>550</v>
      </c>
      <c r="E13" s="9">
        <f t="shared" si="5"/>
        <v>5</v>
      </c>
      <c r="F13" s="13">
        <v>1</v>
      </c>
      <c r="G13" s="13" t="s">
        <v>551</v>
      </c>
      <c r="H13" s="15">
        <f>(2.2/(19.9/3.6))*10^9</f>
        <v>397989949.74874377</v>
      </c>
      <c r="I13" s="24" t="str">
        <f>B15</f>
        <v>Reactant14</v>
      </c>
      <c r="J13">
        <v>0</v>
      </c>
      <c r="K13">
        <v>1</v>
      </c>
      <c r="L13">
        <v>0</v>
      </c>
      <c r="M13">
        <v>0</v>
      </c>
      <c r="N13">
        <v>0</v>
      </c>
      <c r="O13">
        <v>20000</v>
      </c>
      <c r="P13" s="16">
        <v>0.43531733784270965</v>
      </c>
      <c r="Q13" s="16">
        <v>0.43531733784270965</v>
      </c>
      <c r="R13" s="16">
        <v>0.43531733784270965</v>
      </c>
      <c r="S13" s="16">
        <v>0.43531733784270965</v>
      </c>
      <c r="T13" s="16">
        <v>0.43531733784270965</v>
      </c>
      <c r="U13" s="16">
        <v>0.43531733784270965</v>
      </c>
      <c r="V13" s="16">
        <v>0.43531733784270965</v>
      </c>
      <c r="W13" s="16">
        <v>0.43531733784270965</v>
      </c>
      <c r="X13" s="16">
        <v>0.43531733784270965</v>
      </c>
      <c r="Y13" s="16">
        <v>0.43531733784270965</v>
      </c>
      <c r="Z13" s="52">
        <v>3.9311849978327172E-2</v>
      </c>
      <c r="AA13" s="52">
        <v>3.9311849978327172E-2</v>
      </c>
      <c r="AB13" s="52">
        <v>3.9311849978327172E-2</v>
      </c>
      <c r="AC13" s="52">
        <v>3.9311849978327172E-2</v>
      </c>
      <c r="AD13" s="52">
        <v>3.9311849978327172E-2</v>
      </c>
      <c r="AE13" s="52">
        <v>3.9311849978327172E-2</v>
      </c>
      <c r="AF13" s="52">
        <v>3.9311849978327172E-2</v>
      </c>
      <c r="AG13" s="52">
        <v>3.9311849978327172E-2</v>
      </c>
      <c r="AH13" s="52">
        <v>3.9311849978327172E-2</v>
      </c>
      <c r="AI13" s="52">
        <v>3.9311849978327172E-2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4">
        <v>0.4</v>
      </c>
      <c r="AU13" s="14">
        <v>0.4</v>
      </c>
      <c r="AV13" s="14">
        <v>0.2</v>
      </c>
      <c r="AW13" s="14">
        <v>0.4</v>
      </c>
      <c r="AX13" s="14">
        <v>0.2</v>
      </c>
      <c r="AY13" s="14">
        <v>0.1</v>
      </c>
      <c r="AZ13" s="14">
        <v>0.1</v>
      </c>
      <c r="BA13" s="14">
        <v>0.1</v>
      </c>
      <c r="BB13" s="14">
        <v>0.1</v>
      </c>
      <c r="BC13" s="14">
        <v>0.1</v>
      </c>
      <c r="BD13" s="14">
        <v>0.2</v>
      </c>
      <c r="BE13" s="14">
        <v>0.2</v>
      </c>
      <c r="BF13" s="14">
        <v>0.2</v>
      </c>
      <c r="BG13" s="14">
        <v>0.6</v>
      </c>
      <c r="BH13" s="14">
        <v>1</v>
      </c>
      <c r="BI13" s="14">
        <v>1</v>
      </c>
      <c r="BJ13" s="14">
        <v>1</v>
      </c>
      <c r="BK13" s="14">
        <v>1</v>
      </c>
      <c r="BL13" s="14">
        <v>1</v>
      </c>
      <c r="BM13" s="14">
        <v>1</v>
      </c>
      <c r="BN13" s="14">
        <v>0.2</v>
      </c>
      <c r="BO13" s="14">
        <v>0.2</v>
      </c>
      <c r="BP13" s="14">
        <v>0.2</v>
      </c>
      <c r="BQ13" s="14">
        <v>0.6</v>
      </c>
      <c r="BR13" s="14">
        <v>1</v>
      </c>
      <c r="BS13" s="14">
        <v>1</v>
      </c>
      <c r="BT13" s="14">
        <v>1</v>
      </c>
      <c r="BU13" s="14">
        <v>1</v>
      </c>
      <c r="BV13" s="14">
        <v>1</v>
      </c>
      <c r="BW13" s="14">
        <v>1</v>
      </c>
      <c r="BX13" s="16">
        <v>-0.50749670990787743</v>
      </c>
      <c r="BY13" s="16">
        <v>-0.50749670990787743</v>
      </c>
      <c r="BZ13" s="16">
        <v>-0.50749670990787743</v>
      </c>
      <c r="CA13" s="16">
        <v>-0.50749670990787743</v>
      </c>
      <c r="CB13" s="16">
        <v>-0.50749670990787743</v>
      </c>
      <c r="CC13" s="16">
        <v>-0.50749670990787743</v>
      </c>
      <c r="CD13" s="16">
        <v>-0.50749670990787743</v>
      </c>
      <c r="CE13" s="16">
        <v>-0.50749670990787743</v>
      </c>
      <c r="CF13" s="16">
        <v>-0.50749670990787743</v>
      </c>
      <c r="CG13" s="16">
        <v>-0.50749670990787743</v>
      </c>
      <c r="CH13" s="15">
        <v>18309.859154929578</v>
      </c>
      <c r="CI13" s="15">
        <v>18309.859154929578</v>
      </c>
      <c r="CJ13" s="15">
        <v>18309.859154929578</v>
      </c>
      <c r="CK13" s="15">
        <v>18309.859154929578</v>
      </c>
      <c r="CL13" s="15">
        <v>18309.859154929578</v>
      </c>
      <c r="CM13" s="15">
        <v>18309.859154929578</v>
      </c>
      <c r="CN13" s="15">
        <v>18309.859154929578</v>
      </c>
      <c r="CO13" s="15">
        <v>18309.859154929578</v>
      </c>
      <c r="CP13" s="15">
        <v>18309.859154929578</v>
      </c>
      <c r="CQ13" s="15">
        <v>18309.859154929578</v>
      </c>
      <c r="CR13" s="86">
        <v>845.07042253521126</v>
      </c>
      <c r="CS13" s="86">
        <v>845.07042253521126</v>
      </c>
      <c r="CT13" s="86">
        <v>845.07042253521126</v>
      </c>
      <c r="CU13" s="86">
        <v>845.07042253521126</v>
      </c>
      <c r="CV13" s="86">
        <v>845.07042253521126</v>
      </c>
      <c r="CW13" s="86">
        <v>845.07042253521126</v>
      </c>
      <c r="CX13" s="86">
        <v>845.07042253521126</v>
      </c>
      <c r="CY13" s="86">
        <v>845.07042253521126</v>
      </c>
      <c r="CZ13" s="86">
        <v>845.07042253521126</v>
      </c>
      <c r="DA13" s="86">
        <v>845.07042253521126</v>
      </c>
      <c r="DB13" s="53">
        <v>0</v>
      </c>
      <c r="DC13" s="53">
        <v>0</v>
      </c>
      <c r="DD13" s="53">
        <v>0</v>
      </c>
      <c r="DE13" s="53">
        <v>0</v>
      </c>
      <c r="DF13" s="53">
        <v>0</v>
      </c>
      <c r="DG13" s="53">
        <v>0</v>
      </c>
      <c r="DH13" s="53">
        <v>0</v>
      </c>
      <c r="DI13" s="53">
        <v>0</v>
      </c>
      <c r="DJ13" s="53">
        <v>0</v>
      </c>
      <c r="DK13" s="53">
        <v>0</v>
      </c>
      <c r="DL13" s="53">
        <v>0</v>
      </c>
      <c r="DM13" s="53">
        <v>0</v>
      </c>
      <c r="DN13" s="53">
        <v>0</v>
      </c>
      <c r="DO13" s="53">
        <v>0</v>
      </c>
      <c r="DP13" s="53">
        <v>0</v>
      </c>
      <c r="DQ13" s="53">
        <v>0</v>
      </c>
      <c r="DR13" s="53">
        <v>0</v>
      </c>
      <c r="DS13" s="53">
        <v>0</v>
      </c>
      <c r="DT13" s="53">
        <v>0</v>
      </c>
      <c r="DU13" s="53">
        <v>0</v>
      </c>
      <c r="DV13" s="53">
        <v>0</v>
      </c>
      <c r="DW13" s="53">
        <v>0</v>
      </c>
      <c r="DX13" s="53">
        <v>0</v>
      </c>
      <c r="DY13" s="53">
        <v>0</v>
      </c>
      <c r="DZ13" s="53">
        <v>0</v>
      </c>
      <c r="EA13" s="53">
        <v>0</v>
      </c>
      <c r="EB13" s="53">
        <v>0</v>
      </c>
      <c r="EC13" s="53">
        <v>0</v>
      </c>
      <c r="ED13" s="53">
        <v>0</v>
      </c>
      <c r="EE13" s="5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 s="16">
        <v>0.27928510998307954</v>
      </c>
      <c r="EQ13" s="16">
        <v>0.27928510998307954</v>
      </c>
      <c r="ER13" s="16">
        <v>0.27928510998307954</v>
      </c>
      <c r="ES13" s="16">
        <v>0.27928510998307954</v>
      </c>
      <c r="ET13" s="16">
        <v>0.27928510998307954</v>
      </c>
      <c r="EU13" s="16">
        <v>0.27928510998307954</v>
      </c>
      <c r="EV13" s="16">
        <v>0.27928510998307954</v>
      </c>
      <c r="EW13" s="16">
        <v>0.27928510998307954</v>
      </c>
      <c r="EX13" s="16">
        <v>0.27928510998307954</v>
      </c>
      <c r="EY13" s="16">
        <v>0.27928510998307954</v>
      </c>
      <c r="EZ13" s="16">
        <v>0</v>
      </c>
      <c r="FA13" s="16">
        <v>0</v>
      </c>
      <c r="FB13" s="16">
        <v>0</v>
      </c>
      <c r="FC13" s="16">
        <v>0</v>
      </c>
      <c r="FD13" s="16">
        <v>0</v>
      </c>
      <c r="FE13" s="16">
        <v>0</v>
      </c>
      <c r="FF13" s="16">
        <v>0</v>
      </c>
      <c r="FG13" s="16">
        <v>0</v>
      </c>
      <c r="FH13" s="16">
        <v>0</v>
      </c>
      <c r="FI13" s="16">
        <v>0</v>
      </c>
      <c r="FJ13">
        <v>8.8495575221238937E-2</v>
      </c>
      <c r="FK13">
        <v>8.8495575221238937E-2</v>
      </c>
      <c r="FL13">
        <v>8.8495575221238937E-2</v>
      </c>
      <c r="FM13">
        <v>8.8495575221238937E-2</v>
      </c>
      <c r="FN13">
        <v>8.8495575221238937E-2</v>
      </c>
      <c r="FO13">
        <v>8.8495575221238937E-2</v>
      </c>
      <c r="FP13">
        <v>8.8495575221238937E-2</v>
      </c>
      <c r="FQ13">
        <v>8.8495575221238937E-2</v>
      </c>
      <c r="FR13">
        <v>8.8495575221238937E-2</v>
      </c>
      <c r="FS13">
        <v>8.8495575221238937E-2</v>
      </c>
    </row>
    <row r="14" spans="1:175" x14ac:dyDescent="0.3">
      <c r="A14" s="73"/>
      <c r="B14" s="3" t="s">
        <v>135</v>
      </c>
      <c r="C14" s="11" t="s">
        <v>277</v>
      </c>
      <c r="D14" s="2" t="s">
        <v>547</v>
      </c>
      <c r="E14" s="9">
        <f t="shared" si="5"/>
        <v>6</v>
      </c>
      <c r="F14" s="13">
        <v>1</v>
      </c>
      <c r="G14" s="13" t="s">
        <v>547</v>
      </c>
      <c r="H14" s="15">
        <v>0</v>
      </c>
      <c r="I14" s="24" t="str">
        <f>B12</f>
        <v>Product/Reactant13</v>
      </c>
      <c r="J14">
        <v>0</v>
      </c>
      <c r="K14">
        <v>0</v>
      </c>
      <c r="L14">
        <v>0</v>
      </c>
      <c r="M14">
        <v>0</v>
      </c>
      <c r="N14">
        <v>0</v>
      </c>
      <c r="O14">
        <v>40000</v>
      </c>
      <c r="P14" s="16">
        <v>1.256830601092896</v>
      </c>
      <c r="Q14" s="16">
        <v>1.256830601092896</v>
      </c>
      <c r="R14" s="16">
        <v>1.256830601092896</v>
      </c>
      <c r="S14" s="16">
        <v>1.256830601092896</v>
      </c>
      <c r="T14" s="16">
        <v>1.256830601092896</v>
      </c>
      <c r="U14" s="16">
        <v>1.256830601092896</v>
      </c>
      <c r="V14" s="16">
        <v>1.256830601092896</v>
      </c>
      <c r="W14" s="16">
        <v>1.256830601092896</v>
      </c>
      <c r="X14" s="16">
        <v>1.256830601092896</v>
      </c>
      <c r="Y14" s="16">
        <v>1.256830601092896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1</v>
      </c>
      <c r="BE14" s="14">
        <v>1</v>
      </c>
      <c r="BF14" s="14">
        <v>1</v>
      </c>
      <c r="BG14" s="14">
        <v>1</v>
      </c>
      <c r="BH14" s="14">
        <v>1</v>
      </c>
      <c r="BI14" s="14">
        <v>1</v>
      </c>
      <c r="BJ14" s="14">
        <v>1</v>
      </c>
      <c r="BK14" s="14">
        <v>1</v>
      </c>
      <c r="BL14" s="14">
        <v>1</v>
      </c>
      <c r="BM14" s="14">
        <v>1</v>
      </c>
      <c r="BN14" s="14">
        <v>1</v>
      </c>
      <c r="BO14" s="14">
        <v>1</v>
      </c>
      <c r="BP14" s="14">
        <v>1</v>
      </c>
      <c r="BQ14" s="14">
        <v>1</v>
      </c>
      <c r="BR14" s="14">
        <v>1</v>
      </c>
      <c r="BS14" s="14">
        <v>1</v>
      </c>
      <c r="BT14" s="14">
        <v>1</v>
      </c>
      <c r="BU14" s="14">
        <v>1</v>
      </c>
      <c r="BV14" s="14">
        <v>1</v>
      </c>
      <c r="BW14" s="14">
        <v>1</v>
      </c>
      <c r="BX14" s="10">
        <v>0</v>
      </c>
      <c r="BY14" s="10">
        <v>0</v>
      </c>
      <c r="BZ14" s="10">
        <v>0</v>
      </c>
      <c r="CA14" s="10">
        <v>0</v>
      </c>
      <c r="CB14" s="10">
        <v>0</v>
      </c>
      <c r="CC14" s="10">
        <v>0</v>
      </c>
      <c r="CD14" s="10">
        <v>0</v>
      </c>
      <c r="CE14" s="10">
        <v>0</v>
      </c>
      <c r="CF14" s="10">
        <v>0</v>
      </c>
      <c r="CG14" s="10">
        <v>0</v>
      </c>
      <c r="CH14" s="10">
        <v>0</v>
      </c>
      <c r="CI14" s="10">
        <v>0</v>
      </c>
      <c r="CJ14" s="10">
        <v>0</v>
      </c>
      <c r="CK14" s="10">
        <v>0</v>
      </c>
      <c r="CL14" s="10">
        <v>0</v>
      </c>
      <c r="CM14" s="10">
        <v>0</v>
      </c>
      <c r="CN14" s="10">
        <v>0</v>
      </c>
      <c r="CO14" s="10">
        <v>0</v>
      </c>
      <c r="CP14" s="10">
        <v>0</v>
      </c>
      <c r="CQ14" s="10">
        <v>0</v>
      </c>
      <c r="CR14" s="10">
        <v>0</v>
      </c>
      <c r="CS14" s="10">
        <v>0</v>
      </c>
      <c r="CT14" s="10">
        <v>0</v>
      </c>
      <c r="CU14" s="10">
        <v>0</v>
      </c>
      <c r="CV14" s="10">
        <v>0</v>
      </c>
      <c r="CW14" s="10">
        <v>0</v>
      </c>
      <c r="CX14" s="10">
        <v>0</v>
      </c>
      <c r="CY14" s="10">
        <v>0</v>
      </c>
      <c r="CZ14" s="10">
        <v>0</v>
      </c>
      <c r="DA14" s="10">
        <v>0</v>
      </c>
      <c r="DB14" s="53">
        <v>0</v>
      </c>
      <c r="DC14" s="53">
        <v>0</v>
      </c>
      <c r="DD14" s="53">
        <v>0</v>
      </c>
      <c r="DE14">
        <v>0</v>
      </c>
      <c r="DF14" s="53">
        <v>0</v>
      </c>
      <c r="DG14">
        <v>0</v>
      </c>
      <c r="DH14" s="53">
        <v>0</v>
      </c>
      <c r="DI14">
        <v>0</v>
      </c>
      <c r="DJ14" s="53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0.503</v>
      </c>
      <c r="DW14">
        <v>0.35699999999999998</v>
      </c>
      <c r="DX14">
        <v>0.27700000000000002</v>
      </c>
      <c r="DY14">
        <v>0.503</v>
      </c>
      <c r="DZ14">
        <v>0.35699999999999998</v>
      </c>
      <c r="EA14">
        <v>0.27700000000000002</v>
      </c>
      <c r="EB14">
        <v>0.35699999999999998</v>
      </c>
      <c r="EC14">
        <v>0.503</v>
      </c>
      <c r="ED14">
        <v>0.35699999999999998</v>
      </c>
      <c r="EE14">
        <v>0.27700000000000002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</row>
    <row r="15" spans="1:175" x14ac:dyDescent="0.3">
      <c r="A15" s="73"/>
      <c r="B15" s="3" t="s">
        <v>549</v>
      </c>
      <c r="C15" s="11" t="s">
        <v>277</v>
      </c>
      <c r="D15" s="2" t="s">
        <v>548</v>
      </c>
      <c r="E15" s="9">
        <f t="shared" si="5"/>
        <v>7</v>
      </c>
      <c r="F15" s="13">
        <v>1</v>
      </c>
      <c r="G15" s="13" t="s">
        <v>548</v>
      </c>
      <c r="H15" s="15">
        <v>0</v>
      </c>
      <c r="I15" s="24" t="s">
        <v>12</v>
      </c>
      <c r="J15">
        <v>0</v>
      </c>
      <c r="K15">
        <v>0</v>
      </c>
      <c r="L15">
        <v>0</v>
      </c>
      <c r="M15">
        <v>0</v>
      </c>
      <c r="N15">
        <v>0</v>
      </c>
      <c r="O15">
        <v>40000</v>
      </c>
      <c r="P15" s="52">
        <v>0</v>
      </c>
      <c r="Q15" s="52">
        <v>0</v>
      </c>
      <c r="R15" s="52">
        <v>0</v>
      </c>
      <c r="S15" s="52">
        <v>0</v>
      </c>
      <c r="T15" s="52">
        <v>0</v>
      </c>
      <c r="U15" s="52">
        <v>0</v>
      </c>
      <c r="V15" s="52">
        <v>0</v>
      </c>
      <c r="W15" s="52">
        <v>0</v>
      </c>
      <c r="X15" s="52">
        <v>0</v>
      </c>
      <c r="Y15" s="52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1</v>
      </c>
      <c r="BE15" s="14">
        <v>1</v>
      </c>
      <c r="BF15" s="14">
        <v>1</v>
      </c>
      <c r="BG15" s="14">
        <v>1</v>
      </c>
      <c r="BH15" s="14">
        <v>1</v>
      </c>
      <c r="BI15" s="14">
        <v>1</v>
      </c>
      <c r="BJ15" s="14">
        <v>1</v>
      </c>
      <c r="BK15" s="14">
        <v>1</v>
      </c>
      <c r="BL15" s="14">
        <v>1</v>
      </c>
      <c r="BM15" s="14">
        <v>1</v>
      </c>
      <c r="BN15" s="14">
        <v>1</v>
      </c>
      <c r="BO15" s="14">
        <v>1</v>
      </c>
      <c r="BP15" s="14">
        <v>1</v>
      </c>
      <c r="BQ15" s="14">
        <v>1</v>
      </c>
      <c r="BR15" s="14">
        <v>1</v>
      </c>
      <c r="BS15" s="14">
        <v>1</v>
      </c>
      <c r="BT15" s="14">
        <v>1</v>
      </c>
      <c r="BU15" s="14">
        <v>1</v>
      </c>
      <c r="BV15" s="14">
        <v>1</v>
      </c>
      <c r="BW15" s="14">
        <v>1</v>
      </c>
      <c r="BX15" s="10">
        <v>0</v>
      </c>
      <c r="BY15" s="10">
        <v>0</v>
      </c>
      <c r="BZ15" s="10">
        <v>0</v>
      </c>
      <c r="CA15" s="10">
        <v>0</v>
      </c>
      <c r="CB15" s="10">
        <v>0</v>
      </c>
      <c r="CC15" s="10">
        <v>0</v>
      </c>
      <c r="CD15" s="10">
        <v>0</v>
      </c>
      <c r="CE15" s="10">
        <v>0</v>
      </c>
      <c r="CF15" s="10">
        <v>0</v>
      </c>
      <c r="CG15" s="10">
        <v>0</v>
      </c>
      <c r="CH15" s="10">
        <v>0</v>
      </c>
      <c r="CI15" s="10">
        <v>0</v>
      </c>
      <c r="CJ15" s="10">
        <v>0</v>
      </c>
      <c r="CK15" s="10">
        <v>0</v>
      </c>
      <c r="CL15" s="10">
        <v>0</v>
      </c>
      <c r="CM15" s="10">
        <v>0</v>
      </c>
      <c r="CN15" s="10">
        <v>0</v>
      </c>
      <c r="CO15" s="10">
        <v>0</v>
      </c>
      <c r="CP15" s="10">
        <v>0</v>
      </c>
      <c r="CQ15" s="10">
        <v>0</v>
      </c>
      <c r="CR15" s="10">
        <v>0</v>
      </c>
      <c r="CS15" s="10">
        <v>0</v>
      </c>
      <c r="CT15" s="10">
        <v>0</v>
      </c>
      <c r="CU15" s="10">
        <v>0</v>
      </c>
      <c r="CV15" s="10">
        <v>0</v>
      </c>
      <c r="CW15" s="10">
        <v>0</v>
      </c>
      <c r="CX15" s="10">
        <v>0</v>
      </c>
      <c r="CY15" s="10">
        <v>0</v>
      </c>
      <c r="CZ15" s="10">
        <v>0</v>
      </c>
      <c r="DA15" s="10">
        <v>0</v>
      </c>
      <c r="DB15" s="53">
        <v>0</v>
      </c>
      <c r="DC15" s="53">
        <v>0</v>
      </c>
      <c r="DD15" s="53">
        <v>0</v>
      </c>
      <c r="DE15">
        <v>0</v>
      </c>
      <c r="DF15" s="53">
        <v>0</v>
      </c>
      <c r="DG15">
        <v>0</v>
      </c>
      <c r="DH15" s="53">
        <v>0</v>
      </c>
      <c r="DI15">
        <v>0</v>
      </c>
      <c r="DJ15" s="53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0.503</v>
      </c>
      <c r="DW15">
        <v>0.35699999999999998</v>
      </c>
      <c r="DX15">
        <v>0.27700000000000002</v>
      </c>
      <c r="DY15">
        <v>0.503</v>
      </c>
      <c r="DZ15">
        <v>0.35699999999999998</v>
      </c>
      <c r="EA15">
        <v>0.27700000000000002</v>
      </c>
      <c r="EB15">
        <v>0.35699999999999998</v>
      </c>
      <c r="EC15">
        <v>0.503</v>
      </c>
      <c r="ED15">
        <v>0.35699999999999998</v>
      </c>
      <c r="EE15">
        <v>0.27700000000000002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</row>
    <row r="16" spans="1:175" x14ac:dyDescent="0.3">
      <c r="A16" s="73"/>
      <c r="B16" s="3" t="s">
        <v>135</v>
      </c>
      <c r="C16" s="11" t="s">
        <v>277</v>
      </c>
      <c r="D16" s="2" t="s">
        <v>440</v>
      </c>
      <c r="E16" s="9">
        <f t="shared" ref="E16:E19" si="14">ROW(D16)-ROW($E$8)</f>
        <v>8</v>
      </c>
      <c r="F16" s="13">
        <v>1</v>
      </c>
      <c r="G16" s="13" t="s">
        <v>440</v>
      </c>
      <c r="H16">
        <v>0</v>
      </c>
      <c r="I16" s="24" t="str">
        <f>B21</f>
        <v>Product/Reactant1</v>
      </c>
      <c r="J16">
        <v>0</v>
      </c>
      <c r="K16">
        <v>0</v>
      </c>
      <c r="L16">
        <v>0</v>
      </c>
      <c r="M16">
        <v>0</v>
      </c>
      <c r="N16">
        <v>0</v>
      </c>
      <c r="O16">
        <v>20000</v>
      </c>
      <c r="P16">
        <v>1.54</v>
      </c>
      <c r="Q16">
        <v>1.54</v>
      </c>
      <c r="R16">
        <v>1.54</v>
      </c>
      <c r="S16">
        <v>1.54</v>
      </c>
      <c r="T16">
        <v>1.54</v>
      </c>
      <c r="U16">
        <v>1.54</v>
      </c>
      <c r="V16">
        <v>1.54</v>
      </c>
      <c r="W16">
        <v>1.54</v>
      </c>
      <c r="X16">
        <v>1.54</v>
      </c>
      <c r="Y16">
        <v>1.54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1</v>
      </c>
      <c r="BE16" s="14">
        <v>1</v>
      </c>
      <c r="BF16" s="14">
        <v>1</v>
      </c>
      <c r="BG16" s="14">
        <v>1</v>
      </c>
      <c r="BH16" s="14">
        <v>1</v>
      </c>
      <c r="BI16" s="14">
        <v>1</v>
      </c>
      <c r="BJ16" s="14">
        <v>1</v>
      </c>
      <c r="BK16" s="14">
        <v>1</v>
      </c>
      <c r="BL16" s="14">
        <v>1</v>
      </c>
      <c r="BM16" s="14">
        <v>1</v>
      </c>
      <c r="BN16" s="14">
        <v>1</v>
      </c>
      <c r="BO16" s="14">
        <v>1</v>
      </c>
      <c r="BP16" s="14">
        <v>1</v>
      </c>
      <c r="BQ16" s="14">
        <v>1</v>
      </c>
      <c r="BR16" s="14">
        <v>1</v>
      </c>
      <c r="BS16" s="14">
        <v>1</v>
      </c>
      <c r="BT16" s="14">
        <v>1</v>
      </c>
      <c r="BU16" s="14">
        <v>1</v>
      </c>
      <c r="BV16" s="14">
        <v>1</v>
      </c>
      <c r="BW16" s="14">
        <v>1</v>
      </c>
      <c r="BX16" s="10">
        <v>0</v>
      </c>
      <c r="BY16" s="10">
        <v>0</v>
      </c>
      <c r="BZ16" s="10">
        <v>0</v>
      </c>
      <c r="CA16" s="10">
        <v>0</v>
      </c>
      <c r="CB16" s="10">
        <v>0</v>
      </c>
      <c r="CC16" s="10">
        <v>0</v>
      </c>
      <c r="CD16" s="10">
        <v>0</v>
      </c>
      <c r="CE16" s="10">
        <v>0</v>
      </c>
      <c r="CF16" s="10">
        <v>0</v>
      </c>
      <c r="CG16" s="10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0.18992999999999999</v>
      </c>
      <c r="DW16">
        <v>0.14244999999999999</v>
      </c>
      <c r="DX16">
        <v>9.4969999999999999E-2</v>
      </c>
      <c r="DY16">
        <v>0.18992999999999999</v>
      </c>
      <c r="DZ16">
        <v>0.14244999999999999</v>
      </c>
      <c r="EA16">
        <v>9.4969999999999999E-2</v>
      </c>
      <c r="EB16">
        <v>0.14244999999999999</v>
      </c>
      <c r="EC16">
        <v>0.18992999999999999</v>
      </c>
      <c r="ED16">
        <v>0.14244999999999999</v>
      </c>
      <c r="EE16">
        <v>9.4969999999999999E-2</v>
      </c>
      <c r="EF16">
        <v>3.560584789265715</v>
      </c>
      <c r="EG16">
        <v>3.560584789265715</v>
      </c>
      <c r="EH16">
        <v>3.560584789265715</v>
      </c>
      <c r="EI16">
        <v>0</v>
      </c>
      <c r="EJ16">
        <f t="shared" ref="EJ16" si="15">$EG16*B$3</f>
        <v>3.560584789265715</v>
      </c>
      <c r="EK16">
        <v>0</v>
      </c>
      <c r="EL16">
        <f t="shared" ref="EL16" si="16">$EG16*C$3</f>
        <v>3.560584789265715</v>
      </c>
      <c r="EM16">
        <v>0</v>
      </c>
      <c r="EN16">
        <f t="shared" ref="EN16" si="17">$EG16*D$3</f>
        <v>3.560584789265715</v>
      </c>
      <c r="EO16">
        <v>0</v>
      </c>
      <c r="EP16">
        <v>0</v>
      </c>
      <c r="EQ16">
        <v>0</v>
      </c>
      <c r="ER16">
        <v>0</v>
      </c>
      <c r="ES16">
        <v>0</v>
      </c>
      <c r="ET16">
        <f t="shared" ref="ET16" si="18">$EQ16*B$3</f>
        <v>0</v>
      </c>
      <c r="EU16">
        <v>0</v>
      </c>
      <c r="EV16">
        <f t="shared" ref="EV16" si="19">$EQ16*C$3</f>
        <v>0</v>
      </c>
      <c r="EW16">
        <v>0</v>
      </c>
      <c r="EX16">
        <f t="shared" ref="EX16" si="20">$EQ16*D$3</f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</row>
    <row r="17" spans="1:175" x14ac:dyDescent="0.3">
      <c r="A17" s="73"/>
      <c r="B17" s="3" t="s">
        <v>135</v>
      </c>
      <c r="C17" s="11" t="s">
        <v>277</v>
      </c>
      <c r="D17" s="2" t="s">
        <v>441</v>
      </c>
      <c r="E17" s="9">
        <f t="shared" si="14"/>
        <v>9</v>
      </c>
      <c r="F17" s="13">
        <v>1</v>
      </c>
      <c r="G17" s="13" t="s">
        <v>441</v>
      </c>
      <c r="H17">
        <v>0</v>
      </c>
      <c r="I17" s="24" t="str">
        <f t="shared" ref="I17:I19" si="21">B22</f>
        <v>Product/Reactant1</v>
      </c>
      <c r="J17">
        <v>0</v>
      </c>
      <c r="K17">
        <v>0</v>
      </c>
      <c r="L17">
        <v>0</v>
      </c>
      <c r="M17">
        <v>0</v>
      </c>
      <c r="N17">
        <v>0</v>
      </c>
      <c r="O17">
        <v>20000</v>
      </c>
      <c r="P17">
        <v>2.21</v>
      </c>
      <c r="Q17">
        <v>2.21</v>
      </c>
      <c r="R17">
        <v>2.21</v>
      </c>
      <c r="S17">
        <v>2.21</v>
      </c>
      <c r="T17">
        <v>2.21</v>
      </c>
      <c r="U17">
        <v>2.21</v>
      </c>
      <c r="V17">
        <v>2.21</v>
      </c>
      <c r="W17">
        <v>2.21</v>
      </c>
      <c r="X17">
        <v>2.21</v>
      </c>
      <c r="Y17">
        <v>2.21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 s="14">
        <v>0</v>
      </c>
      <c r="AU17" s="14">
        <v>0</v>
      </c>
      <c r="AV17" s="14">
        <v>0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1</v>
      </c>
      <c r="BE17" s="14">
        <v>1</v>
      </c>
      <c r="BF17" s="14">
        <v>1</v>
      </c>
      <c r="BG17" s="14">
        <v>1</v>
      </c>
      <c r="BH17" s="14">
        <v>1</v>
      </c>
      <c r="BI17" s="14">
        <v>1</v>
      </c>
      <c r="BJ17" s="14">
        <v>1</v>
      </c>
      <c r="BK17" s="14">
        <v>1</v>
      </c>
      <c r="BL17" s="14">
        <v>1</v>
      </c>
      <c r="BM17" s="14">
        <v>1</v>
      </c>
      <c r="BN17" s="14">
        <v>1</v>
      </c>
      <c r="BO17" s="14">
        <v>1</v>
      </c>
      <c r="BP17" s="14">
        <v>1</v>
      </c>
      <c r="BQ17" s="14">
        <v>1</v>
      </c>
      <c r="BR17" s="14">
        <v>1</v>
      </c>
      <c r="BS17" s="14">
        <v>1</v>
      </c>
      <c r="BT17" s="14">
        <v>1</v>
      </c>
      <c r="BU17" s="14">
        <v>1</v>
      </c>
      <c r="BV17" s="14">
        <v>1</v>
      </c>
      <c r="BW17" s="14">
        <v>1</v>
      </c>
      <c r="BX17" s="10">
        <v>0</v>
      </c>
      <c r="BY17" s="10">
        <v>0</v>
      </c>
      <c r="BZ17" s="10">
        <v>0</v>
      </c>
      <c r="CA17" s="10">
        <v>0</v>
      </c>
      <c r="CB17" s="10">
        <v>0</v>
      </c>
      <c r="CC17" s="10">
        <v>0</v>
      </c>
      <c r="CD17" s="10">
        <v>0</v>
      </c>
      <c r="CE17" s="10">
        <v>0</v>
      </c>
      <c r="CF17" s="10">
        <v>0</v>
      </c>
      <c r="CG17" s="10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0.18992999999999999</v>
      </c>
      <c r="DW17">
        <v>0.14244999999999999</v>
      </c>
      <c r="DX17">
        <v>9.4969999999999999E-2</v>
      </c>
      <c r="DY17">
        <v>0.18992999999999999</v>
      </c>
      <c r="DZ17">
        <v>0.14244999999999999</v>
      </c>
      <c r="EA17">
        <v>9.4969999999999999E-2</v>
      </c>
      <c r="EB17">
        <v>0.14244999999999999</v>
      </c>
      <c r="EC17">
        <v>0.18992999999999999</v>
      </c>
      <c r="ED17">
        <v>0.14244999999999999</v>
      </c>
      <c r="EE17">
        <v>9.4969999999999999E-2</v>
      </c>
      <c r="EF17">
        <v>3.560584789265715</v>
      </c>
      <c r="EG17">
        <v>3.560584789265715</v>
      </c>
      <c r="EH17">
        <v>3.560584789265715</v>
      </c>
      <c r="EI17">
        <v>0</v>
      </c>
      <c r="EJ17">
        <f t="shared" ref="EJ17:EJ19" si="22">$EG17*B$3</f>
        <v>3.560584789265715</v>
      </c>
      <c r="EK17">
        <v>0</v>
      </c>
      <c r="EL17">
        <f t="shared" ref="EL17:EL19" si="23">$EG17*C$3</f>
        <v>3.560584789265715</v>
      </c>
      <c r="EM17">
        <v>0</v>
      </c>
      <c r="EN17">
        <f t="shared" ref="EN17:EN19" si="24">$EG17*D$3</f>
        <v>3.560584789265715</v>
      </c>
      <c r="EO17">
        <v>0</v>
      </c>
      <c r="EP17">
        <v>0</v>
      </c>
      <c r="EQ17">
        <v>0</v>
      </c>
      <c r="ER17">
        <v>0</v>
      </c>
      <c r="ES17">
        <v>0</v>
      </c>
      <c r="ET17">
        <f t="shared" ref="ET17:ET19" si="25">$EQ17*B$3</f>
        <v>0</v>
      </c>
      <c r="EU17">
        <v>0</v>
      </c>
      <c r="EV17">
        <f t="shared" ref="EV17:EV19" si="26">$EQ17*C$3</f>
        <v>0</v>
      </c>
      <c r="EW17">
        <v>0</v>
      </c>
      <c r="EX17">
        <f t="shared" ref="EX17:EX19" si="27">$EQ17*D$3</f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</row>
    <row r="18" spans="1:175" x14ac:dyDescent="0.3">
      <c r="A18" s="73"/>
      <c r="B18" s="3" t="s">
        <v>135</v>
      </c>
      <c r="C18" s="11" t="s">
        <v>277</v>
      </c>
      <c r="D18" s="2" t="s">
        <v>442</v>
      </c>
      <c r="E18" s="9">
        <f t="shared" si="14"/>
        <v>10</v>
      </c>
      <c r="F18" s="13">
        <v>1</v>
      </c>
      <c r="G18" s="13" t="s">
        <v>442</v>
      </c>
      <c r="H18">
        <v>0</v>
      </c>
      <c r="I18" s="24" t="str">
        <f t="shared" si="21"/>
        <v>Product/Reactant1</v>
      </c>
      <c r="J18">
        <v>0</v>
      </c>
      <c r="K18">
        <v>0</v>
      </c>
      <c r="L18">
        <v>0</v>
      </c>
      <c r="M18">
        <v>0</v>
      </c>
      <c r="N18">
        <v>0</v>
      </c>
      <c r="O18">
        <v>20000</v>
      </c>
      <c r="P18">
        <v>1.82</v>
      </c>
      <c r="Q18">
        <v>1.82</v>
      </c>
      <c r="R18">
        <v>1.82</v>
      </c>
      <c r="S18">
        <v>1.82</v>
      </c>
      <c r="T18">
        <v>1.82</v>
      </c>
      <c r="U18">
        <v>1.82</v>
      </c>
      <c r="V18">
        <v>1.82</v>
      </c>
      <c r="W18">
        <v>1.82</v>
      </c>
      <c r="X18">
        <v>1.82</v>
      </c>
      <c r="Y18">
        <v>1.82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1</v>
      </c>
      <c r="BE18" s="14">
        <v>1</v>
      </c>
      <c r="BF18" s="14">
        <v>1</v>
      </c>
      <c r="BG18" s="14">
        <v>1</v>
      </c>
      <c r="BH18" s="14">
        <v>1</v>
      </c>
      <c r="BI18" s="14">
        <v>1</v>
      </c>
      <c r="BJ18" s="14">
        <v>1</v>
      </c>
      <c r="BK18" s="14">
        <v>1</v>
      </c>
      <c r="BL18" s="14">
        <v>1</v>
      </c>
      <c r="BM18" s="14">
        <v>1</v>
      </c>
      <c r="BN18" s="14">
        <v>1</v>
      </c>
      <c r="BO18" s="14">
        <v>1</v>
      </c>
      <c r="BP18" s="14">
        <v>1</v>
      </c>
      <c r="BQ18" s="14">
        <v>1</v>
      </c>
      <c r="BR18" s="14">
        <v>1</v>
      </c>
      <c r="BS18" s="14">
        <v>1</v>
      </c>
      <c r="BT18" s="14">
        <v>1</v>
      </c>
      <c r="BU18" s="14">
        <v>1</v>
      </c>
      <c r="BV18" s="14">
        <v>1</v>
      </c>
      <c r="BW18" s="14">
        <v>1</v>
      </c>
      <c r="BX18" s="10">
        <v>0</v>
      </c>
      <c r="BY18" s="10">
        <v>0</v>
      </c>
      <c r="BZ18" s="10">
        <v>0</v>
      </c>
      <c r="CA18" s="10">
        <v>0</v>
      </c>
      <c r="CB18" s="10">
        <v>0</v>
      </c>
      <c r="CC18" s="10">
        <v>0</v>
      </c>
      <c r="CD18" s="10">
        <v>0</v>
      </c>
      <c r="CE18" s="10">
        <v>0</v>
      </c>
      <c r="CF18" s="10">
        <v>0</v>
      </c>
      <c r="CG18" s="10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0.13195000000000001</v>
      </c>
      <c r="DW18">
        <v>9.2799999999999994E-2</v>
      </c>
      <c r="DX18">
        <v>7.2499999999999995E-2</v>
      </c>
      <c r="DY18">
        <v>0.13195000000000001</v>
      </c>
      <c r="DZ18">
        <v>9.2799999999999994E-2</v>
      </c>
      <c r="EA18">
        <v>7.2499999999999995E-2</v>
      </c>
      <c r="EB18">
        <v>9.2799999999999994E-2</v>
      </c>
      <c r="EC18">
        <v>0.13195000000000001</v>
      </c>
      <c r="ED18">
        <v>9.2799999999999994E-2</v>
      </c>
      <c r="EE18">
        <v>7.2499999999999995E-2</v>
      </c>
      <c r="EF18">
        <v>3.560584789265715</v>
      </c>
      <c r="EG18">
        <v>3.560584789265715</v>
      </c>
      <c r="EH18">
        <v>3.560584789265715</v>
      </c>
      <c r="EI18">
        <v>0</v>
      </c>
      <c r="EJ18">
        <f t="shared" si="22"/>
        <v>3.560584789265715</v>
      </c>
      <c r="EK18">
        <v>0</v>
      </c>
      <c r="EL18">
        <f t="shared" si="23"/>
        <v>3.560584789265715</v>
      </c>
      <c r="EM18">
        <v>0</v>
      </c>
      <c r="EN18">
        <f t="shared" si="24"/>
        <v>3.560584789265715</v>
      </c>
      <c r="EO18">
        <v>0</v>
      </c>
      <c r="EP18">
        <v>0</v>
      </c>
      <c r="EQ18">
        <v>0</v>
      </c>
      <c r="ER18">
        <v>0</v>
      </c>
      <c r="ES18">
        <v>0</v>
      </c>
      <c r="ET18">
        <f t="shared" si="25"/>
        <v>0</v>
      </c>
      <c r="EU18">
        <v>0</v>
      </c>
      <c r="EV18">
        <f t="shared" si="26"/>
        <v>0</v>
      </c>
      <c r="EW18">
        <v>0</v>
      </c>
      <c r="EX18">
        <f t="shared" si="27"/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</row>
    <row r="19" spans="1:175" x14ac:dyDescent="0.3">
      <c r="A19" s="73"/>
      <c r="B19" s="3" t="s">
        <v>135</v>
      </c>
      <c r="C19" s="11" t="s">
        <v>277</v>
      </c>
      <c r="D19" s="2" t="s">
        <v>443</v>
      </c>
      <c r="E19" s="9">
        <f t="shared" si="14"/>
        <v>11</v>
      </c>
      <c r="F19" s="13">
        <v>1</v>
      </c>
      <c r="G19" s="13" t="s">
        <v>443</v>
      </c>
      <c r="H19">
        <v>0</v>
      </c>
      <c r="I19" s="24" t="str">
        <f t="shared" si="21"/>
        <v>Product/Reactant1</v>
      </c>
      <c r="J19">
        <v>0</v>
      </c>
      <c r="K19">
        <v>0</v>
      </c>
      <c r="L19">
        <v>0</v>
      </c>
      <c r="M19">
        <v>0</v>
      </c>
      <c r="N19">
        <v>0</v>
      </c>
      <c r="O19">
        <v>20000</v>
      </c>
      <c r="P19">
        <v>2.54</v>
      </c>
      <c r="Q19">
        <v>2.54</v>
      </c>
      <c r="R19">
        <v>2.54</v>
      </c>
      <c r="S19">
        <v>2.54</v>
      </c>
      <c r="T19">
        <v>2.54</v>
      </c>
      <c r="U19">
        <v>2.54</v>
      </c>
      <c r="V19">
        <v>2.54</v>
      </c>
      <c r="W19">
        <v>2.54</v>
      </c>
      <c r="X19">
        <v>2.54</v>
      </c>
      <c r="Y19">
        <v>2.54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 s="14">
        <v>0</v>
      </c>
      <c r="AU19" s="14">
        <v>0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1</v>
      </c>
      <c r="BE19" s="14">
        <v>1</v>
      </c>
      <c r="BF19" s="14">
        <v>1</v>
      </c>
      <c r="BG19" s="14">
        <v>1</v>
      </c>
      <c r="BH19" s="14">
        <v>1</v>
      </c>
      <c r="BI19" s="14">
        <v>1</v>
      </c>
      <c r="BJ19" s="14">
        <v>1</v>
      </c>
      <c r="BK19" s="14">
        <v>1</v>
      </c>
      <c r="BL19" s="14">
        <v>1</v>
      </c>
      <c r="BM19" s="14">
        <v>1</v>
      </c>
      <c r="BN19" s="14">
        <v>1</v>
      </c>
      <c r="BO19" s="14">
        <v>1</v>
      </c>
      <c r="BP19" s="14">
        <v>1</v>
      </c>
      <c r="BQ19" s="14">
        <v>1</v>
      </c>
      <c r="BR19" s="14">
        <v>1</v>
      </c>
      <c r="BS19" s="14">
        <v>1</v>
      </c>
      <c r="BT19" s="14">
        <v>1</v>
      </c>
      <c r="BU19" s="14">
        <v>1</v>
      </c>
      <c r="BV19" s="14">
        <v>1</v>
      </c>
      <c r="BW19" s="14">
        <v>1</v>
      </c>
      <c r="BX19" s="10">
        <v>0</v>
      </c>
      <c r="BY19" s="10">
        <v>0</v>
      </c>
      <c r="BZ19" s="10">
        <v>0</v>
      </c>
      <c r="CA19" s="10">
        <v>0</v>
      </c>
      <c r="CB19" s="10">
        <v>0</v>
      </c>
      <c r="CC19" s="10">
        <v>0</v>
      </c>
      <c r="CD19" s="10">
        <v>0</v>
      </c>
      <c r="CE19" s="10">
        <v>0</v>
      </c>
      <c r="CF19" s="10">
        <v>0</v>
      </c>
      <c r="CG19" s="10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0.13195000000000001</v>
      </c>
      <c r="DW19">
        <v>9.2799999999999994E-2</v>
      </c>
      <c r="DX19">
        <v>7.2499999999999995E-2</v>
      </c>
      <c r="DY19">
        <v>0.13195000000000001</v>
      </c>
      <c r="DZ19">
        <v>9.2799999999999994E-2</v>
      </c>
      <c r="EA19">
        <v>7.2499999999999995E-2</v>
      </c>
      <c r="EB19">
        <v>9.2799999999999994E-2</v>
      </c>
      <c r="EC19">
        <v>0.13195000000000001</v>
      </c>
      <c r="ED19">
        <v>9.2799999999999994E-2</v>
      </c>
      <c r="EE19">
        <v>7.2499999999999995E-2</v>
      </c>
      <c r="EF19">
        <v>3.560584789265715</v>
      </c>
      <c r="EG19">
        <v>3.560584789265715</v>
      </c>
      <c r="EH19">
        <v>3.560584789265715</v>
      </c>
      <c r="EI19">
        <v>0</v>
      </c>
      <c r="EJ19">
        <f t="shared" si="22"/>
        <v>3.560584789265715</v>
      </c>
      <c r="EK19">
        <v>0</v>
      </c>
      <c r="EL19">
        <f t="shared" si="23"/>
        <v>3.560584789265715</v>
      </c>
      <c r="EM19">
        <v>0</v>
      </c>
      <c r="EN19">
        <f t="shared" si="24"/>
        <v>3.560584789265715</v>
      </c>
      <c r="EO19">
        <v>0</v>
      </c>
      <c r="EP19">
        <v>0</v>
      </c>
      <c r="EQ19">
        <v>0</v>
      </c>
      <c r="ER19">
        <v>0</v>
      </c>
      <c r="ES19">
        <v>0</v>
      </c>
      <c r="ET19">
        <f t="shared" si="25"/>
        <v>0</v>
      </c>
      <c r="EU19">
        <v>0</v>
      </c>
      <c r="EV19">
        <f t="shared" si="26"/>
        <v>0</v>
      </c>
      <c r="EW19">
        <v>0</v>
      </c>
      <c r="EX19">
        <f t="shared" si="27"/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</row>
    <row r="20" spans="1:175" x14ac:dyDescent="0.3">
      <c r="A20" s="73"/>
      <c r="B20" s="3" t="s">
        <v>135</v>
      </c>
      <c r="C20" s="4" t="s">
        <v>438</v>
      </c>
      <c r="D20" s="2" t="s">
        <v>429</v>
      </c>
      <c r="E20" s="9">
        <f t="shared" si="5"/>
        <v>12</v>
      </c>
      <c r="F20" s="13">
        <v>1</v>
      </c>
      <c r="G20" s="13" t="s">
        <v>430</v>
      </c>
      <c r="H20">
        <v>0</v>
      </c>
      <c r="I20" s="24" t="str">
        <f>B21</f>
        <v>Product/Reactant1</v>
      </c>
      <c r="J20">
        <v>0</v>
      </c>
      <c r="K20">
        <v>0</v>
      </c>
      <c r="L20">
        <v>0</v>
      </c>
      <c r="M20">
        <v>0</v>
      </c>
      <c r="N20">
        <v>0</v>
      </c>
      <c r="O20">
        <f>O10</f>
        <v>40000</v>
      </c>
      <c r="P20">
        <v>0.35</v>
      </c>
      <c r="Q20">
        <v>0.35</v>
      </c>
      <c r="R20">
        <v>0.35</v>
      </c>
      <c r="S20">
        <v>0.35</v>
      </c>
      <c r="T20">
        <v>0.35</v>
      </c>
      <c r="U20">
        <v>0.35</v>
      </c>
      <c r="V20">
        <v>0.35</v>
      </c>
      <c r="W20">
        <v>0.35</v>
      </c>
      <c r="X20">
        <v>0.35</v>
      </c>
      <c r="Y20">
        <v>0.35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1</v>
      </c>
      <c r="BE20" s="14">
        <v>1</v>
      </c>
      <c r="BF20" s="14">
        <v>1</v>
      </c>
      <c r="BG20" s="14">
        <v>1</v>
      </c>
      <c r="BH20" s="14">
        <v>1</v>
      </c>
      <c r="BI20" s="14">
        <v>1</v>
      </c>
      <c r="BJ20" s="14">
        <v>1</v>
      </c>
      <c r="BK20" s="14">
        <v>1</v>
      </c>
      <c r="BL20" s="14">
        <v>1</v>
      </c>
      <c r="BM20" s="14">
        <v>1</v>
      </c>
      <c r="BN20" s="14">
        <v>1</v>
      </c>
      <c r="BO20" s="14">
        <v>1</v>
      </c>
      <c r="BP20" s="14">
        <v>1</v>
      </c>
      <c r="BQ20" s="14">
        <v>1</v>
      </c>
      <c r="BR20" s="14">
        <v>1</v>
      </c>
      <c r="BS20" s="14">
        <v>1</v>
      </c>
      <c r="BT20" s="14">
        <v>1</v>
      </c>
      <c r="BU20" s="14">
        <v>1</v>
      </c>
      <c r="BV20" s="14">
        <v>1</v>
      </c>
      <c r="BW20" s="14">
        <v>1</v>
      </c>
      <c r="BX20" s="10">
        <v>0</v>
      </c>
      <c r="BY20" s="10">
        <v>0</v>
      </c>
      <c r="BZ20" s="10">
        <v>0</v>
      </c>
      <c r="CA20" s="10">
        <v>0</v>
      </c>
      <c r="CB20" s="10">
        <v>0</v>
      </c>
      <c r="CC20" s="10">
        <v>0</v>
      </c>
      <c r="CD20" s="10">
        <v>0</v>
      </c>
      <c r="CE20" s="10">
        <v>0</v>
      </c>
      <c r="CF20" s="10">
        <v>0</v>
      </c>
      <c r="CG20" s="1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0.11849999999999999</v>
      </c>
      <c r="DN20">
        <v>0.16</v>
      </c>
      <c r="DO20">
        <v>0</v>
      </c>
      <c r="DP20">
        <v>0.11849999999999999</v>
      </c>
      <c r="DQ20">
        <v>0.16</v>
      </c>
      <c r="DR20">
        <v>0.11849999999999999</v>
      </c>
      <c r="DS20">
        <v>0</v>
      </c>
      <c r="DT20">
        <v>0.11849999999999999</v>
      </c>
      <c r="DU20">
        <v>0.16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</row>
    <row r="21" spans="1:175" s="67" customFormat="1" x14ac:dyDescent="0.3">
      <c r="A21" s="73"/>
      <c r="B21" s="63" t="s">
        <v>134</v>
      </c>
      <c r="C21" s="64" t="s">
        <v>171</v>
      </c>
      <c r="D21" s="55" t="s">
        <v>403</v>
      </c>
      <c r="E21" s="9">
        <f t="shared" si="5"/>
        <v>13</v>
      </c>
      <c r="F21" s="65">
        <v>1</v>
      </c>
      <c r="G21" s="65" t="s">
        <v>419</v>
      </c>
      <c r="H21">
        <f>7500*8760</f>
        <v>65700000</v>
      </c>
      <c r="I21" s="66" t="str">
        <f>B37</f>
        <v>Reactant5</v>
      </c>
      <c r="J21" s="67">
        <v>0</v>
      </c>
      <c r="K21" s="67">
        <v>1</v>
      </c>
      <c r="L21" s="67">
        <v>1</v>
      </c>
      <c r="M21" s="67">
        <v>0</v>
      </c>
      <c r="N21" s="67">
        <v>0</v>
      </c>
      <c r="O21" s="67">
        <f>O11</f>
        <v>20000</v>
      </c>
      <c r="P21" s="67">
        <v>7.28</v>
      </c>
      <c r="Q21" s="67">
        <v>7.28</v>
      </c>
      <c r="R21" s="67">
        <v>7.28</v>
      </c>
      <c r="S21" s="67">
        <v>7.28</v>
      </c>
      <c r="T21" s="67">
        <v>7.28</v>
      </c>
      <c r="U21" s="67">
        <v>7.28</v>
      </c>
      <c r="V21" s="67">
        <v>7.28</v>
      </c>
      <c r="W21" s="67">
        <v>7.28</v>
      </c>
      <c r="X21" s="67">
        <v>7.28</v>
      </c>
      <c r="Y21" s="67">
        <v>7.28</v>
      </c>
      <c r="Z21" s="67">
        <v>1.54</v>
      </c>
      <c r="AA21" s="67">
        <v>1.54</v>
      </c>
      <c r="AB21" s="67">
        <v>1.54</v>
      </c>
      <c r="AC21" s="67">
        <v>1.54</v>
      </c>
      <c r="AD21" s="67">
        <v>1.54</v>
      </c>
      <c r="AE21" s="67">
        <v>1.54</v>
      </c>
      <c r="AF21" s="67">
        <v>1.54</v>
      </c>
      <c r="AG21" s="67">
        <v>1.54</v>
      </c>
      <c r="AH21" s="67">
        <v>1.54</v>
      </c>
      <c r="AI21" s="67">
        <v>1.54</v>
      </c>
      <c r="AJ21" s="67">
        <v>0.21</v>
      </c>
      <c r="AK21" s="67">
        <v>0.21</v>
      </c>
      <c r="AL21" s="67">
        <v>0.21</v>
      </c>
      <c r="AM21" s="67">
        <v>0.21</v>
      </c>
      <c r="AN21" s="67">
        <v>0.21</v>
      </c>
      <c r="AO21" s="67">
        <v>0.21</v>
      </c>
      <c r="AP21" s="67">
        <v>0.21</v>
      </c>
      <c r="AQ21" s="67">
        <v>0.21</v>
      </c>
      <c r="AR21" s="67">
        <v>0.21</v>
      </c>
      <c r="AS21" s="67">
        <v>0.21</v>
      </c>
      <c r="AT21" s="57">
        <v>0.5</v>
      </c>
      <c r="AU21" s="57">
        <v>0.5</v>
      </c>
      <c r="AV21" s="57">
        <v>0.5</v>
      </c>
      <c r="AW21" s="57">
        <v>0.5</v>
      </c>
      <c r="AX21" s="57">
        <v>0.5</v>
      </c>
      <c r="AY21" s="57">
        <v>0.5</v>
      </c>
      <c r="AZ21" s="57">
        <v>0.5</v>
      </c>
      <c r="BA21" s="57">
        <v>0.5</v>
      </c>
      <c r="BB21" s="57">
        <v>0.5</v>
      </c>
      <c r="BC21" s="57">
        <v>0.5</v>
      </c>
      <c r="BD21" s="57">
        <v>1</v>
      </c>
      <c r="BE21" s="57">
        <v>1</v>
      </c>
      <c r="BF21" s="57">
        <v>1</v>
      </c>
      <c r="BG21" s="57">
        <v>1</v>
      </c>
      <c r="BH21" s="57">
        <v>1</v>
      </c>
      <c r="BI21" s="57">
        <v>1</v>
      </c>
      <c r="BJ21" s="57">
        <v>1</v>
      </c>
      <c r="BK21" s="57">
        <v>1</v>
      </c>
      <c r="BL21" s="57">
        <v>1</v>
      </c>
      <c r="BM21" s="57">
        <v>1</v>
      </c>
      <c r="BN21" s="57">
        <v>1</v>
      </c>
      <c r="BO21" s="57">
        <v>1</v>
      </c>
      <c r="BP21" s="57">
        <v>1</v>
      </c>
      <c r="BQ21" s="57">
        <v>1</v>
      </c>
      <c r="BR21" s="57">
        <v>1</v>
      </c>
      <c r="BS21" s="57">
        <v>1</v>
      </c>
      <c r="BT21" s="57">
        <v>1</v>
      </c>
      <c r="BU21" s="57">
        <v>1</v>
      </c>
      <c r="BV21" s="57">
        <v>1</v>
      </c>
      <c r="BW21" s="57">
        <v>1</v>
      </c>
      <c r="BX21" s="56">
        <v>0.18</v>
      </c>
      <c r="BY21" s="56">
        <v>0.18</v>
      </c>
      <c r="BZ21" s="56">
        <v>0.18</v>
      </c>
      <c r="CA21" s="56">
        <v>0.18</v>
      </c>
      <c r="CB21" s="56">
        <v>0.18</v>
      </c>
      <c r="CC21" s="56">
        <v>0.18</v>
      </c>
      <c r="CD21" s="56">
        <v>0.18</v>
      </c>
      <c r="CE21" s="56">
        <v>0.18</v>
      </c>
      <c r="CF21" s="56">
        <v>0.18</v>
      </c>
      <c r="CG21" s="56">
        <v>0.18</v>
      </c>
      <c r="CH21" s="67">
        <v>12444.9</v>
      </c>
      <c r="CI21" s="67">
        <v>9955.92</v>
      </c>
      <c r="CJ21" s="67">
        <v>7466.94</v>
      </c>
      <c r="CK21" s="67">
        <v>12444.9</v>
      </c>
      <c r="CL21" s="67">
        <v>9955.92</v>
      </c>
      <c r="CM21" s="67">
        <v>7466.94</v>
      </c>
      <c r="CN21" s="67">
        <v>9955.92</v>
      </c>
      <c r="CO21" s="67">
        <v>12444.9</v>
      </c>
      <c r="CP21" s="67">
        <v>9955.92</v>
      </c>
      <c r="CQ21" s="67">
        <v>7466.94</v>
      </c>
      <c r="CR21" s="67">
        <v>1186</v>
      </c>
      <c r="CS21" s="67">
        <v>1036.6600000000001</v>
      </c>
      <c r="CT21" s="67">
        <v>887.32</v>
      </c>
      <c r="CU21" s="67">
        <v>1186</v>
      </c>
      <c r="CV21" s="67">
        <v>1036.6600000000001</v>
      </c>
      <c r="CW21" s="67">
        <v>887.32</v>
      </c>
      <c r="CX21" s="67">
        <v>1036.6600000000001</v>
      </c>
      <c r="CY21" s="67">
        <v>1186</v>
      </c>
      <c r="CZ21" s="67">
        <v>1036.6600000000001</v>
      </c>
      <c r="DA21" s="67">
        <v>887.32</v>
      </c>
      <c r="DB21" s="67">
        <f>3.95121089093762/1000</f>
        <v>3.9512108909376198E-3</v>
      </c>
      <c r="DC21" s="67">
        <f t="shared" ref="DC21:DK21" si="28">3.95121089093762/1000</f>
        <v>3.9512108909376198E-3</v>
      </c>
      <c r="DD21" s="67">
        <f t="shared" si="28"/>
        <v>3.9512108909376198E-3</v>
      </c>
      <c r="DE21" s="67">
        <f t="shared" si="28"/>
        <v>3.9512108909376198E-3</v>
      </c>
      <c r="DF21" s="67">
        <f t="shared" si="28"/>
        <v>3.9512108909376198E-3</v>
      </c>
      <c r="DG21" s="67">
        <f t="shared" si="28"/>
        <v>3.9512108909376198E-3</v>
      </c>
      <c r="DH21" s="67">
        <f t="shared" si="28"/>
        <v>3.9512108909376198E-3</v>
      </c>
      <c r="DI21" s="67">
        <f t="shared" si="28"/>
        <v>3.9512108909376198E-3</v>
      </c>
      <c r="DJ21" s="67">
        <f t="shared" si="28"/>
        <v>3.9512108909376198E-3</v>
      </c>
      <c r="DK21" s="67">
        <f t="shared" si="28"/>
        <v>3.9512108909376198E-3</v>
      </c>
      <c r="DL21" s="67">
        <v>0</v>
      </c>
      <c r="DM21" s="67">
        <v>0</v>
      </c>
      <c r="DN21" s="67">
        <v>0</v>
      </c>
      <c r="DO21" s="67">
        <v>0</v>
      </c>
      <c r="DP21" s="67">
        <v>0</v>
      </c>
      <c r="DQ21" s="67">
        <v>0</v>
      </c>
      <c r="DR21" s="67">
        <v>0</v>
      </c>
      <c r="DS21" s="67">
        <v>0</v>
      </c>
      <c r="DT21" s="67">
        <v>0</v>
      </c>
      <c r="DU21" s="67">
        <v>0</v>
      </c>
      <c r="DV21" s="67">
        <v>0</v>
      </c>
      <c r="DW21" s="67">
        <v>0</v>
      </c>
      <c r="DX21" s="67">
        <v>0</v>
      </c>
      <c r="DY21" s="67">
        <v>0</v>
      </c>
      <c r="DZ21" s="67">
        <v>0</v>
      </c>
      <c r="EA21" s="67">
        <v>0</v>
      </c>
      <c r="EB21" s="67">
        <v>0</v>
      </c>
      <c r="EC21" s="67">
        <v>0</v>
      </c>
      <c r="ED21" s="67">
        <v>0</v>
      </c>
      <c r="EE21" s="67">
        <v>0</v>
      </c>
      <c r="EF21" s="67">
        <v>18.474666666666668</v>
      </c>
      <c r="EG21" s="67">
        <v>18.474666666666668</v>
      </c>
      <c r="EH21" s="67">
        <v>18.474666666666668</v>
      </c>
      <c r="EI21" s="67">
        <v>18.474666666666668</v>
      </c>
      <c r="EJ21" s="67">
        <v>18.474666666666668</v>
      </c>
      <c r="EK21" s="67">
        <v>18.474666666666668</v>
      </c>
      <c r="EL21" s="67">
        <v>18.474666666666668</v>
      </c>
      <c r="EM21" s="67">
        <v>18.474666666666668</v>
      </c>
      <c r="EN21" s="67">
        <v>18.474666666666668</v>
      </c>
      <c r="EO21" s="67">
        <v>18.474666666666668</v>
      </c>
      <c r="EP21" s="67">
        <v>0</v>
      </c>
      <c r="EQ21" s="67">
        <v>0</v>
      </c>
      <c r="ER21" s="67">
        <v>0</v>
      </c>
      <c r="ES21" s="67">
        <v>0</v>
      </c>
      <c r="ET21" s="67">
        <v>0</v>
      </c>
      <c r="EU21" s="67">
        <v>0</v>
      </c>
      <c r="EV21" s="67">
        <v>0</v>
      </c>
      <c r="EW21" s="67">
        <v>0</v>
      </c>
      <c r="EX21" s="67">
        <v>0</v>
      </c>
      <c r="EY21" s="67">
        <v>0</v>
      </c>
      <c r="EZ21" s="67">
        <v>0</v>
      </c>
      <c r="FA21" s="67">
        <v>0</v>
      </c>
      <c r="FB21" s="67">
        <v>0</v>
      </c>
      <c r="FC21" s="67">
        <v>0</v>
      </c>
      <c r="FD21" s="67">
        <v>0</v>
      </c>
      <c r="FE21" s="67">
        <v>0</v>
      </c>
      <c r="FF21" s="67">
        <v>0</v>
      </c>
      <c r="FG21" s="67">
        <v>0</v>
      </c>
      <c r="FH21" s="67">
        <v>0</v>
      </c>
      <c r="FI21" s="67">
        <v>0</v>
      </c>
      <c r="FJ21" s="67">
        <v>9.3678779051968114E-2</v>
      </c>
      <c r="FK21" s="67">
        <v>9.3678779051968114E-2</v>
      </c>
      <c r="FL21" s="67">
        <v>9.3678779051968114E-2</v>
      </c>
      <c r="FM21" s="67">
        <v>9.3678779051968114E-2</v>
      </c>
      <c r="FN21" s="67">
        <v>9.3678779051968114E-2</v>
      </c>
      <c r="FO21" s="67">
        <v>9.3678779051968114E-2</v>
      </c>
      <c r="FP21" s="67">
        <v>9.3678779051968114E-2</v>
      </c>
      <c r="FQ21" s="67">
        <v>9.3678779051968114E-2</v>
      </c>
      <c r="FR21" s="67">
        <v>9.3678779051968114E-2</v>
      </c>
      <c r="FS21" s="67">
        <v>9.3678779051968114E-2</v>
      </c>
    </row>
    <row r="22" spans="1:175" s="67" customFormat="1" x14ac:dyDescent="0.3">
      <c r="A22" s="73"/>
      <c r="B22" s="63" t="s">
        <v>134</v>
      </c>
      <c r="C22" s="64" t="s">
        <v>171</v>
      </c>
      <c r="D22" s="55" t="s">
        <v>404</v>
      </c>
      <c r="E22" s="9">
        <f t="shared" si="5"/>
        <v>14</v>
      </c>
      <c r="F22" s="65">
        <v>1</v>
      </c>
      <c r="G22" s="65" t="s">
        <v>420</v>
      </c>
      <c r="H22">
        <f t="shared" ref="H22:H24" si="29">7500*8760</f>
        <v>65700000</v>
      </c>
      <c r="I22" s="66" t="str">
        <f>B38</f>
        <v>Reactant6</v>
      </c>
      <c r="J22" s="67">
        <v>0</v>
      </c>
      <c r="K22" s="67">
        <v>1</v>
      </c>
      <c r="L22" s="67">
        <v>1</v>
      </c>
      <c r="M22" s="67">
        <v>0</v>
      </c>
      <c r="N22" s="67">
        <v>0</v>
      </c>
      <c r="O22" s="67">
        <f>O21</f>
        <v>20000</v>
      </c>
      <c r="P22" s="67">
        <v>11.91</v>
      </c>
      <c r="Q22" s="67">
        <v>11.91</v>
      </c>
      <c r="R22" s="67">
        <v>11.91</v>
      </c>
      <c r="S22" s="67">
        <v>11.91</v>
      </c>
      <c r="T22" s="67">
        <v>11.91</v>
      </c>
      <c r="U22" s="67">
        <v>11.91</v>
      </c>
      <c r="V22" s="67">
        <v>11.91</v>
      </c>
      <c r="W22" s="67">
        <v>11.91</v>
      </c>
      <c r="X22" s="67">
        <v>11.91</v>
      </c>
      <c r="Y22" s="67">
        <v>11.91</v>
      </c>
      <c r="Z22" s="67">
        <v>0.51</v>
      </c>
      <c r="AA22" s="67">
        <v>0.51</v>
      </c>
      <c r="AB22" s="67">
        <v>0.51</v>
      </c>
      <c r="AC22" s="67">
        <v>0.51</v>
      </c>
      <c r="AD22" s="67">
        <v>0.51</v>
      </c>
      <c r="AE22" s="67">
        <v>0.51</v>
      </c>
      <c r="AF22" s="67">
        <v>0.51</v>
      </c>
      <c r="AG22" s="67">
        <v>0.51</v>
      </c>
      <c r="AH22" s="67">
        <v>0.51</v>
      </c>
      <c r="AI22" s="67">
        <v>0.51</v>
      </c>
      <c r="AJ22" s="67">
        <v>1.43</v>
      </c>
      <c r="AK22" s="67">
        <v>1.43</v>
      </c>
      <c r="AL22" s="67">
        <v>1.43</v>
      </c>
      <c r="AM22" s="67">
        <v>1.43</v>
      </c>
      <c r="AN22" s="67">
        <v>1.43</v>
      </c>
      <c r="AO22" s="67">
        <v>1.43</v>
      </c>
      <c r="AP22" s="67">
        <v>1.43</v>
      </c>
      <c r="AQ22" s="67">
        <v>1.43</v>
      </c>
      <c r="AR22" s="67">
        <v>1.43</v>
      </c>
      <c r="AS22" s="67">
        <v>1.43</v>
      </c>
      <c r="AT22" s="57">
        <v>0.5</v>
      </c>
      <c r="AU22" s="57">
        <v>0.5</v>
      </c>
      <c r="AV22" s="57">
        <v>0.5</v>
      </c>
      <c r="AW22" s="57">
        <v>0.5</v>
      </c>
      <c r="AX22" s="57">
        <v>0.5</v>
      </c>
      <c r="AY22" s="57">
        <v>0.5</v>
      </c>
      <c r="AZ22" s="57">
        <v>0.5</v>
      </c>
      <c r="BA22" s="57">
        <v>0.5</v>
      </c>
      <c r="BB22" s="57">
        <v>0.5</v>
      </c>
      <c r="BC22" s="57">
        <v>0.5</v>
      </c>
      <c r="BD22" s="57">
        <v>1</v>
      </c>
      <c r="BE22" s="57">
        <v>1</v>
      </c>
      <c r="BF22" s="57">
        <v>1</v>
      </c>
      <c r="BG22" s="57">
        <v>1</v>
      </c>
      <c r="BH22" s="57">
        <v>1</v>
      </c>
      <c r="BI22" s="57">
        <v>1</v>
      </c>
      <c r="BJ22" s="57">
        <v>1</v>
      </c>
      <c r="BK22" s="57">
        <v>1</v>
      </c>
      <c r="BL22" s="57">
        <v>1</v>
      </c>
      <c r="BM22" s="57">
        <v>1</v>
      </c>
      <c r="BN22" s="57">
        <v>1</v>
      </c>
      <c r="BO22" s="57">
        <v>1</v>
      </c>
      <c r="BP22" s="57">
        <v>1</v>
      </c>
      <c r="BQ22" s="57">
        <v>1</v>
      </c>
      <c r="BR22" s="57">
        <v>1</v>
      </c>
      <c r="BS22" s="57">
        <v>1</v>
      </c>
      <c r="BT22" s="57">
        <v>1</v>
      </c>
      <c r="BU22" s="57">
        <v>1</v>
      </c>
      <c r="BV22" s="57">
        <v>1</v>
      </c>
      <c r="BW22" s="57">
        <v>1</v>
      </c>
      <c r="BX22" s="56">
        <v>0.32</v>
      </c>
      <c r="BY22" s="56">
        <v>0.32</v>
      </c>
      <c r="BZ22" s="56">
        <v>0.32</v>
      </c>
      <c r="CA22" s="56">
        <v>0.32</v>
      </c>
      <c r="CB22" s="56">
        <v>0.32</v>
      </c>
      <c r="CC22" s="56">
        <v>0.32</v>
      </c>
      <c r="CD22" s="56">
        <v>0.32</v>
      </c>
      <c r="CE22" s="56">
        <v>0.32</v>
      </c>
      <c r="CF22" s="56">
        <v>0.32</v>
      </c>
      <c r="CG22" s="56">
        <v>0.32</v>
      </c>
      <c r="CH22" s="67">
        <v>16131.25</v>
      </c>
      <c r="CI22" s="67">
        <v>12905</v>
      </c>
      <c r="CJ22" s="67">
        <v>9678.75</v>
      </c>
      <c r="CK22" s="67">
        <v>16131.25</v>
      </c>
      <c r="CL22" s="67">
        <v>12905</v>
      </c>
      <c r="CM22" s="67">
        <v>9678.75</v>
      </c>
      <c r="CN22" s="67">
        <v>12789.46</v>
      </c>
      <c r="CO22" s="67">
        <v>16131.25</v>
      </c>
      <c r="CP22" s="67">
        <v>12905</v>
      </c>
      <c r="CQ22" s="67">
        <v>9678.75</v>
      </c>
      <c r="CR22" s="67">
        <v>1410.01</v>
      </c>
      <c r="CS22" s="67">
        <v>1216.44</v>
      </c>
      <c r="CT22" s="67">
        <v>1022.86</v>
      </c>
      <c r="CU22" s="67">
        <v>1209.51</v>
      </c>
      <c r="CV22" s="67">
        <v>1209.51</v>
      </c>
      <c r="CW22" s="67">
        <v>1209.51</v>
      </c>
      <c r="CX22" s="67">
        <v>1209.51</v>
      </c>
      <c r="CY22" s="67">
        <v>1209.51</v>
      </c>
      <c r="CZ22" s="67">
        <v>1209.51</v>
      </c>
      <c r="DA22" s="67">
        <v>1209.51</v>
      </c>
      <c r="DB22" s="67">
        <f>9.3267946332186/1000</f>
        <v>9.3267946332186002E-3</v>
      </c>
      <c r="DC22" s="67">
        <f t="shared" ref="DC22:DK22" si="30">9.3267946332186/1000</f>
        <v>9.3267946332186002E-3</v>
      </c>
      <c r="DD22" s="67">
        <f t="shared" si="30"/>
        <v>9.3267946332186002E-3</v>
      </c>
      <c r="DE22" s="67">
        <f t="shared" si="30"/>
        <v>9.3267946332186002E-3</v>
      </c>
      <c r="DF22" s="67">
        <f t="shared" si="30"/>
        <v>9.3267946332186002E-3</v>
      </c>
      <c r="DG22" s="67">
        <f t="shared" si="30"/>
        <v>9.3267946332186002E-3</v>
      </c>
      <c r="DH22" s="67">
        <f t="shared" si="30"/>
        <v>9.3267946332186002E-3</v>
      </c>
      <c r="DI22" s="67">
        <f t="shared" si="30"/>
        <v>9.3267946332186002E-3</v>
      </c>
      <c r="DJ22" s="67">
        <f t="shared" si="30"/>
        <v>9.3267946332186002E-3</v>
      </c>
      <c r="DK22" s="67">
        <f t="shared" si="30"/>
        <v>9.3267946332186002E-3</v>
      </c>
      <c r="DL22" s="67">
        <v>0</v>
      </c>
      <c r="DM22" s="67">
        <v>0</v>
      </c>
      <c r="DN22" s="67">
        <v>0</v>
      </c>
      <c r="DO22" s="67">
        <v>0</v>
      </c>
      <c r="DP22" s="67">
        <v>0</v>
      </c>
      <c r="DQ22" s="67">
        <v>0</v>
      </c>
      <c r="DR22" s="67">
        <v>0</v>
      </c>
      <c r="DS22" s="67">
        <v>0</v>
      </c>
      <c r="DT22" s="67">
        <v>0</v>
      </c>
      <c r="DU22" s="67">
        <v>0</v>
      </c>
      <c r="DV22" s="67">
        <v>0</v>
      </c>
      <c r="DW22" s="67">
        <v>0</v>
      </c>
      <c r="DX22" s="67">
        <v>0</v>
      </c>
      <c r="DY22" s="67">
        <v>0</v>
      </c>
      <c r="DZ22" s="67">
        <v>0</v>
      </c>
      <c r="EA22" s="67">
        <v>0</v>
      </c>
      <c r="EB22" s="67">
        <v>0</v>
      </c>
      <c r="EC22" s="67">
        <v>0</v>
      </c>
      <c r="ED22" s="67">
        <v>0</v>
      </c>
      <c r="EE22" s="67">
        <v>0</v>
      </c>
      <c r="EF22" s="67">
        <v>18.474666666666668</v>
      </c>
      <c r="EG22" s="67">
        <v>18.474666666666668</v>
      </c>
      <c r="EH22" s="67">
        <v>18.474666666666668</v>
      </c>
      <c r="EI22" s="67">
        <v>18.474666666666668</v>
      </c>
      <c r="EJ22" s="67">
        <v>18.474666666666668</v>
      </c>
      <c r="EK22" s="67">
        <v>18.474666666666668</v>
      </c>
      <c r="EL22" s="67">
        <v>18.474666666666668</v>
      </c>
      <c r="EM22" s="67">
        <v>18.474666666666668</v>
      </c>
      <c r="EN22" s="67">
        <v>18.474666666666668</v>
      </c>
      <c r="EO22" s="67">
        <v>18.474666666666668</v>
      </c>
      <c r="EP22" s="67">
        <v>0</v>
      </c>
      <c r="EQ22" s="67">
        <v>0</v>
      </c>
      <c r="ER22" s="67">
        <v>0</v>
      </c>
      <c r="ES22" s="67">
        <v>0</v>
      </c>
      <c r="ET22" s="67">
        <v>0</v>
      </c>
      <c r="EU22" s="67">
        <v>0</v>
      </c>
      <c r="EV22" s="67">
        <v>0</v>
      </c>
      <c r="EW22" s="67">
        <v>0</v>
      </c>
      <c r="EX22" s="67">
        <v>0</v>
      </c>
      <c r="EY22" s="67">
        <v>0</v>
      </c>
      <c r="EZ22" s="67">
        <v>0</v>
      </c>
      <c r="FA22" s="67">
        <v>0</v>
      </c>
      <c r="FB22" s="67">
        <v>0</v>
      </c>
      <c r="FC22" s="67">
        <v>0</v>
      </c>
      <c r="FD22" s="67">
        <v>0</v>
      </c>
      <c r="FE22" s="67">
        <v>0</v>
      </c>
      <c r="FF22" s="67">
        <v>0</v>
      </c>
      <c r="FG22" s="67">
        <v>0</v>
      </c>
      <c r="FH22" s="67">
        <v>0</v>
      </c>
      <c r="FI22" s="67">
        <v>0</v>
      </c>
      <c r="FJ22" s="67">
        <v>9.3678779051968114E-2</v>
      </c>
      <c r="FK22" s="67">
        <v>9.3678779051968114E-2</v>
      </c>
      <c r="FL22" s="67">
        <v>9.3678779051968114E-2</v>
      </c>
      <c r="FM22" s="67">
        <v>9.3678779051968114E-2</v>
      </c>
      <c r="FN22" s="67">
        <v>9.3678779051968114E-2</v>
      </c>
      <c r="FO22" s="67">
        <v>9.3678779051968114E-2</v>
      </c>
      <c r="FP22" s="67">
        <v>9.3678779051968114E-2</v>
      </c>
      <c r="FQ22" s="67">
        <v>9.3678779051968114E-2</v>
      </c>
      <c r="FR22" s="67">
        <v>9.3678779051968114E-2</v>
      </c>
      <c r="FS22" s="67">
        <v>9.3678779051968114E-2</v>
      </c>
    </row>
    <row r="23" spans="1:175" s="67" customFormat="1" x14ac:dyDescent="0.3">
      <c r="A23" s="73"/>
      <c r="B23" s="63" t="s">
        <v>134</v>
      </c>
      <c r="C23" s="64" t="s">
        <v>171</v>
      </c>
      <c r="D23" s="55" t="s">
        <v>405</v>
      </c>
      <c r="E23" s="9">
        <f t="shared" si="5"/>
        <v>15</v>
      </c>
      <c r="F23" s="65">
        <v>1</v>
      </c>
      <c r="G23" s="65" t="s">
        <v>421</v>
      </c>
      <c r="H23">
        <f t="shared" si="29"/>
        <v>65700000</v>
      </c>
      <c r="I23" s="66" t="str">
        <f t="shared" ref="I23:I24" si="31">B39</f>
        <v>Reactant7</v>
      </c>
      <c r="J23" s="67">
        <v>0</v>
      </c>
      <c r="K23" s="67">
        <v>1</v>
      </c>
      <c r="L23" s="67">
        <v>1</v>
      </c>
      <c r="M23" s="67">
        <v>0</v>
      </c>
      <c r="N23" s="67">
        <v>0</v>
      </c>
      <c r="O23" s="67">
        <f t="shared" ref="O23:O24" si="32">O22</f>
        <v>20000</v>
      </c>
      <c r="P23" s="67">
        <v>6.57</v>
      </c>
      <c r="Q23" s="67">
        <v>6.57</v>
      </c>
      <c r="R23" s="67">
        <v>6.57</v>
      </c>
      <c r="S23" s="67">
        <v>6.57</v>
      </c>
      <c r="T23" s="67">
        <v>6.57</v>
      </c>
      <c r="U23" s="67">
        <v>6.57</v>
      </c>
      <c r="V23" s="67">
        <v>6.57</v>
      </c>
      <c r="W23" s="67">
        <v>6.57</v>
      </c>
      <c r="X23" s="67">
        <v>6.57</v>
      </c>
      <c r="Y23" s="67">
        <v>6.57</v>
      </c>
      <c r="Z23" s="67">
        <v>1.66</v>
      </c>
      <c r="AA23" s="67">
        <v>1.66</v>
      </c>
      <c r="AB23" s="67">
        <v>1.66</v>
      </c>
      <c r="AC23" s="67">
        <v>1.66</v>
      </c>
      <c r="AD23" s="67">
        <v>1.66</v>
      </c>
      <c r="AE23" s="67">
        <v>1.66</v>
      </c>
      <c r="AF23" s="67">
        <v>1.66</v>
      </c>
      <c r="AG23" s="67">
        <v>1.66</v>
      </c>
      <c r="AH23" s="67">
        <v>1.66</v>
      </c>
      <c r="AI23" s="67">
        <v>1.66</v>
      </c>
      <c r="AJ23" s="67">
        <v>1.1000000000000001</v>
      </c>
      <c r="AK23" s="67">
        <v>1.1000000000000001</v>
      </c>
      <c r="AL23" s="67">
        <v>1.1000000000000001</v>
      </c>
      <c r="AM23" s="67">
        <v>1.1000000000000001</v>
      </c>
      <c r="AN23" s="67">
        <v>1.1000000000000001</v>
      </c>
      <c r="AO23" s="67">
        <v>1.1000000000000001</v>
      </c>
      <c r="AP23" s="67">
        <v>1.1000000000000001</v>
      </c>
      <c r="AQ23" s="67">
        <v>1.1000000000000001</v>
      </c>
      <c r="AR23" s="67">
        <v>1.1000000000000001</v>
      </c>
      <c r="AS23" s="67">
        <v>1.1000000000000001</v>
      </c>
      <c r="AT23" s="57">
        <v>0.5</v>
      </c>
      <c r="AU23" s="57">
        <v>0.5</v>
      </c>
      <c r="AV23" s="57">
        <v>0.5</v>
      </c>
      <c r="AW23" s="57">
        <v>0.5</v>
      </c>
      <c r="AX23" s="57">
        <v>0.5</v>
      </c>
      <c r="AY23" s="57">
        <v>0.5</v>
      </c>
      <c r="AZ23" s="57">
        <v>0.5</v>
      </c>
      <c r="BA23" s="57">
        <v>0.5</v>
      </c>
      <c r="BB23" s="57">
        <v>0.5</v>
      </c>
      <c r="BC23" s="57">
        <v>0.5</v>
      </c>
      <c r="BD23" s="57">
        <v>1</v>
      </c>
      <c r="BE23" s="57">
        <v>1</v>
      </c>
      <c r="BF23" s="57">
        <v>1</v>
      </c>
      <c r="BG23" s="57">
        <v>1</v>
      </c>
      <c r="BH23" s="57">
        <v>1</v>
      </c>
      <c r="BI23" s="57">
        <v>1</v>
      </c>
      <c r="BJ23" s="57">
        <v>1</v>
      </c>
      <c r="BK23" s="57">
        <v>1</v>
      </c>
      <c r="BL23" s="57">
        <v>1</v>
      </c>
      <c r="BM23" s="57">
        <v>1</v>
      </c>
      <c r="BN23" s="57">
        <v>1</v>
      </c>
      <c r="BO23" s="57">
        <v>1</v>
      </c>
      <c r="BP23" s="57">
        <v>1</v>
      </c>
      <c r="BQ23" s="57">
        <v>1</v>
      </c>
      <c r="BR23" s="57">
        <v>1</v>
      </c>
      <c r="BS23" s="57">
        <v>1</v>
      </c>
      <c r="BT23" s="57">
        <v>1</v>
      </c>
      <c r="BU23" s="57">
        <v>1</v>
      </c>
      <c r="BV23" s="57">
        <v>1</v>
      </c>
      <c r="BW23" s="57">
        <v>1</v>
      </c>
      <c r="BX23" s="56">
        <v>0.64</v>
      </c>
      <c r="BY23" s="56">
        <v>0.64</v>
      </c>
      <c r="BZ23" s="56">
        <v>0.64</v>
      </c>
      <c r="CA23" s="56">
        <v>0.64</v>
      </c>
      <c r="CB23" s="56">
        <v>0.64</v>
      </c>
      <c r="CC23" s="56">
        <v>0.64</v>
      </c>
      <c r="CD23" s="56">
        <v>0.64</v>
      </c>
      <c r="CE23" s="56">
        <v>0.64</v>
      </c>
      <c r="CF23" s="56">
        <v>0.64</v>
      </c>
      <c r="CG23" s="56">
        <v>0.64</v>
      </c>
      <c r="CH23" s="67">
        <v>15142.26</v>
      </c>
      <c r="CI23" s="67">
        <v>12113.81</v>
      </c>
      <c r="CJ23" s="67">
        <v>9085.35</v>
      </c>
      <c r="CK23" s="67">
        <v>15142.26</v>
      </c>
      <c r="CL23" s="67">
        <v>12113.81</v>
      </c>
      <c r="CM23" s="67">
        <v>9085.35</v>
      </c>
      <c r="CN23" s="67">
        <v>12113.81</v>
      </c>
      <c r="CO23" s="67">
        <v>15142.26</v>
      </c>
      <c r="CP23" s="67">
        <v>12113.81</v>
      </c>
      <c r="CQ23" s="67">
        <v>9085.35</v>
      </c>
      <c r="CR23" s="67">
        <v>1348.76</v>
      </c>
      <c r="CS23" s="67">
        <v>1167.05</v>
      </c>
      <c r="CT23" s="67">
        <v>985.35</v>
      </c>
      <c r="CU23" s="67">
        <v>1348.76</v>
      </c>
      <c r="CV23" s="67">
        <v>1167.05</v>
      </c>
      <c r="CW23" s="67">
        <v>985.35</v>
      </c>
      <c r="CX23" s="67">
        <v>1167.05</v>
      </c>
      <c r="CY23" s="67">
        <v>1348.76</v>
      </c>
      <c r="CZ23" s="67">
        <v>1167.05</v>
      </c>
      <c r="DA23" s="67">
        <v>985.35</v>
      </c>
      <c r="DB23" s="67">
        <f>4.04937222588/1000</f>
        <v>4.0493722258800003E-3</v>
      </c>
      <c r="DC23" s="67">
        <f t="shared" ref="DC23:DK23" si="33">4.04937222588/1000</f>
        <v>4.0493722258800003E-3</v>
      </c>
      <c r="DD23" s="67">
        <f t="shared" si="33"/>
        <v>4.0493722258800003E-3</v>
      </c>
      <c r="DE23" s="67">
        <f t="shared" si="33"/>
        <v>4.0493722258800003E-3</v>
      </c>
      <c r="DF23" s="67">
        <f t="shared" si="33"/>
        <v>4.0493722258800003E-3</v>
      </c>
      <c r="DG23" s="67">
        <f t="shared" si="33"/>
        <v>4.0493722258800003E-3</v>
      </c>
      <c r="DH23" s="67">
        <f t="shared" si="33"/>
        <v>4.0493722258800003E-3</v>
      </c>
      <c r="DI23" s="67">
        <f t="shared" si="33"/>
        <v>4.0493722258800003E-3</v>
      </c>
      <c r="DJ23" s="67">
        <f t="shared" si="33"/>
        <v>4.0493722258800003E-3</v>
      </c>
      <c r="DK23" s="67">
        <f t="shared" si="33"/>
        <v>4.0493722258800003E-3</v>
      </c>
      <c r="DL23" s="67">
        <v>0</v>
      </c>
      <c r="DM23" s="67">
        <v>0</v>
      </c>
      <c r="DN23" s="67">
        <v>0</v>
      </c>
      <c r="DO23" s="67">
        <v>0</v>
      </c>
      <c r="DP23" s="67">
        <v>0</v>
      </c>
      <c r="DQ23" s="67">
        <v>0</v>
      </c>
      <c r="DR23" s="67">
        <v>0</v>
      </c>
      <c r="DS23" s="67">
        <v>0</v>
      </c>
      <c r="DT23" s="67">
        <v>0</v>
      </c>
      <c r="DU23" s="67">
        <v>0</v>
      </c>
      <c r="DV23" s="67">
        <v>0</v>
      </c>
      <c r="DW23" s="67">
        <v>0</v>
      </c>
      <c r="DX23" s="67">
        <v>0</v>
      </c>
      <c r="DY23" s="67">
        <v>0</v>
      </c>
      <c r="DZ23" s="67">
        <v>0</v>
      </c>
      <c r="EA23" s="67">
        <v>0</v>
      </c>
      <c r="EB23" s="67">
        <v>0</v>
      </c>
      <c r="EC23" s="67">
        <v>0</v>
      </c>
      <c r="ED23" s="67">
        <v>0</v>
      </c>
      <c r="EE23" s="67">
        <v>0</v>
      </c>
      <c r="EF23" s="67">
        <v>18.474666666666668</v>
      </c>
      <c r="EG23" s="67">
        <v>18.474666666666668</v>
      </c>
      <c r="EH23" s="67">
        <v>18.474666666666668</v>
      </c>
      <c r="EI23" s="67">
        <v>18.474666666666668</v>
      </c>
      <c r="EJ23" s="67">
        <v>18.474666666666668</v>
      </c>
      <c r="EK23" s="67">
        <v>18.474666666666668</v>
      </c>
      <c r="EL23" s="67">
        <v>18.474666666666668</v>
      </c>
      <c r="EM23" s="67">
        <v>18.474666666666668</v>
      </c>
      <c r="EN23" s="67">
        <v>18.474666666666668</v>
      </c>
      <c r="EO23" s="67">
        <v>18.474666666666668</v>
      </c>
      <c r="EP23" s="67">
        <v>0</v>
      </c>
      <c r="EQ23" s="67">
        <v>0</v>
      </c>
      <c r="ER23" s="67">
        <v>0</v>
      </c>
      <c r="ES23" s="67">
        <v>0</v>
      </c>
      <c r="ET23" s="67">
        <v>0</v>
      </c>
      <c r="EU23" s="67">
        <v>0</v>
      </c>
      <c r="EV23" s="67">
        <v>0</v>
      </c>
      <c r="EW23" s="67">
        <v>0</v>
      </c>
      <c r="EX23" s="67">
        <v>0</v>
      </c>
      <c r="EY23" s="67">
        <v>0</v>
      </c>
      <c r="EZ23" s="67">
        <v>0</v>
      </c>
      <c r="FA23" s="67">
        <v>0</v>
      </c>
      <c r="FB23" s="67">
        <v>0</v>
      </c>
      <c r="FC23" s="67">
        <v>0</v>
      </c>
      <c r="FD23" s="67">
        <v>0</v>
      </c>
      <c r="FE23" s="67">
        <v>0</v>
      </c>
      <c r="FF23" s="67">
        <v>0</v>
      </c>
      <c r="FG23" s="67">
        <v>0</v>
      </c>
      <c r="FH23" s="67">
        <v>0</v>
      </c>
      <c r="FI23" s="67">
        <v>0</v>
      </c>
      <c r="FJ23" s="67">
        <v>9.3678779051968114E-2</v>
      </c>
      <c r="FK23" s="67">
        <v>9.3678779051968114E-2</v>
      </c>
      <c r="FL23" s="67">
        <v>9.3678779051968114E-2</v>
      </c>
      <c r="FM23" s="67">
        <v>9.3678779051968114E-2</v>
      </c>
      <c r="FN23" s="67">
        <v>9.3678779051968114E-2</v>
      </c>
      <c r="FO23" s="67">
        <v>9.3678779051968114E-2</v>
      </c>
      <c r="FP23" s="67">
        <v>9.3678779051968114E-2</v>
      </c>
      <c r="FQ23" s="67">
        <v>9.3678779051968114E-2</v>
      </c>
      <c r="FR23" s="67">
        <v>9.3678779051968114E-2</v>
      </c>
      <c r="FS23" s="67">
        <v>9.3678779051968114E-2</v>
      </c>
    </row>
    <row r="24" spans="1:175" s="67" customFormat="1" x14ac:dyDescent="0.3">
      <c r="A24" s="73"/>
      <c r="B24" s="63" t="s">
        <v>134</v>
      </c>
      <c r="C24" s="64" t="s">
        <v>171</v>
      </c>
      <c r="D24" s="55" t="s">
        <v>406</v>
      </c>
      <c r="E24" s="9">
        <f t="shared" si="5"/>
        <v>16</v>
      </c>
      <c r="F24" s="65">
        <v>1</v>
      </c>
      <c r="G24" s="65" t="s">
        <v>422</v>
      </c>
      <c r="H24">
        <f t="shared" si="29"/>
        <v>65700000</v>
      </c>
      <c r="I24" s="66" t="str">
        <f t="shared" si="31"/>
        <v>Reactant8</v>
      </c>
      <c r="J24" s="67">
        <v>0</v>
      </c>
      <c r="K24" s="67">
        <v>1</v>
      </c>
      <c r="L24" s="67">
        <v>1</v>
      </c>
      <c r="M24" s="67">
        <v>0</v>
      </c>
      <c r="N24" s="67">
        <v>0</v>
      </c>
      <c r="O24" s="67">
        <f t="shared" si="32"/>
        <v>20000</v>
      </c>
      <c r="P24" s="67">
        <v>8.5399999999999991</v>
      </c>
      <c r="Q24" s="67">
        <v>8.5399999999999991</v>
      </c>
      <c r="R24" s="67">
        <v>8.5399999999999991</v>
      </c>
      <c r="S24" s="67">
        <v>8.5399999999999991</v>
      </c>
      <c r="T24" s="67">
        <v>8.5399999999999991</v>
      </c>
      <c r="U24" s="67">
        <v>8.5399999999999991</v>
      </c>
      <c r="V24" s="67">
        <v>8.5399999999999991</v>
      </c>
      <c r="W24" s="67">
        <v>8.5399999999999991</v>
      </c>
      <c r="X24" s="67">
        <v>8.5399999999999991</v>
      </c>
      <c r="Y24" s="67">
        <v>8.5399999999999991</v>
      </c>
      <c r="Z24" s="67">
        <v>0.9</v>
      </c>
      <c r="AA24" s="67">
        <v>0.9</v>
      </c>
      <c r="AB24" s="67">
        <v>0.9</v>
      </c>
      <c r="AC24" s="67">
        <v>0.9</v>
      </c>
      <c r="AD24" s="67">
        <v>0.9</v>
      </c>
      <c r="AE24" s="67">
        <v>0.9</v>
      </c>
      <c r="AF24" s="67">
        <v>0.9</v>
      </c>
      <c r="AG24" s="67">
        <v>0.9</v>
      </c>
      <c r="AH24" s="67">
        <v>0.9</v>
      </c>
      <c r="AI24" s="67">
        <v>0.9</v>
      </c>
      <c r="AJ24" s="67">
        <v>2.6</v>
      </c>
      <c r="AK24" s="67">
        <v>2.6</v>
      </c>
      <c r="AL24" s="67">
        <v>2.6</v>
      </c>
      <c r="AM24" s="67">
        <v>2.6</v>
      </c>
      <c r="AN24" s="67">
        <v>2.6</v>
      </c>
      <c r="AO24" s="67">
        <v>2.6</v>
      </c>
      <c r="AP24" s="67">
        <v>2.6</v>
      </c>
      <c r="AQ24" s="67">
        <v>2.6</v>
      </c>
      <c r="AR24" s="67">
        <v>2.6</v>
      </c>
      <c r="AS24" s="67">
        <v>2.6</v>
      </c>
      <c r="AT24" s="57">
        <v>0.5</v>
      </c>
      <c r="AU24" s="57">
        <v>0.5</v>
      </c>
      <c r="AV24" s="57">
        <v>0.5</v>
      </c>
      <c r="AW24" s="57">
        <v>0.5</v>
      </c>
      <c r="AX24" s="57">
        <v>0.5</v>
      </c>
      <c r="AY24" s="57">
        <v>0.5</v>
      </c>
      <c r="AZ24" s="57">
        <v>0.5</v>
      </c>
      <c r="BA24" s="57">
        <v>0.5</v>
      </c>
      <c r="BB24" s="57">
        <v>0.5</v>
      </c>
      <c r="BC24" s="57">
        <v>0.5</v>
      </c>
      <c r="BD24" s="57">
        <v>1</v>
      </c>
      <c r="BE24" s="57">
        <v>1</v>
      </c>
      <c r="BF24" s="57">
        <v>1</v>
      </c>
      <c r="BG24" s="57">
        <v>1</v>
      </c>
      <c r="BH24" s="57">
        <v>1</v>
      </c>
      <c r="BI24" s="57">
        <v>1</v>
      </c>
      <c r="BJ24" s="57">
        <v>1</v>
      </c>
      <c r="BK24" s="57">
        <v>1</v>
      </c>
      <c r="BL24" s="57">
        <v>1</v>
      </c>
      <c r="BM24" s="57">
        <v>1</v>
      </c>
      <c r="BN24" s="57">
        <v>1</v>
      </c>
      <c r="BO24" s="57">
        <v>1</v>
      </c>
      <c r="BP24" s="57">
        <v>1</v>
      </c>
      <c r="BQ24" s="57">
        <v>1</v>
      </c>
      <c r="BR24" s="57">
        <v>1</v>
      </c>
      <c r="BS24" s="57">
        <v>1</v>
      </c>
      <c r="BT24" s="57">
        <v>1</v>
      </c>
      <c r="BU24" s="57">
        <v>1</v>
      </c>
      <c r="BV24" s="57">
        <v>1</v>
      </c>
      <c r="BW24" s="57">
        <v>1</v>
      </c>
      <c r="BX24" s="56">
        <v>0.83</v>
      </c>
      <c r="BY24" s="56">
        <v>0.83</v>
      </c>
      <c r="BZ24" s="56">
        <v>0.83</v>
      </c>
      <c r="CA24" s="56">
        <v>0.83</v>
      </c>
      <c r="CB24" s="56">
        <v>0.83</v>
      </c>
      <c r="CC24" s="56">
        <v>0.83</v>
      </c>
      <c r="CD24" s="56">
        <v>0.83</v>
      </c>
      <c r="CE24" s="56">
        <v>0.83</v>
      </c>
      <c r="CF24" s="56">
        <v>0.83</v>
      </c>
      <c r="CG24" s="56">
        <v>0.83</v>
      </c>
      <c r="CH24" s="67">
        <v>20860.61</v>
      </c>
      <c r="CI24" s="67">
        <v>16688.490000000002</v>
      </c>
      <c r="CJ24" s="67">
        <v>12516.37</v>
      </c>
      <c r="CK24" s="67">
        <v>20860.61</v>
      </c>
      <c r="CL24" s="67">
        <v>16688.490000000002</v>
      </c>
      <c r="CM24" s="67">
        <v>12516.37</v>
      </c>
      <c r="CN24" s="67">
        <v>16688.490000000002</v>
      </c>
      <c r="CO24" s="67">
        <v>20860.61</v>
      </c>
      <c r="CP24" s="67">
        <v>16688.490000000002</v>
      </c>
      <c r="CQ24" s="67">
        <v>12516.37</v>
      </c>
      <c r="CR24" s="67">
        <v>1698.86</v>
      </c>
      <c r="CS24" s="67">
        <v>1448.53</v>
      </c>
      <c r="CT24" s="67">
        <v>1198.2</v>
      </c>
      <c r="CU24" s="67">
        <v>1698.86</v>
      </c>
      <c r="CV24" s="67">
        <v>1448.53</v>
      </c>
      <c r="CW24" s="67">
        <v>1198.2</v>
      </c>
      <c r="CX24" s="67">
        <v>1448.53</v>
      </c>
      <c r="CY24" s="67">
        <v>1698.86</v>
      </c>
      <c r="CZ24" s="67">
        <v>1448.53</v>
      </c>
      <c r="DA24" s="67">
        <v>1198.2</v>
      </c>
      <c r="DB24" s="67">
        <f>12.2828620590846/1000</f>
        <v>1.22828620590846E-2</v>
      </c>
      <c r="DC24" s="67">
        <f t="shared" ref="DC24:DK24" si="34">12.2828620590846/1000</f>
        <v>1.22828620590846E-2</v>
      </c>
      <c r="DD24" s="67">
        <f t="shared" si="34"/>
        <v>1.22828620590846E-2</v>
      </c>
      <c r="DE24" s="67">
        <f t="shared" si="34"/>
        <v>1.22828620590846E-2</v>
      </c>
      <c r="DF24" s="67">
        <f t="shared" si="34"/>
        <v>1.22828620590846E-2</v>
      </c>
      <c r="DG24" s="67">
        <f t="shared" si="34"/>
        <v>1.22828620590846E-2</v>
      </c>
      <c r="DH24" s="67">
        <f t="shared" si="34"/>
        <v>1.22828620590846E-2</v>
      </c>
      <c r="DI24" s="67">
        <f t="shared" si="34"/>
        <v>1.22828620590846E-2</v>
      </c>
      <c r="DJ24" s="67">
        <f t="shared" si="34"/>
        <v>1.22828620590846E-2</v>
      </c>
      <c r="DK24" s="67">
        <f t="shared" si="34"/>
        <v>1.22828620590846E-2</v>
      </c>
      <c r="DL24" s="67">
        <v>0</v>
      </c>
      <c r="DM24" s="67">
        <v>0</v>
      </c>
      <c r="DN24" s="67">
        <v>0</v>
      </c>
      <c r="DO24" s="67">
        <v>0</v>
      </c>
      <c r="DP24" s="67">
        <v>0</v>
      </c>
      <c r="DQ24" s="67">
        <v>0</v>
      </c>
      <c r="DR24" s="67">
        <v>0</v>
      </c>
      <c r="DS24" s="67">
        <v>0</v>
      </c>
      <c r="DT24" s="67">
        <v>0</v>
      </c>
      <c r="DU24" s="67">
        <v>0</v>
      </c>
      <c r="DV24" s="67">
        <v>0</v>
      </c>
      <c r="DW24" s="67">
        <v>0</v>
      </c>
      <c r="DX24" s="67">
        <v>0</v>
      </c>
      <c r="DY24" s="67">
        <v>0</v>
      </c>
      <c r="DZ24" s="67">
        <v>0</v>
      </c>
      <c r="EA24" s="67">
        <v>0</v>
      </c>
      <c r="EB24" s="67">
        <v>0</v>
      </c>
      <c r="EC24" s="67">
        <v>0</v>
      </c>
      <c r="ED24" s="67">
        <v>0</v>
      </c>
      <c r="EE24" s="67">
        <v>0</v>
      </c>
      <c r="EF24" s="67">
        <v>18.474666666666668</v>
      </c>
      <c r="EG24" s="67">
        <v>18.474666666666668</v>
      </c>
      <c r="EH24" s="67">
        <v>18.474666666666668</v>
      </c>
      <c r="EI24" s="67">
        <v>18.474666666666668</v>
      </c>
      <c r="EJ24" s="67">
        <v>18.474666666666668</v>
      </c>
      <c r="EK24" s="67">
        <v>18.474666666666668</v>
      </c>
      <c r="EL24" s="67">
        <v>18.474666666666668</v>
      </c>
      <c r="EM24" s="67">
        <v>18.474666666666668</v>
      </c>
      <c r="EN24" s="67">
        <v>18.474666666666668</v>
      </c>
      <c r="EO24" s="67">
        <v>18.474666666666668</v>
      </c>
      <c r="EP24" s="67">
        <v>0</v>
      </c>
      <c r="EQ24" s="67">
        <v>0</v>
      </c>
      <c r="ER24" s="67">
        <v>0</v>
      </c>
      <c r="ES24" s="67">
        <v>0</v>
      </c>
      <c r="ET24" s="67">
        <v>0</v>
      </c>
      <c r="EU24" s="67">
        <v>0</v>
      </c>
      <c r="EV24" s="67">
        <v>0</v>
      </c>
      <c r="EW24" s="67">
        <v>0</v>
      </c>
      <c r="EX24" s="67">
        <v>0</v>
      </c>
      <c r="EY24" s="67">
        <v>0</v>
      </c>
      <c r="EZ24" s="67">
        <v>0</v>
      </c>
      <c r="FA24" s="67">
        <v>0</v>
      </c>
      <c r="FB24" s="67">
        <v>0</v>
      </c>
      <c r="FC24" s="67">
        <v>0</v>
      </c>
      <c r="FD24" s="67">
        <v>0</v>
      </c>
      <c r="FE24" s="67">
        <v>0</v>
      </c>
      <c r="FF24" s="67">
        <v>0</v>
      </c>
      <c r="FG24" s="67">
        <v>0</v>
      </c>
      <c r="FH24" s="67">
        <v>0</v>
      </c>
      <c r="FI24" s="67">
        <v>0</v>
      </c>
      <c r="FJ24" s="67">
        <v>9.3678779051968114E-2</v>
      </c>
      <c r="FK24" s="67">
        <v>9.3678779051968114E-2</v>
      </c>
      <c r="FL24" s="67">
        <v>9.3678779051968114E-2</v>
      </c>
      <c r="FM24" s="67">
        <v>9.3678779051968114E-2</v>
      </c>
      <c r="FN24" s="67">
        <v>9.3678779051968114E-2</v>
      </c>
      <c r="FO24" s="67">
        <v>9.3678779051968114E-2</v>
      </c>
      <c r="FP24" s="67">
        <v>9.3678779051968114E-2</v>
      </c>
      <c r="FQ24" s="67">
        <v>9.3678779051968114E-2</v>
      </c>
      <c r="FR24" s="67">
        <v>9.3678779051968114E-2</v>
      </c>
      <c r="FS24" s="67">
        <v>9.3678779051968114E-2</v>
      </c>
    </row>
    <row r="25" spans="1:175" x14ac:dyDescent="0.3">
      <c r="A25" s="73"/>
      <c r="B25" s="3" t="s">
        <v>135</v>
      </c>
      <c r="C25" s="4" t="s">
        <v>171</v>
      </c>
      <c r="D25" s="2" t="s">
        <v>94</v>
      </c>
      <c r="E25" s="9">
        <f t="shared" si="5"/>
        <v>17</v>
      </c>
      <c r="F25" s="13">
        <v>1</v>
      </c>
      <c r="G25" s="13" t="s">
        <v>90</v>
      </c>
      <c r="H25" s="15">
        <f>(2.2/(18.6/3.6))*10^9</f>
        <v>425806451.61290324</v>
      </c>
      <c r="I25" s="24" t="str">
        <f>B41</f>
        <v>Reactant9</v>
      </c>
      <c r="J25">
        <v>0</v>
      </c>
      <c r="K25">
        <v>1</v>
      </c>
      <c r="L25">
        <v>0</v>
      </c>
      <c r="M25">
        <v>0</v>
      </c>
      <c r="N25">
        <v>0</v>
      </c>
      <c r="O25">
        <v>20000</v>
      </c>
      <c r="P25" s="16">
        <f>1/0.18</f>
        <v>5.5555555555555554</v>
      </c>
      <c r="Q25" s="16">
        <f>1/0.18</f>
        <v>5.5555555555555554</v>
      </c>
      <c r="R25" s="16">
        <f t="shared" ref="R25:Y26" si="35">1/0.18</f>
        <v>5.5555555555555554</v>
      </c>
      <c r="S25" s="16">
        <f t="shared" si="35"/>
        <v>5.5555555555555554</v>
      </c>
      <c r="T25" s="16">
        <f t="shared" si="35"/>
        <v>5.5555555555555554</v>
      </c>
      <c r="U25" s="16">
        <f t="shared" si="35"/>
        <v>5.5555555555555554</v>
      </c>
      <c r="V25" s="16">
        <f t="shared" si="35"/>
        <v>5.5555555555555554</v>
      </c>
      <c r="W25" s="16">
        <f t="shared" si="35"/>
        <v>5.5555555555555554</v>
      </c>
      <c r="X25" s="16">
        <f t="shared" si="35"/>
        <v>5.5555555555555554</v>
      </c>
      <c r="Y25" s="16">
        <f t="shared" si="35"/>
        <v>5.5555555555555554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 s="14">
        <v>0.4</v>
      </c>
      <c r="AU25" s="14">
        <v>0.4</v>
      </c>
      <c r="AV25" s="14">
        <v>0.1</v>
      </c>
      <c r="AW25" s="14">
        <v>0.4</v>
      </c>
      <c r="AX25" s="14">
        <v>0.2</v>
      </c>
      <c r="AY25" s="14">
        <v>0.1</v>
      </c>
      <c r="AZ25" s="14">
        <v>0.1</v>
      </c>
      <c r="BA25" s="14">
        <v>0.1</v>
      </c>
      <c r="BB25" s="14">
        <v>0.1</v>
      </c>
      <c r="BC25" s="14">
        <v>0.1</v>
      </c>
      <c r="BD25" s="14">
        <v>0.2</v>
      </c>
      <c r="BE25" s="14">
        <v>0.2</v>
      </c>
      <c r="BF25" s="14">
        <v>0.2</v>
      </c>
      <c r="BG25" s="14">
        <v>1</v>
      </c>
      <c r="BH25" s="14">
        <v>1</v>
      </c>
      <c r="BI25" s="14">
        <v>1</v>
      </c>
      <c r="BJ25" s="14">
        <v>1</v>
      </c>
      <c r="BK25" s="14">
        <v>1</v>
      </c>
      <c r="BL25" s="14">
        <v>1</v>
      </c>
      <c r="BM25" s="14">
        <v>1</v>
      </c>
      <c r="BN25" s="14">
        <v>0.2</v>
      </c>
      <c r="BO25" s="14">
        <v>0.2</v>
      </c>
      <c r="BP25" s="14">
        <v>0.2</v>
      </c>
      <c r="BQ25" s="14">
        <v>1</v>
      </c>
      <c r="BR25" s="14">
        <v>1</v>
      </c>
      <c r="BS25" s="14">
        <v>1</v>
      </c>
      <c r="BT25" s="14">
        <v>1</v>
      </c>
      <c r="BU25" s="14">
        <v>1</v>
      </c>
      <c r="BV25" s="14">
        <v>1</v>
      </c>
      <c r="BW25" s="14">
        <v>1</v>
      </c>
      <c r="BX25">
        <v>0.47</v>
      </c>
      <c r="BY25">
        <v>0.47</v>
      </c>
      <c r="BZ25">
        <v>0.47</v>
      </c>
      <c r="CA25">
        <v>0.45</v>
      </c>
      <c r="CB25">
        <v>0.45</v>
      </c>
      <c r="CC25">
        <v>0.45</v>
      </c>
      <c r="CD25">
        <v>0.45</v>
      </c>
      <c r="CE25">
        <v>0.45</v>
      </c>
      <c r="CF25">
        <v>0.45</v>
      </c>
      <c r="CG25">
        <v>0.45</v>
      </c>
      <c r="CH25">
        <v>18057.96</v>
      </c>
      <c r="CI25">
        <v>18057.96</v>
      </c>
      <c r="CJ25">
        <v>18057.96</v>
      </c>
      <c r="CK25">
        <v>6662.16</v>
      </c>
      <c r="CL25">
        <v>6662.16</v>
      </c>
      <c r="CM25">
        <v>6662.16</v>
      </c>
      <c r="CN25">
        <f>(CL25+CP25)/2</f>
        <v>5873.2199999999993</v>
      </c>
      <c r="CO25">
        <v>5084.28</v>
      </c>
      <c r="CP25">
        <v>5084.28</v>
      </c>
      <c r="CQ25">
        <v>5084.28</v>
      </c>
      <c r="CR25">
        <f t="shared" ref="CR25:DA26" si="36">CH25*4%</f>
        <v>722.3184</v>
      </c>
      <c r="CS25">
        <f t="shared" si="36"/>
        <v>722.3184</v>
      </c>
      <c r="CT25">
        <f t="shared" si="36"/>
        <v>722.3184</v>
      </c>
      <c r="CU25">
        <f t="shared" si="36"/>
        <v>266.4864</v>
      </c>
      <c r="CV25">
        <f t="shared" si="36"/>
        <v>266.4864</v>
      </c>
      <c r="CW25">
        <f t="shared" si="36"/>
        <v>266.4864</v>
      </c>
      <c r="CX25">
        <f t="shared" si="36"/>
        <v>234.92879999999997</v>
      </c>
      <c r="CY25">
        <f t="shared" si="36"/>
        <v>203.37119999999999</v>
      </c>
      <c r="CZ25">
        <f t="shared" si="36"/>
        <v>203.37119999999999</v>
      </c>
      <c r="DA25">
        <f t="shared" si="36"/>
        <v>203.37119999999999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22.714018844166667</v>
      </c>
      <c r="EG25">
        <v>22.714018844166667</v>
      </c>
      <c r="EH25">
        <v>22.714018844166667</v>
      </c>
      <c r="EI25">
        <v>0</v>
      </c>
      <c r="EJ25">
        <f t="shared" si="6"/>
        <v>22.714018844166667</v>
      </c>
      <c r="EK25">
        <v>0</v>
      </c>
      <c r="EL25">
        <f t="shared" si="7"/>
        <v>22.714018844166667</v>
      </c>
      <c r="EM25">
        <v>0</v>
      </c>
      <c r="EN25">
        <f t="shared" si="12"/>
        <v>22.714018844166667</v>
      </c>
      <c r="EO25">
        <v>0</v>
      </c>
      <c r="EP25">
        <v>0</v>
      </c>
      <c r="EQ25">
        <v>0</v>
      </c>
      <c r="ER25">
        <v>0</v>
      </c>
      <c r="ES25">
        <v>0</v>
      </c>
      <c r="ET25">
        <f t="shared" si="9"/>
        <v>0</v>
      </c>
      <c r="EU25">
        <v>0</v>
      </c>
      <c r="EV25">
        <f t="shared" si="10"/>
        <v>0</v>
      </c>
      <c r="EW25">
        <v>0</v>
      </c>
      <c r="EX25">
        <f t="shared" si="11"/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 s="52">
        <f>1/11.3</f>
        <v>8.8495575221238937E-2</v>
      </c>
      <c r="FK25" s="52">
        <f t="shared" ref="FK25:FS26" si="37">1/11.3</f>
        <v>8.8495575221238937E-2</v>
      </c>
      <c r="FL25" s="52">
        <f t="shared" si="37"/>
        <v>8.8495575221238937E-2</v>
      </c>
      <c r="FM25" s="52">
        <f t="shared" si="37"/>
        <v>8.8495575221238937E-2</v>
      </c>
      <c r="FN25" s="52">
        <f t="shared" si="37"/>
        <v>8.8495575221238937E-2</v>
      </c>
      <c r="FO25" s="52">
        <f t="shared" si="37"/>
        <v>8.8495575221238937E-2</v>
      </c>
      <c r="FP25" s="52">
        <f t="shared" si="37"/>
        <v>8.8495575221238937E-2</v>
      </c>
      <c r="FQ25" s="52">
        <f t="shared" si="37"/>
        <v>8.8495575221238937E-2</v>
      </c>
      <c r="FR25" s="52">
        <f t="shared" si="37"/>
        <v>8.8495575221238937E-2</v>
      </c>
      <c r="FS25" s="52">
        <f t="shared" si="37"/>
        <v>8.8495575221238937E-2</v>
      </c>
    </row>
    <row r="26" spans="1:175" x14ac:dyDescent="0.3">
      <c r="A26" s="73"/>
      <c r="B26" s="3" t="s">
        <v>135</v>
      </c>
      <c r="C26" s="4" t="s">
        <v>171</v>
      </c>
      <c r="D26" s="2" t="s">
        <v>95</v>
      </c>
      <c r="E26" s="9">
        <f>ROW(D26)-ROW($E$8)</f>
        <v>18</v>
      </c>
      <c r="F26" s="13">
        <v>1</v>
      </c>
      <c r="G26" s="13" t="s">
        <v>91</v>
      </c>
      <c r="H26" s="15">
        <f>(2.2/(18.6/3.6))*10^9</f>
        <v>425806451.61290324</v>
      </c>
      <c r="I26" s="24" t="str">
        <f>B41</f>
        <v>Reactant9</v>
      </c>
      <c r="J26">
        <v>0</v>
      </c>
      <c r="K26">
        <v>1</v>
      </c>
      <c r="L26">
        <v>0</v>
      </c>
      <c r="M26">
        <v>0</v>
      </c>
      <c r="N26">
        <v>0</v>
      </c>
      <c r="O26">
        <f>O25</f>
        <v>20000</v>
      </c>
      <c r="P26" s="16">
        <f t="shared" ref="P26:Q26" si="38">1/0.18</f>
        <v>5.5555555555555554</v>
      </c>
      <c r="Q26" s="16">
        <f t="shared" si="38"/>
        <v>5.5555555555555554</v>
      </c>
      <c r="R26" s="16">
        <f t="shared" si="35"/>
        <v>5.5555555555555554</v>
      </c>
      <c r="S26" s="16">
        <f t="shared" si="35"/>
        <v>5.5555555555555554</v>
      </c>
      <c r="T26" s="16">
        <f t="shared" si="35"/>
        <v>5.5555555555555554</v>
      </c>
      <c r="U26" s="16">
        <f t="shared" si="35"/>
        <v>5.5555555555555554</v>
      </c>
      <c r="V26" s="16">
        <f t="shared" si="35"/>
        <v>5.5555555555555554</v>
      </c>
      <c r="W26" s="16">
        <f t="shared" si="35"/>
        <v>5.5555555555555554</v>
      </c>
      <c r="X26" s="16">
        <f t="shared" si="35"/>
        <v>5.5555555555555554</v>
      </c>
      <c r="Y26" s="16">
        <f t="shared" si="35"/>
        <v>5.5555555555555554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 s="14">
        <v>0.4</v>
      </c>
      <c r="AU26" s="14">
        <v>0.4</v>
      </c>
      <c r="AV26" s="14">
        <v>0.1</v>
      </c>
      <c r="AW26" s="14">
        <v>0.4</v>
      </c>
      <c r="AX26" s="14">
        <v>0.2</v>
      </c>
      <c r="AY26" s="14">
        <v>0.1</v>
      </c>
      <c r="AZ26" s="14">
        <v>0.1</v>
      </c>
      <c r="BA26" s="14">
        <v>0.1</v>
      </c>
      <c r="BB26" s="14">
        <v>0.1</v>
      </c>
      <c r="BC26" s="14">
        <v>0.1</v>
      </c>
      <c r="BD26" s="14">
        <v>0.2</v>
      </c>
      <c r="BE26" s="14">
        <v>0.2</v>
      </c>
      <c r="BF26" s="14">
        <v>0.2</v>
      </c>
      <c r="BG26" s="14">
        <v>1</v>
      </c>
      <c r="BH26" s="14">
        <v>1</v>
      </c>
      <c r="BI26" s="14">
        <v>1</v>
      </c>
      <c r="BJ26" s="14">
        <v>1</v>
      </c>
      <c r="BK26" s="14">
        <v>1</v>
      </c>
      <c r="BL26" s="14">
        <v>1</v>
      </c>
      <c r="BM26" s="14">
        <v>1</v>
      </c>
      <c r="BN26" s="14">
        <v>0.2</v>
      </c>
      <c r="BO26" s="14">
        <v>0.2</v>
      </c>
      <c r="BP26" s="14">
        <v>0.2</v>
      </c>
      <c r="BQ26" s="14">
        <v>1</v>
      </c>
      <c r="BR26" s="14">
        <v>1</v>
      </c>
      <c r="BS26" s="14">
        <v>1</v>
      </c>
      <c r="BT26" s="14">
        <v>1</v>
      </c>
      <c r="BU26" s="14">
        <v>1</v>
      </c>
      <c r="BV26" s="14">
        <v>1</v>
      </c>
      <c r="BW26" s="14">
        <v>1</v>
      </c>
      <c r="BX26">
        <v>0.61</v>
      </c>
      <c r="BY26">
        <v>0.61</v>
      </c>
      <c r="BZ26">
        <v>0.61</v>
      </c>
      <c r="CA26">
        <v>0.59</v>
      </c>
      <c r="CB26">
        <v>0.59</v>
      </c>
      <c r="CC26">
        <v>0.59</v>
      </c>
      <c r="CD26">
        <v>0.59</v>
      </c>
      <c r="CE26">
        <v>0.59</v>
      </c>
      <c r="CF26">
        <v>0.59</v>
      </c>
      <c r="CG26">
        <v>0.59</v>
      </c>
      <c r="CH26">
        <v>18057.96</v>
      </c>
      <c r="CI26">
        <v>18057.96</v>
      </c>
      <c r="CJ26">
        <v>18057.96</v>
      </c>
      <c r="CK26">
        <v>6662.16</v>
      </c>
      <c r="CL26">
        <v>6662.16</v>
      </c>
      <c r="CM26">
        <v>6662.16</v>
      </c>
      <c r="CN26">
        <f>(CL26+CP26)/2</f>
        <v>5873.2199999999993</v>
      </c>
      <c r="CO26">
        <v>5084.28</v>
      </c>
      <c r="CP26">
        <v>5084.28</v>
      </c>
      <c r="CQ26">
        <v>5084.28</v>
      </c>
      <c r="CR26">
        <f>CH26*4%</f>
        <v>722.3184</v>
      </c>
      <c r="CS26">
        <f t="shared" si="36"/>
        <v>722.3184</v>
      </c>
      <c r="CT26">
        <f t="shared" si="36"/>
        <v>722.3184</v>
      </c>
      <c r="CU26">
        <f t="shared" si="36"/>
        <v>266.4864</v>
      </c>
      <c r="CV26">
        <f t="shared" si="36"/>
        <v>266.4864</v>
      </c>
      <c r="CW26">
        <f t="shared" si="36"/>
        <v>266.4864</v>
      </c>
      <c r="CX26">
        <f t="shared" si="36"/>
        <v>234.92879999999997</v>
      </c>
      <c r="CY26">
        <f t="shared" si="36"/>
        <v>203.37119999999999</v>
      </c>
      <c r="CZ26">
        <f t="shared" si="36"/>
        <v>203.37119999999999</v>
      </c>
      <c r="DA26">
        <f t="shared" si="36"/>
        <v>203.37119999999999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 s="16">
        <v>22.714018844166667</v>
      </c>
      <c r="EG26" s="16">
        <v>22.714018844166667</v>
      </c>
      <c r="EH26" s="16">
        <v>22.714018844166667</v>
      </c>
      <c r="EI26">
        <v>0</v>
      </c>
      <c r="EJ26">
        <f t="shared" si="6"/>
        <v>22.714018844166667</v>
      </c>
      <c r="EK26">
        <v>0</v>
      </c>
      <c r="EL26">
        <f t="shared" si="7"/>
        <v>22.714018844166667</v>
      </c>
      <c r="EM26">
        <v>0</v>
      </c>
      <c r="EN26">
        <f t="shared" si="12"/>
        <v>22.714018844166667</v>
      </c>
      <c r="EO26">
        <v>0</v>
      </c>
      <c r="EP26" s="16">
        <v>0</v>
      </c>
      <c r="EQ26" s="16">
        <v>0</v>
      </c>
      <c r="ER26" s="16">
        <v>0</v>
      </c>
      <c r="ES26">
        <v>0</v>
      </c>
      <c r="ET26">
        <f t="shared" si="9"/>
        <v>0</v>
      </c>
      <c r="EU26">
        <v>0</v>
      </c>
      <c r="EV26">
        <f t="shared" si="10"/>
        <v>0</v>
      </c>
      <c r="EW26">
        <v>0</v>
      </c>
      <c r="EX26">
        <f t="shared" si="11"/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 s="52">
        <f>1/11.3</f>
        <v>8.8495575221238937E-2</v>
      </c>
      <c r="FK26" s="52">
        <f t="shared" si="37"/>
        <v>8.8495575221238937E-2</v>
      </c>
      <c r="FL26" s="52">
        <f t="shared" si="37"/>
        <v>8.8495575221238937E-2</v>
      </c>
      <c r="FM26" s="52">
        <f t="shared" si="37"/>
        <v>8.8495575221238937E-2</v>
      </c>
      <c r="FN26" s="52">
        <f t="shared" si="37"/>
        <v>8.8495575221238937E-2</v>
      </c>
      <c r="FO26" s="52">
        <f t="shared" si="37"/>
        <v>8.8495575221238937E-2</v>
      </c>
      <c r="FP26" s="52">
        <f t="shared" si="37"/>
        <v>8.8495575221238937E-2</v>
      </c>
      <c r="FQ26" s="52">
        <f t="shared" si="37"/>
        <v>8.8495575221238937E-2</v>
      </c>
      <c r="FR26" s="52">
        <f t="shared" si="37"/>
        <v>8.8495575221238937E-2</v>
      </c>
      <c r="FS26" s="52">
        <f t="shared" si="37"/>
        <v>8.8495575221238937E-2</v>
      </c>
    </row>
    <row r="27" spans="1:175" x14ac:dyDescent="0.3">
      <c r="A27" s="73"/>
      <c r="B27" s="3" t="s">
        <v>135</v>
      </c>
      <c r="C27" s="4" t="s">
        <v>171</v>
      </c>
      <c r="D27" s="2" t="s">
        <v>251</v>
      </c>
      <c r="E27" s="9">
        <f>ROW(D27)-ROW($E$8)</f>
        <v>19</v>
      </c>
      <c r="F27" s="13">
        <v>1</v>
      </c>
      <c r="G27" s="13" t="s">
        <v>252</v>
      </c>
      <c r="H27" s="15">
        <f>(2.2/(120/3.6))*10^9</f>
        <v>66000000</v>
      </c>
      <c r="I27" s="24" t="str">
        <f>B42</f>
        <v>Reactant10</v>
      </c>
      <c r="J27">
        <v>0</v>
      </c>
      <c r="K27">
        <v>1</v>
      </c>
      <c r="L27">
        <v>0</v>
      </c>
      <c r="M27">
        <v>0</v>
      </c>
      <c r="N27">
        <v>0</v>
      </c>
      <c r="O27">
        <f>O26</f>
        <v>20000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 s="61">
        <v>0</v>
      </c>
      <c r="AU27" s="61">
        <v>0</v>
      </c>
      <c r="AV27" s="61">
        <v>0</v>
      </c>
      <c r="AW27" s="61">
        <v>0</v>
      </c>
      <c r="AX27" s="61">
        <v>0</v>
      </c>
      <c r="AY27" s="61">
        <v>0</v>
      </c>
      <c r="AZ27" s="61">
        <v>0</v>
      </c>
      <c r="BA27" s="61">
        <v>0</v>
      </c>
      <c r="BB27" s="61">
        <v>0</v>
      </c>
      <c r="BC27" s="61">
        <v>0</v>
      </c>
      <c r="BD27" s="61">
        <v>0</v>
      </c>
      <c r="BE27" s="61">
        <v>1</v>
      </c>
      <c r="BF27" s="61">
        <v>1</v>
      </c>
      <c r="BG27" s="61">
        <v>1</v>
      </c>
      <c r="BH27" s="61">
        <v>1</v>
      </c>
      <c r="BI27" s="61">
        <v>1</v>
      </c>
      <c r="BJ27" s="61">
        <v>1</v>
      </c>
      <c r="BK27" s="61">
        <v>1</v>
      </c>
      <c r="BL27" s="61">
        <v>1</v>
      </c>
      <c r="BM27" s="61">
        <v>1</v>
      </c>
      <c r="BN27" s="61">
        <v>1</v>
      </c>
      <c r="BO27" s="61">
        <v>1</v>
      </c>
      <c r="BP27" s="61">
        <v>1</v>
      </c>
      <c r="BQ27" s="61">
        <v>1</v>
      </c>
      <c r="BR27" s="61">
        <v>1</v>
      </c>
      <c r="BS27" s="61">
        <v>1</v>
      </c>
      <c r="BT27" s="61">
        <v>1</v>
      </c>
      <c r="BU27" s="61">
        <v>1</v>
      </c>
      <c r="BV27" s="61">
        <v>1</v>
      </c>
      <c r="BW27" s="61">
        <v>1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</row>
    <row r="28" spans="1:175" x14ac:dyDescent="0.3">
      <c r="A28" s="73"/>
      <c r="B28" s="25" t="s">
        <v>426</v>
      </c>
      <c r="C28" s="11" t="s">
        <v>277</v>
      </c>
      <c r="D28" s="2" t="s">
        <v>35</v>
      </c>
      <c r="E28" s="9">
        <f t="shared" si="5"/>
        <v>20</v>
      </c>
      <c r="F28" s="13">
        <v>1</v>
      </c>
      <c r="G28" s="13" t="s">
        <v>227</v>
      </c>
      <c r="H28">
        <v>0</v>
      </c>
      <c r="I28" s="13" t="s">
        <v>12</v>
      </c>
      <c r="J28">
        <v>0</v>
      </c>
      <c r="K28">
        <v>0</v>
      </c>
      <c r="L28">
        <v>0</v>
      </c>
      <c r="M28">
        <v>0</v>
      </c>
      <c r="N28">
        <v>0</v>
      </c>
      <c r="O28">
        <v>400000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1</v>
      </c>
      <c r="BE28" s="14">
        <v>1</v>
      </c>
      <c r="BF28" s="14">
        <v>1</v>
      </c>
      <c r="BG28" s="14">
        <v>1</v>
      </c>
      <c r="BH28" s="14">
        <v>1</v>
      </c>
      <c r="BI28" s="14">
        <v>1</v>
      </c>
      <c r="BJ28" s="14">
        <v>1</v>
      </c>
      <c r="BK28" s="14">
        <v>1</v>
      </c>
      <c r="BL28" s="14">
        <v>1</v>
      </c>
      <c r="BM28" s="14">
        <v>1</v>
      </c>
      <c r="BN28" s="14">
        <v>1</v>
      </c>
      <c r="BO28" s="14">
        <v>1</v>
      </c>
      <c r="BP28" s="14">
        <v>1</v>
      </c>
      <c r="BQ28" s="14">
        <v>1</v>
      </c>
      <c r="BR28" s="14">
        <v>1</v>
      </c>
      <c r="BS28" s="14">
        <v>1</v>
      </c>
      <c r="BT28" s="14">
        <v>1</v>
      </c>
      <c r="BU28" s="14">
        <v>1</v>
      </c>
      <c r="BV28" s="14">
        <v>1</v>
      </c>
      <c r="BW28" s="14">
        <v>1</v>
      </c>
      <c r="BX28">
        <v>8.9999999999999993E-3</v>
      </c>
      <c r="BY28">
        <v>6.7499999999999991E-3</v>
      </c>
      <c r="BZ28">
        <v>4.4999999999999997E-3</v>
      </c>
      <c r="CA28">
        <v>8.9999999999999993E-3</v>
      </c>
      <c r="CB28">
        <v>6.7499999999999991E-3</v>
      </c>
      <c r="CC28">
        <v>4.4999999999999997E-3</v>
      </c>
      <c r="CD28">
        <v>4.4999999999999997E-3</v>
      </c>
      <c r="CE28">
        <v>4.4999999999999997E-3</v>
      </c>
      <c r="CF28">
        <v>4.4999999999999997E-3</v>
      </c>
      <c r="CG28">
        <v>4.4999999999999997E-3</v>
      </c>
      <c r="CH28">
        <v>161.32079999999999</v>
      </c>
      <c r="CI28">
        <v>147.87739999999999</v>
      </c>
      <c r="CJ28">
        <v>134.434</v>
      </c>
      <c r="CK28">
        <v>147.87739999999999</v>
      </c>
      <c r="CL28">
        <v>134.434</v>
      </c>
      <c r="CM28">
        <v>134.434</v>
      </c>
      <c r="CN28">
        <v>134.434</v>
      </c>
      <c r="CO28">
        <v>134.434</v>
      </c>
      <c r="CP28">
        <v>134.434</v>
      </c>
      <c r="CQ28">
        <v>134.434</v>
      </c>
      <c r="CR28">
        <f t="shared" ref="CR28:DA30" si="39">CH28*0.03</f>
        <v>4.8396239999999997</v>
      </c>
      <c r="CS28">
        <f t="shared" si="39"/>
        <v>4.4363219999999997</v>
      </c>
      <c r="CT28">
        <f t="shared" si="39"/>
        <v>4.0330199999999996</v>
      </c>
      <c r="CU28">
        <f t="shared" si="39"/>
        <v>4.4363219999999997</v>
      </c>
      <c r="CV28">
        <f t="shared" si="39"/>
        <v>4.0330199999999996</v>
      </c>
      <c r="CW28">
        <f t="shared" si="39"/>
        <v>4.0330199999999996</v>
      </c>
      <c r="CX28">
        <f t="shared" si="39"/>
        <v>4.0330199999999996</v>
      </c>
      <c r="CY28">
        <f t="shared" si="39"/>
        <v>4.0330199999999996</v>
      </c>
      <c r="CZ28">
        <f t="shared" si="39"/>
        <v>4.0330199999999996</v>
      </c>
      <c r="DA28">
        <f t="shared" si="39"/>
        <v>4.0330199999999996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 s="15">
        <v>0</v>
      </c>
      <c r="EG28" s="15">
        <v>0</v>
      </c>
      <c r="EH28" s="15">
        <v>0</v>
      </c>
      <c r="EI28">
        <v>0</v>
      </c>
      <c r="EJ28">
        <f t="shared" si="6"/>
        <v>0</v>
      </c>
      <c r="EK28">
        <v>0</v>
      </c>
      <c r="EL28">
        <f t="shared" si="7"/>
        <v>0</v>
      </c>
      <c r="EM28">
        <v>0</v>
      </c>
      <c r="EN28">
        <f t="shared" si="12"/>
        <v>0</v>
      </c>
      <c r="EO28">
        <v>0</v>
      </c>
      <c r="EP28" s="15">
        <v>0</v>
      </c>
      <c r="EQ28" s="15">
        <v>0</v>
      </c>
      <c r="ER28" s="15">
        <v>0</v>
      </c>
      <c r="ES28">
        <v>0</v>
      </c>
      <c r="ET28">
        <f t="shared" si="9"/>
        <v>0</v>
      </c>
      <c r="EU28">
        <v>0</v>
      </c>
      <c r="EV28">
        <f t="shared" si="10"/>
        <v>0</v>
      </c>
      <c r="EW28">
        <v>0</v>
      </c>
      <c r="EX28">
        <f t="shared" si="11"/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0.11682954493601999</v>
      </c>
      <c r="FK28">
        <v>0.11682954493601999</v>
      </c>
      <c r="FL28">
        <v>0.11682954493601999</v>
      </c>
      <c r="FM28">
        <v>0.11682954493601999</v>
      </c>
      <c r="FN28">
        <v>0.11682954493601999</v>
      </c>
      <c r="FO28">
        <v>0.11682954493601999</v>
      </c>
      <c r="FP28">
        <v>0.10185220882315059</v>
      </c>
      <c r="FQ28">
        <v>0.10185220882315059</v>
      </c>
      <c r="FR28">
        <v>0.10185220882315059</v>
      </c>
      <c r="FS28">
        <v>0.10185220882315059</v>
      </c>
    </row>
    <row r="29" spans="1:175" x14ac:dyDescent="0.3">
      <c r="A29" s="73"/>
      <c r="B29" s="25" t="str">
        <f>B28</f>
        <v>Reactant11</v>
      </c>
      <c r="C29" s="11" t="s">
        <v>277</v>
      </c>
      <c r="D29" s="2" t="s">
        <v>224</v>
      </c>
      <c r="E29" s="9">
        <f t="shared" si="5"/>
        <v>21</v>
      </c>
      <c r="F29" s="13">
        <v>1</v>
      </c>
      <c r="G29" s="13" t="s">
        <v>226</v>
      </c>
      <c r="H29">
        <v>0</v>
      </c>
      <c r="I29" s="13" t="s">
        <v>12</v>
      </c>
      <c r="J29">
        <v>0</v>
      </c>
      <c r="K29">
        <v>0</v>
      </c>
      <c r="L29">
        <v>0</v>
      </c>
      <c r="M29">
        <v>0</v>
      </c>
      <c r="N29">
        <v>0</v>
      </c>
      <c r="O29">
        <v>400000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1</v>
      </c>
      <c r="BE29" s="14">
        <v>1</v>
      </c>
      <c r="BF29" s="14">
        <v>1</v>
      </c>
      <c r="BG29" s="14">
        <v>1</v>
      </c>
      <c r="BH29" s="14">
        <v>1</v>
      </c>
      <c r="BI29" s="14">
        <v>1</v>
      </c>
      <c r="BJ29" s="14">
        <v>1</v>
      </c>
      <c r="BK29" s="14">
        <v>1</v>
      </c>
      <c r="BL29" s="14">
        <v>1</v>
      </c>
      <c r="BM29" s="14">
        <v>1</v>
      </c>
      <c r="BN29" s="14">
        <v>1</v>
      </c>
      <c r="BO29" s="14">
        <v>1</v>
      </c>
      <c r="BP29" s="14">
        <v>1</v>
      </c>
      <c r="BQ29" s="14">
        <v>1</v>
      </c>
      <c r="BR29" s="14">
        <v>1</v>
      </c>
      <c r="BS29" s="14">
        <v>1</v>
      </c>
      <c r="BT29" s="14">
        <v>1</v>
      </c>
      <c r="BU29" s="14">
        <v>1</v>
      </c>
      <c r="BV29" s="14">
        <v>1</v>
      </c>
      <c r="BW29" s="14">
        <v>1</v>
      </c>
      <c r="BX29" s="10">
        <v>4.0000000000000001E-3</v>
      </c>
      <c r="BY29" s="10">
        <v>2.5000000000000001E-3</v>
      </c>
      <c r="BZ29" s="10">
        <v>1E-3</v>
      </c>
      <c r="CA29" s="10">
        <v>4.0000000000000001E-3</v>
      </c>
      <c r="CB29">
        <v>2.5000000000000001E-3</v>
      </c>
      <c r="CC29" s="10">
        <v>1E-3</v>
      </c>
      <c r="CD29">
        <v>1E-3</v>
      </c>
      <c r="CE29">
        <v>1E-3</v>
      </c>
      <c r="CF29">
        <v>1E-3</v>
      </c>
      <c r="CG29">
        <v>1E-3</v>
      </c>
      <c r="CH29">
        <v>134.434</v>
      </c>
      <c r="CI29">
        <v>120.99315999999999</v>
      </c>
      <c r="CJ29">
        <v>107.55231999999999</v>
      </c>
      <c r="CK29">
        <v>120.99315999999999</v>
      </c>
      <c r="CL29">
        <v>107.55231999999999</v>
      </c>
      <c r="CM29">
        <v>107.55231999999999</v>
      </c>
      <c r="CN29">
        <v>107.55231999999999</v>
      </c>
      <c r="CO29">
        <v>107.55231999999999</v>
      </c>
      <c r="CP29">
        <v>107.55231999999999</v>
      </c>
      <c r="CQ29">
        <v>107.55231999999999</v>
      </c>
      <c r="CR29">
        <f t="shared" si="39"/>
        <v>4.0330199999999996</v>
      </c>
      <c r="CS29">
        <f t="shared" si="39"/>
        <v>3.6297947999999995</v>
      </c>
      <c r="CT29">
        <f t="shared" si="39"/>
        <v>3.2265695999999999</v>
      </c>
      <c r="CU29">
        <f t="shared" si="39"/>
        <v>3.6297947999999995</v>
      </c>
      <c r="CV29">
        <f t="shared" si="39"/>
        <v>3.2265695999999999</v>
      </c>
      <c r="CW29">
        <f t="shared" si="39"/>
        <v>3.2265695999999999</v>
      </c>
      <c r="CX29">
        <f t="shared" si="39"/>
        <v>3.2265695999999999</v>
      </c>
      <c r="CY29">
        <f t="shared" si="39"/>
        <v>3.2265695999999999</v>
      </c>
      <c r="CZ29">
        <f t="shared" si="39"/>
        <v>3.2265695999999999</v>
      </c>
      <c r="DA29">
        <f t="shared" si="39"/>
        <v>3.2265695999999999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1.3000000000000002E-4</v>
      </c>
      <c r="DW29">
        <v>6.5000000000000008E-5</v>
      </c>
      <c r="DX29">
        <v>0</v>
      </c>
      <c r="DY29">
        <v>1.3000000000000002E-4</v>
      </c>
      <c r="DZ29">
        <v>6.5000000000000008E-5</v>
      </c>
      <c r="EA29">
        <v>0</v>
      </c>
      <c r="EB29">
        <v>0</v>
      </c>
      <c r="EC29">
        <v>1.3000000000000002E-4</v>
      </c>
      <c r="ED29">
        <v>6.5000000000000008E-5</v>
      </c>
      <c r="EE29">
        <v>0</v>
      </c>
      <c r="EF29" s="15">
        <v>0</v>
      </c>
      <c r="EG29" s="15">
        <v>0</v>
      </c>
      <c r="EH29" s="15">
        <v>0</v>
      </c>
      <c r="EI29">
        <v>0</v>
      </c>
      <c r="EJ29">
        <f t="shared" si="6"/>
        <v>0</v>
      </c>
      <c r="EK29">
        <v>0</v>
      </c>
      <c r="EL29">
        <f t="shared" si="7"/>
        <v>0</v>
      </c>
      <c r="EM29">
        <v>0</v>
      </c>
      <c r="EN29">
        <f t="shared" si="12"/>
        <v>0</v>
      </c>
      <c r="EO29">
        <v>0</v>
      </c>
      <c r="EP29" s="15">
        <v>0</v>
      </c>
      <c r="EQ29" s="15">
        <v>0</v>
      </c>
      <c r="ER29" s="15">
        <v>0</v>
      </c>
      <c r="ES29">
        <v>0</v>
      </c>
      <c r="ET29">
        <f t="shared" si="9"/>
        <v>0</v>
      </c>
      <c r="EU29">
        <v>0</v>
      </c>
      <c r="EV29">
        <f t="shared" si="10"/>
        <v>0</v>
      </c>
      <c r="EW29">
        <v>0</v>
      </c>
      <c r="EX29">
        <f t="shared" si="11"/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0.11682954493601999</v>
      </c>
      <c r="FK29">
        <v>0.11682954493601999</v>
      </c>
      <c r="FL29">
        <v>0.11682954493601999</v>
      </c>
      <c r="FM29">
        <v>0.11682954493601999</v>
      </c>
      <c r="FN29">
        <v>0.11682954493601999</v>
      </c>
      <c r="FO29">
        <v>0.11682954493601999</v>
      </c>
      <c r="FP29">
        <v>0.10185220882315059</v>
      </c>
      <c r="FQ29">
        <v>0.10185220882315059</v>
      </c>
      <c r="FR29">
        <v>0.10185220882315059</v>
      </c>
      <c r="FS29">
        <v>0.10185220882315059</v>
      </c>
    </row>
    <row r="30" spans="1:175" x14ac:dyDescent="0.3">
      <c r="A30" s="73"/>
      <c r="B30" s="25" t="str">
        <f>B28</f>
        <v>Reactant11</v>
      </c>
      <c r="C30" s="11" t="s">
        <v>277</v>
      </c>
      <c r="D30" s="2" t="s">
        <v>225</v>
      </c>
      <c r="E30" s="9">
        <f t="shared" si="5"/>
        <v>22</v>
      </c>
      <c r="F30" s="13">
        <v>1</v>
      </c>
      <c r="G30" s="13" t="s">
        <v>228</v>
      </c>
      <c r="H30">
        <v>0</v>
      </c>
      <c r="I30" s="13" t="s">
        <v>12</v>
      </c>
      <c r="J30">
        <v>0</v>
      </c>
      <c r="K30">
        <v>0</v>
      </c>
      <c r="L30">
        <v>0</v>
      </c>
      <c r="M30">
        <v>0</v>
      </c>
      <c r="N30">
        <v>0</v>
      </c>
      <c r="O30">
        <v>400000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1</v>
      </c>
      <c r="BE30" s="14">
        <v>1</v>
      </c>
      <c r="BF30" s="14">
        <v>1</v>
      </c>
      <c r="BG30" s="14">
        <v>1</v>
      </c>
      <c r="BH30" s="14">
        <v>1</v>
      </c>
      <c r="BI30" s="14">
        <v>1</v>
      </c>
      <c r="BJ30" s="14">
        <v>1</v>
      </c>
      <c r="BK30" s="14">
        <v>1</v>
      </c>
      <c r="BL30" s="14">
        <v>1</v>
      </c>
      <c r="BM30" s="14">
        <v>1</v>
      </c>
      <c r="BN30" s="14">
        <v>1</v>
      </c>
      <c r="BO30" s="14">
        <v>1</v>
      </c>
      <c r="BP30" s="14">
        <v>1</v>
      </c>
      <c r="BQ30" s="14">
        <v>1</v>
      </c>
      <c r="BR30" s="14">
        <v>1</v>
      </c>
      <c r="BS30" s="14">
        <v>1</v>
      </c>
      <c r="BT30" s="14">
        <v>1</v>
      </c>
      <c r="BU30" s="14">
        <v>1</v>
      </c>
      <c r="BV30" s="14">
        <v>1</v>
      </c>
      <c r="BW30" s="14">
        <v>1</v>
      </c>
      <c r="BX30">
        <f>4.5/1000</f>
        <v>4.4999999999999997E-3</v>
      </c>
      <c r="BY30">
        <f>(BZ30+BX30)/2</f>
        <v>2.7499999999999998E-3</v>
      </c>
      <c r="BZ30">
        <f>1/1000</f>
        <v>1E-3</v>
      </c>
      <c r="CA30">
        <f>4.5/1000</f>
        <v>4.4999999999999997E-3</v>
      </c>
      <c r="CB30">
        <v>2.7499999999999998E-3</v>
      </c>
      <c r="CC30">
        <f>1/1000</f>
        <v>1E-3</v>
      </c>
      <c r="CD30">
        <f>1/1000</f>
        <v>1E-3</v>
      </c>
      <c r="CE30">
        <f>1/1000</f>
        <v>1E-3</v>
      </c>
      <c r="CF30">
        <f>1/1000</f>
        <v>1E-3</v>
      </c>
      <c r="CG30">
        <f>1/1000</f>
        <v>1E-3</v>
      </c>
      <c r="CH30">
        <v>80.664240000000007</v>
      </c>
      <c r="CI30">
        <v>72.597820000000013</v>
      </c>
      <c r="CJ30">
        <v>64.531400000000005</v>
      </c>
      <c r="CK30">
        <v>72.597820000000013</v>
      </c>
      <c r="CL30">
        <v>64.531400000000005</v>
      </c>
      <c r="CM30">
        <v>64.531400000000005</v>
      </c>
      <c r="CN30">
        <v>64.531400000000005</v>
      </c>
      <c r="CO30">
        <v>64.531400000000005</v>
      </c>
      <c r="CP30">
        <v>64.531400000000005</v>
      </c>
      <c r="CQ30">
        <v>64.531400000000005</v>
      </c>
      <c r="CR30">
        <f t="shared" si="39"/>
        <v>2.4199272000000001</v>
      </c>
      <c r="CS30">
        <f t="shared" si="39"/>
        <v>2.1779346000000004</v>
      </c>
      <c r="CT30">
        <f t="shared" si="39"/>
        <v>1.9359420000000001</v>
      </c>
      <c r="CU30">
        <f t="shared" si="39"/>
        <v>2.1779346000000004</v>
      </c>
      <c r="CV30">
        <f t="shared" si="39"/>
        <v>1.9359420000000001</v>
      </c>
      <c r="CW30">
        <f t="shared" si="39"/>
        <v>1.9359420000000001</v>
      </c>
      <c r="CX30">
        <f t="shared" si="39"/>
        <v>1.9359420000000001</v>
      </c>
      <c r="CY30">
        <f t="shared" si="39"/>
        <v>1.9359420000000001</v>
      </c>
      <c r="CZ30">
        <f t="shared" si="39"/>
        <v>1.9359420000000001</v>
      </c>
      <c r="DA30">
        <f t="shared" si="39"/>
        <v>1.9359420000000001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2.7E-4</v>
      </c>
      <c r="DW30">
        <v>2.0000000000000001E-4</v>
      </c>
      <c r="DX30">
        <v>1.3000000000000002E-4</v>
      </c>
      <c r="DY30">
        <v>2.7E-4</v>
      </c>
      <c r="DZ30">
        <v>2.0000000000000001E-4</v>
      </c>
      <c r="EA30">
        <v>1.3000000000000002E-4</v>
      </c>
      <c r="EB30">
        <v>2.0000000000000001E-4</v>
      </c>
      <c r="EC30">
        <v>2.7E-4</v>
      </c>
      <c r="ED30">
        <v>2.0000000000000001E-4</v>
      </c>
      <c r="EE30">
        <v>1.3000000000000002E-4</v>
      </c>
      <c r="EF30" s="15">
        <v>0</v>
      </c>
      <c r="EG30" s="15">
        <v>0</v>
      </c>
      <c r="EH30" s="15">
        <v>0</v>
      </c>
      <c r="EI30">
        <v>0</v>
      </c>
      <c r="EJ30">
        <f t="shared" si="6"/>
        <v>0</v>
      </c>
      <c r="EK30">
        <v>0</v>
      </c>
      <c r="EL30">
        <f t="shared" si="7"/>
        <v>0</v>
      </c>
      <c r="EM30">
        <v>0</v>
      </c>
      <c r="EN30">
        <f t="shared" si="12"/>
        <v>0</v>
      </c>
      <c r="EO30">
        <v>0</v>
      </c>
      <c r="EP30" s="15">
        <v>0</v>
      </c>
      <c r="EQ30" s="15">
        <v>0</v>
      </c>
      <c r="ER30" s="15">
        <v>0</v>
      </c>
      <c r="ES30">
        <v>0</v>
      </c>
      <c r="ET30">
        <f t="shared" si="9"/>
        <v>0</v>
      </c>
      <c r="EU30">
        <v>0</v>
      </c>
      <c r="EV30">
        <f t="shared" si="10"/>
        <v>0</v>
      </c>
      <c r="EW30">
        <v>0</v>
      </c>
      <c r="EX30">
        <f t="shared" si="11"/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0.11682954493601999</v>
      </c>
      <c r="FK30">
        <v>0.11682954493601999</v>
      </c>
      <c r="FL30">
        <v>0.11682954493601999</v>
      </c>
      <c r="FM30">
        <v>0.11682954493601999</v>
      </c>
      <c r="FN30">
        <v>0.11682954493601999</v>
      </c>
      <c r="FO30">
        <v>0.11682954493601999</v>
      </c>
      <c r="FP30">
        <v>0.10185220882315059</v>
      </c>
      <c r="FQ30">
        <v>0.10185220882315059</v>
      </c>
      <c r="FR30">
        <v>0.10185220882315059</v>
      </c>
      <c r="FS30">
        <v>0.10185220882315059</v>
      </c>
    </row>
    <row r="31" spans="1:175" x14ac:dyDescent="0.3">
      <c r="A31" s="73"/>
      <c r="B31" s="3" t="s">
        <v>140</v>
      </c>
      <c r="C31" s="4" t="s">
        <v>13</v>
      </c>
      <c r="D31" s="2" t="s">
        <v>232</v>
      </c>
      <c r="E31" s="9">
        <f t="shared" si="5"/>
        <v>23</v>
      </c>
      <c r="F31" s="13">
        <v>1</v>
      </c>
      <c r="G31" s="13" t="s">
        <v>92</v>
      </c>
      <c r="H31">
        <v>0</v>
      </c>
      <c r="I31" s="24" t="str">
        <f>B28</f>
        <v>Reactant11</v>
      </c>
      <c r="J31">
        <v>0</v>
      </c>
      <c r="K31">
        <v>1</v>
      </c>
      <c r="L31">
        <v>0</v>
      </c>
      <c r="M31">
        <v>1</v>
      </c>
      <c r="N31">
        <v>0</v>
      </c>
      <c r="O31">
        <v>20000</v>
      </c>
      <c r="P31">
        <f t="shared" ref="P31:Y35" si="40">(1/9)*0.8</f>
        <v>8.8888888888888892E-2</v>
      </c>
      <c r="Q31">
        <f t="shared" si="40"/>
        <v>8.8888888888888892E-2</v>
      </c>
      <c r="R31">
        <f t="shared" si="40"/>
        <v>8.8888888888888892E-2</v>
      </c>
      <c r="S31">
        <f t="shared" si="40"/>
        <v>8.8888888888888892E-2</v>
      </c>
      <c r="T31">
        <f t="shared" si="40"/>
        <v>8.8888888888888892E-2</v>
      </c>
      <c r="U31">
        <f t="shared" si="40"/>
        <v>8.8888888888888892E-2</v>
      </c>
      <c r="V31">
        <f t="shared" si="40"/>
        <v>8.8888888888888892E-2</v>
      </c>
      <c r="W31">
        <f t="shared" si="40"/>
        <v>8.8888888888888892E-2</v>
      </c>
      <c r="X31">
        <f t="shared" si="40"/>
        <v>8.8888888888888892E-2</v>
      </c>
      <c r="Y31">
        <f t="shared" si="40"/>
        <v>8.8888888888888892E-2</v>
      </c>
      <c r="Z31">
        <v>7.4620000000000006</v>
      </c>
      <c r="AA31">
        <v>7.07</v>
      </c>
      <c r="AB31">
        <v>6.7200000000000006</v>
      </c>
      <c r="AC31">
        <v>5.6759999999999993</v>
      </c>
      <c r="AD31">
        <v>5.6759999999999993</v>
      </c>
      <c r="AE31">
        <v>5.6759999999999993</v>
      </c>
      <c r="AF31">
        <v>4.6150000000000002</v>
      </c>
      <c r="AG31">
        <v>3.6</v>
      </c>
      <c r="AH31">
        <v>3.6</v>
      </c>
      <c r="AI31">
        <v>3.6</v>
      </c>
      <c r="AJ31">
        <v>7.4620000000000006</v>
      </c>
      <c r="AK31">
        <v>7.07</v>
      </c>
      <c r="AL31">
        <v>6.7200000000000006</v>
      </c>
      <c r="AM31">
        <v>5.6759999999999993</v>
      </c>
      <c r="AN31">
        <v>5.6759999999999993</v>
      </c>
      <c r="AO31">
        <v>5.6759999999999993</v>
      </c>
      <c r="AP31">
        <v>4.6150000000000002</v>
      </c>
      <c r="AQ31">
        <v>3.6</v>
      </c>
      <c r="AR31">
        <v>3.6</v>
      </c>
      <c r="AS31">
        <v>3.6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1</v>
      </c>
      <c r="BE31" s="14">
        <v>1</v>
      </c>
      <c r="BF31" s="14">
        <v>1</v>
      </c>
      <c r="BG31" s="14">
        <v>1</v>
      </c>
      <c r="BH31" s="14">
        <v>1</v>
      </c>
      <c r="BI31" s="14">
        <v>1</v>
      </c>
      <c r="BJ31" s="14">
        <v>1</v>
      </c>
      <c r="BK31" s="14">
        <v>1</v>
      </c>
      <c r="BL31" s="14">
        <v>1</v>
      </c>
      <c r="BM31" s="14">
        <v>1</v>
      </c>
      <c r="BN31" s="14">
        <v>1</v>
      </c>
      <c r="BO31" s="14">
        <v>1</v>
      </c>
      <c r="BP31" s="14">
        <v>1</v>
      </c>
      <c r="BQ31" s="14">
        <v>1</v>
      </c>
      <c r="BR31" s="14">
        <v>1</v>
      </c>
      <c r="BS31" s="14">
        <v>1</v>
      </c>
      <c r="BT31" s="14">
        <v>1</v>
      </c>
      <c r="BU31" s="14">
        <v>1</v>
      </c>
      <c r="BV31" s="14">
        <v>1</v>
      </c>
      <c r="BW31" s="14">
        <v>1</v>
      </c>
      <c r="BX31">
        <v>53.3</v>
      </c>
      <c r="BY31">
        <v>51.5</v>
      </c>
      <c r="BZ31">
        <v>50</v>
      </c>
      <c r="CA31">
        <v>51.7</v>
      </c>
      <c r="CB31">
        <v>49.8</v>
      </c>
      <c r="CC31">
        <v>47.3</v>
      </c>
      <c r="CD31">
        <f>(CB31+CF31)/2</f>
        <v>49.4</v>
      </c>
      <c r="CE31">
        <v>49</v>
      </c>
      <c r="CF31">
        <v>49</v>
      </c>
      <c r="CG31">
        <v>45</v>
      </c>
      <c r="CH31">
        <v>58440.827173081707</v>
      </c>
      <c r="CI31">
        <v>55000</v>
      </c>
      <c r="CJ31">
        <v>52629.637979510735</v>
      </c>
      <c r="CK31">
        <v>39840</v>
      </c>
      <c r="CL31">
        <v>39840</v>
      </c>
      <c r="CM31">
        <v>39840</v>
      </c>
      <c r="CN31">
        <f>(CL31+CP31)/2</f>
        <v>32370</v>
      </c>
      <c r="CO31">
        <v>24900</v>
      </c>
      <c r="CP31">
        <v>24900</v>
      </c>
      <c r="CQ31">
        <v>24900</v>
      </c>
      <c r="CR31">
        <f t="shared" ref="CR31:CX31" si="41">10%*CH31</f>
        <v>5844.0827173081707</v>
      </c>
      <c r="CS31">
        <f t="shared" si="41"/>
        <v>5500</v>
      </c>
      <c r="CT31">
        <f t="shared" si="41"/>
        <v>5262.9637979510735</v>
      </c>
      <c r="CU31">
        <f t="shared" si="41"/>
        <v>3984</v>
      </c>
      <c r="CV31">
        <f t="shared" si="41"/>
        <v>3984</v>
      </c>
      <c r="CW31">
        <f t="shared" si="41"/>
        <v>3984</v>
      </c>
      <c r="CX31">
        <f t="shared" si="41"/>
        <v>3237</v>
      </c>
      <c r="CY31">
        <f t="shared" ref="CY31:DA31" si="42">10%*CO31</f>
        <v>2490</v>
      </c>
      <c r="CZ31">
        <f t="shared" si="42"/>
        <v>2490</v>
      </c>
      <c r="DA31">
        <f t="shared" si="42"/>
        <v>2490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121.81376196100278</v>
      </c>
      <c r="EG31">
        <v>115.4145399442897</v>
      </c>
      <c r="EH31">
        <v>109.70094885793873</v>
      </c>
      <c r="EI31">
        <v>0</v>
      </c>
      <c r="EJ31">
        <f t="shared" si="6"/>
        <v>115.4145399442897</v>
      </c>
      <c r="EK31">
        <v>0</v>
      </c>
      <c r="EL31">
        <f t="shared" si="7"/>
        <v>115.4145399442897</v>
      </c>
      <c r="EM31">
        <v>0</v>
      </c>
      <c r="EN31">
        <f t="shared" si="12"/>
        <v>115.4145399442897</v>
      </c>
      <c r="EO31">
        <v>0</v>
      </c>
      <c r="EP31">
        <v>0</v>
      </c>
      <c r="EQ31">
        <v>0</v>
      </c>
      <c r="ER31">
        <v>0</v>
      </c>
      <c r="ES31">
        <v>0</v>
      </c>
      <c r="ET31">
        <f t="shared" si="9"/>
        <v>0</v>
      </c>
      <c r="EU31">
        <v>0</v>
      </c>
      <c r="EV31">
        <f t="shared" si="10"/>
        <v>0</v>
      </c>
      <c r="EW31">
        <v>0</v>
      </c>
      <c r="EX31">
        <f t="shared" si="11"/>
        <v>0</v>
      </c>
      <c r="EY31">
        <v>0</v>
      </c>
      <c r="EZ31">
        <v>22.409999999999997</v>
      </c>
      <c r="FA31">
        <v>22.409999999999997</v>
      </c>
      <c r="FB31">
        <v>22.409999999999997</v>
      </c>
      <c r="FC31">
        <v>22.409999999999997</v>
      </c>
      <c r="FD31">
        <v>22.409999999999997</v>
      </c>
      <c r="FE31">
        <v>22.409999999999997</v>
      </c>
      <c r="FF31">
        <v>22.409999999999997</v>
      </c>
      <c r="FG31">
        <v>22.409999999999997</v>
      </c>
      <c r="FH31">
        <v>22.409999999999997</v>
      </c>
      <c r="FI31">
        <v>22.409999999999997</v>
      </c>
      <c r="FJ31" s="52">
        <f>1/11.3</f>
        <v>8.8495575221238937E-2</v>
      </c>
      <c r="FK31" s="52">
        <f t="shared" ref="FK31:FS33" si="43">1/11.3</f>
        <v>8.8495575221238937E-2</v>
      </c>
      <c r="FL31" s="52">
        <f t="shared" si="43"/>
        <v>8.8495575221238937E-2</v>
      </c>
      <c r="FM31" s="52">
        <f t="shared" si="43"/>
        <v>8.8495575221238937E-2</v>
      </c>
      <c r="FN31" s="52">
        <f t="shared" si="43"/>
        <v>8.8495575221238937E-2</v>
      </c>
      <c r="FO31" s="52">
        <f t="shared" si="43"/>
        <v>8.8495575221238937E-2</v>
      </c>
      <c r="FP31" s="52">
        <f t="shared" si="43"/>
        <v>8.8495575221238937E-2</v>
      </c>
      <c r="FQ31" s="52">
        <f t="shared" si="43"/>
        <v>8.8495575221238937E-2</v>
      </c>
      <c r="FR31" s="52">
        <f t="shared" si="43"/>
        <v>8.8495575221238937E-2</v>
      </c>
      <c r="FS31" s="52">
        <f t="shared" si="43"/>
        <v>8.8495575221238937E-2</v>
      </c>
    </row>
    <row r="32" spans="1:175" x14ac:dyDescent="0.3">
      <c r="A32" s="73"/>
      <c r="B32" s="3" t="s">
        <v>140</v>
      </c>
      <c r="C32" s="4" t="s">
        <v>13</v>
      </c>
      <c r="D32" s="2" t="s">
        <v>242</v>
      </c>
      <c r="E32" s="9">
        <f t="shared" si="5"/>
        <v>24</v>
      </c>
      <c r="F32" s="13">
        <v>1</v>
      </c>
      <c r="G32" s="13" t="s">
        <v>245</v>
      </c>
      <c r="H32">
        <v>0</v>
      </c>
      <c r="I32" s="24" t="str">
        <f>B28</f>
        <v>Reactant11</v>
      </c>
      <c r="J32">
        <v>0</v>
      </c>
      <c r="K32">
        <v>1</v>
      </c>
      <c r="L32">
        <v>0</v>
      </c>
      <c r="M32">
        <v>1</v>
      </c>
      <c r="N32">
        <v>0</v>
      </c>
      <c r="O32">
        <f>O31</f>
        <v>20000</v>
      </c>
      <c r="P32">
        <f t="shared" si="40"/>
        <v>8.8888888888888892E-2</v>
      </c>
      <c r="Q32">
        <f t="shared" si="40"/>
        <v>8.8888888888888892E-2</v>
      </c>
      <c r="R32">
        <f t="shared" si="40"/>
        <v>8.8888888888888892E-2</v>
      </c>
      <c r="S32">
        <f t="shared" si="40"/>
        <v>8.8888888888888892E-2</v>
      </c>
      <c r="T32">
        <f t="shared" si="40"/>
        <v>8.8888888888888892E-2</v>
      </c>
      <c r="U32">
        <f t="shared" si="40"/>
        <v>8.8888888888888892E-2</v>
      </c>
      <c r="V32">
        <f t="shared" si="40"/>
        <v>8.8888888888888892E-2</v>
      </c>
      <c r="W32">
        <f t="shared" si="40"/>
        <v>8.8888888888888892E-2</v>
      </c>
      <c r="X32">
        <f t="shared" si="40"/>
        <v>8.8888888888888892E-2</v>
      </c>
      <c r="Y32">
        <f t="shared" si="40"/>
        <v>8.8888888888888892E-2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1</v>
      </c>
      <c r="BE32" s="14">
        <v>1</v>
      </c>
      <c r="BF32" s="14">
        <v>1</v>
      </c>
      <c r="BG32" s="14">
        <v>1</v>
      </c>
      <c r="BH32" s="14">
        <v>1</v>
      </c>
      <c r="BI32" s="14">
        <v>1</v>
      </c>
      <c r="BJ32" s="14">
        <v>1</v>
      </c>
      <c r="BK32" s="14">
        <v>1</v>
      </c>
      <c r="BL32" s="14">
        <v>1</v>
      </c>
      <c r="BM32" s="14">
        <v>1</v>
      </c>
      <c r="BN32" s="14">
        <v>1</v>
      </c>
      <c r="BO32" s="14">
        <v>1</v>
      </c>
      <c r="BP32" s="14">
        <v>1</v>
      </c>
      <c r="BQ32" s="14">
        <v>1</v>
      </c>
      <c r="BR32" s="14">
        <v>1</v>
      </c>
      <c r="BS32" s="14">
        <v>1</v>
      </c>
      <c r="BT32" s="14">
        <v>1</v>
      </c>
      <c r="BU32" s="14">
        <v>1</v>
      </c>
      <c r="BV32" s="14">
        <v>1</v>
      </c>
      <c r="BW32" s="14">
        <v>1</v>
      </c>
      <c r="BX32" s="1">
        <v>34.200000000000003</v>
      </c>
      <c r="BY32" s="1">
        <v>34.200000000000003</v>
      </c>
      <c r="BZ32" s="1">
        <v>34.200000000000003</v>
      </c>
      <c r="CA32" s="1">
        <v>34.200000000000003</v>
      </c>
      <c r="CB32" s="1">
        <v>34.200000000000003</v>
      </c>
      <c r="CC32" s="1">
        <v>34.200000000000003</v>
      </c>
      <c r="CD32" s="1">
        <v>34.200000000000003</v>
      </c>
      <c r="CE32" s="1">
        <v>34.200000000000003</v>
      </c>
      <c r="CF32" s="1">
        <v>34.200000000000003</v>
      </c>
      <c r="CG32" s="1">
        <v>34.200000000000003</v>
      </c>
      <c r="CH32" s="1">
        <v>105260</v>
      </c>
      <c r="CI32" s="1">
        <v>105260</v>
      </c>
      <c r="CJ32" s="1">
        <v>105260</v>
      </c>
      <c r="CK32">
        <v>39583.978111776618</v>
      </c>
      <c r="CL32">
        <v>39583.978111776618</v>
      </c>
      <c r="CM32">
        <v>39583.978111776618</v>
      </c>
      <c r="CN32">
        <f>(CL32+CP32)/2</f>
        <v>27391.989055888309</v>
      </c>
      <c r="CO32">
        <v>15200</v>
      </c>
      <c r="CP32">
        <v>15200</v>
      </c>
      <c r="CQ32">
        <v>15200</v>
      </c>
      <c r="CR32" s="1">
        <f t="shared" ref="CR32:CX32" si="44">8.55%*CH32</f>
        <v>8999.7300000000014</v>
      </c>
      <c r="CS32" s="1">
        <f t="shared" si="44"/>
        <v>8999.7300000000014</v>
      </c>
      <c r="CT32" s="1">
        <f t="shared" si="44"/>
        <v>8999.7300000000014</v>
      </c>
      <c r="CU32" s="1">
        <f t="shared" si="44"/>
        <v>3384.4301285569013</v>
      </c>
      <c r="CV32" s="1">
        <f t="shared" si="44"/>
        <v>3384.4301285569013</v>
      </c>
      <c r="CW32" s="1">
        <f t="shared" si="44"/>
        <v>3384.4301285569013</v>
      </c>
      <c r="CX32" s="1">
        <f t="shared" si="44"/>
        <v>2342.0150642784506</v>
      </c>
      <c r="CY32" s="1">
        <f t="shared" ref="CY32:DA33" si="45">8.55%*CO32</f>
        <v>1299.6000000000001</v>
      </c>
      <c r="CZ32" s="1">
        <f t="shared" si="45"/>
        <v>1299.6000000000001</v>
      </c>
      <c r="DA32" s="1">
        <f t="shared" si="45"/>
        <v>1299.6000000000001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 s="16">
        <v>127.29937324137931</v>
      </c>
      <c r="EG32" s="16">
        <v>120.74318234482759</v>
      </c>
      <c r="EH32" s="16">
        <v>114.73334068965517</v>
      </c>
      <c r="EI32">
        <v>0</v>
      </c>
      <c r="EJ32">
        <f t="shared" si="6"/>
        <v>120.74318234482759</v>
      </c>
      <c r="EK32">
        <v>0</v>
      </c>
      <c r="EL32">
        <f t="shared" si="7"/>
        <v>120.74318234482759</v>
      </c>
      <c r="EM32">
        <v>0</v>
      </c>
      <c r="EN32">
        <f t="shared" si="12"/>
        <v>120.74318234482759</v>
      </c>
      <c r="EO32">
        <v>0</v>
      </c>
      <c r="EP32" s="16">
        <v>0</v>
      </c>
      <c r="EQ32" s="16">
        <v>0</v>
      </c>
      <c r="ER32" s="16">
        <v>0</v>
      </c>
      <c r="ES32">
        <v>0</v>
      </c>
      <c r="ET32">
        <f t="shared" si="9"/>
        <v>0</v>
      </c>
      <c r="EU32">
        <v>0</v>
      </c>
      <c r="EV32">
        <f t="shared" si="10"/>
        <v>0</v>
      </c>
      <c r="EW32">
        <v>0</v>
      </c>
      <c r="EX32">
        <f t="shared" si="11"/>
        <v>0</v>
      </c>
      <c r="EY32">
        <v>0</v>
      </c>
      <c r="EZ32">
        <v>15.936</v>
      </c>
      <c r="FA32">
        <v>15.936</v>
      </c>
      <c r="FB32">
        <v>15.936</v>
      </c>
      <c r="FC32">
        <v>15.936</v>
      </c>
      <c r="FD32">
        <v>15.936</v>
      </c>
      <c r="FE32">
        <v>15.936</v>
      </c>
      <c r="FF32">
        <v>15.936</v>
      </c>
      <c r="FG32">
        <v>15.936</v>
      </c>
      <c r="FH32">
        <v>15.936</v>
      </c>
      <c r="FI32">
        <v>15.936</v>
      </c>
      <c r="FJ32" s="52">
        <f>1/11.3</f>
        <v>8.8495575221238937E-2</v>
      </c>
      <c r="FK32" s="52">
        <f t="shared" si="43"/>
        <v>8.8495575221238937E-2</v>
      </c>
      <c r="FL32" s="52">
        <f t="shared" si="43"/>
        <v>8.8495575221238937E-2</v>
      </c>
      <c r="FM32" s="52">
        <f t="shared" si="43"/>
        <v>8.8495575221238937E-2</v>
      </c>
      <c r="FN32" s="52">
        <f t="shared" si="43"/>
        <v>8.8495575221238937E-2</v>
      </c>
      <c r="FO32" s="52">
        <f t="shared" si="43"/>
        <v>8.8495575221238937E-2</v>
      </c>
      <c r="FP32" s="52">
        <f t="shared" si="43"/>
        <v>8.8495575221238937E-2</v>
      </c>
      <c r="FQ32" s="52">
        <f t="shared" si="43"/>
        <v>8.8495575221238937E-2</v>
      </c>
      <c r="FR32" s="52">
        <f t="shared" si="43"/>
        <v>8.8495575221238937E-2</v>
      </c>
      <c r="FS32" s="52">
        <f t="shared" si="43"/>
        <v>8.8495575221238937E-2</v>
      </c>
    </row>
    <row r="33" spans="1:175" x14ac:dyDescent="0.3">
      <c r="A33" s="73"/>
      <c r="B33" s="3" t="s">
        <v>140</v>
      </c>
      <c r="C33" s="4" t="s">
        <v>13</v>
      </c>
      <c r="D33" s="2" t="s">
        <v>241</v>
      </c>
      <c r="E33" s="9">
        <f t="shared" si="5"/>
        <v>25</v>
      </c>
      <c r="F33" s="13">
        <v>1</v>
      </c>
      <c r="G33" s="13" t="s">
        <v>246</v>
      </c>
      <c r="H33">
        <v>0</v>
      </c>
      <c r="I33" s="24" t="str">
        <f>B28</f>
        <v>Reactant11</v>
      </c>
      <c r="J33">
        <v>0</v>
      </c>
      <c r="K33">
        <v>1</v>
      </c>
      <c r="L33">
        <v>0</v>
      </c>
      <c r="M33">
        <v>1</v>
      </c>
      <c r="N33">
        <v>0</v>
      </c>
      <c r="O33">
        <f>O32</f>
        <v>20000</v>
      </c>
      <c r="P33">
        <f t="shared" si="40"/>
        <v>8.8888888888888892E-2</v>
      </c>
      <c r="Q33">
        <f t="shared" si="40"/>
        <v>8.8888888888888892E-2</v>
      </c>
      <c r="R33">
        <f t="shared" si="40"/>
        <v>8.8888888888888892E-2</v>
      </c>
      <c r="S33">
        <f t="shared" si="40"/>
        <v>8.8888888888888892E-2</v>
      </c>
      <c r="T33">
        <f t="shared" si="40"/>
        <v>8.8888888888888892E-2</v>
      </c>
      <c r="U33">
        <f t="shared" si="40"/>
        <v>8.8888888888888892E-2</v>
      </c>
      <c r="V33">
        <f t="shared" si="40"/>
        <v>8.8888888888888892E-2</v>
      </c>
      <c r="W33">
        <f t="shared" si="40"/>
        <v>8.8888888888888892E-2</v>
      </c>
      <c r="X33">
        <f t="shared" si="40"/>
        <v>8.8888888888888892E-2</v>
      </c>
      <c r="Y33">
        <f t="shared" si="40"/>
        <v>8.8888888888888892E-2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1</v>
      </c>
      <c r="BE33" s="14">
        <v>1</v>
      </c>
      <c r="BF33" s="14">
        <v>1</v>
      </c>
      <c r="BG33" s="14">
        <v>1</v>
      </c>
      <c r="BH33" s="14">
        <v>1</v>
      </c>
      <c r="BI33" s="14">
        <v>1</v>
      </c>
      <c r="BJ33" s="14">
        <v>1</v>
      </c>
      <c r="BK33" s="14">
        <v>1</v>
      </c>
      <c r="BL33" s="14">
        <v>1</v>
      </c>
      <c r="BM33" s="14">
        <v>1</v>
      </c>
      <c r="BN33" s="14">
        <v>1</v>
      </c>
      <c r="BO33" s="14">
        <v>1</v>
      </c>
      <c r="BP33" s="14">
        <v>1</v>
      </c>
      <c r="BQ33" s="14">
        <v>1</v>
      </c>
      <c r="BR33" s="14">
        <v>1</v>
      </c>
      <c r="BS33" s="14">
        <v>1</v>
      </c>
      <c r="BT33" s="14">
        <v>1</v>
      </c>
      <c r="BU33" s="14">
        <v>1</v>
      </c>
      <c r="BV33" s="14">
        <v>1</v>
      </c>
      <c r="BW33" s="14">
        <v>1</v>
      </c>
      <c r="BX33" s="1">
        <v>44</v>
      </c>
      <c r="BY33" s="1">
        <v>44</v>
      </c>
      <c r="BZ33" s="1">
        <v>44</v>
      </c>
      <c r="CA33" s="24">
        <v>43.2</v>
      </c>
      <c r="CB33" s="24">
        <v>43.2</v>
      </c>
      <c r="CC33" s="24">
        <v>43.2</v>
      </c>
      <c r="CD33" s="1">
        <f>(CB33+CF33)/2</f>
        <v>41.6</v>
      </c>
      <c r="CE33">
        <v>40</v>
      </c>
      <c r="CF33">
        <v>40</v>
      </c>
      <c r="CG33">
        <v>40</v>
      </c>
      <c r="CH33" s="1">
        <v>105260</v>
      </c>
      <c r="CI33" s="1">
        <v>105260</v>
      </c>
      <c r="CJ33" s="1">
        <v>105260</v>
      </c>
      <c r="CK33">
        <v>39583.978111776618</v>
      </c>
      <c r="CL33">
        <v>39583.978111776618</v>
      </c>
      <c r="CM33">
        <v>39583.978111776618</v>
      </c>
      <c r="CN33">
        <f>(CL33+CP33)/2</f>
        <v>27391.989055888309</v>
      </c>
      <c r="CO33">
        <v>15200</v>
      </c>
      <c r="CP33">
        <v>15200</v>
      </c>
      <c r="CQ33">
        <v>15200</v>
      </c>
      <c r="CR33" s="1">
        <f>8.55%*CH33</f>
        <v>8999.7300000000014</v>
      </c>
      <c r="CS33" s="1">
        <f t="shared" ref="CS33:CT33" si="46">8.55%*CI33</f>
        <v>8999.7300000000014</v>
      </c>
      <c r="CT33" s="1">
        <f t="shared" si="46"/>
        <v>8999.7300000000014</v>
      </c>
      <c r="CU33" s="1">
        <f t="shared" ref="CU33:CW33" si="47">8.55%*CK33</f>
        <v>3384.4301285569013</v>
      </c>
      <c r="CV33" s="1">
        <f t="shared" si="47"/>
        <v>3384.4301285569013</v>
      </c>
      <c r="CW33" s="1">
        <f t="shared" si="47"/>
        <v>3384.4301285569013</v>
      </c>
      <c r="CX33" s="1">
        <f t="shared" ref="CX33" si="48">8.55%*CN33</f>
        <v>2342.0150642784506</v>
      </c>
      <c r="CY33" s="1">
        <f t="shared" si="45"/>
        <v>1299.6000000000001</v>
      </c>
      <c r="CZ33" s="1">
        <f t="shared" si="45"/>
        <v>1299.6000000000001</v>
      </c>
      <c r="DA33" s="1">
        <f t="shared" si="45"/>
        <v>1299.6000000000001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 s="16">
        <v>127.29937324137931</v>
      </c>
      <c r="EG33" s="16">
        <v>120.74318234482759</v>
      </c>
      <c r="EH33" s="16">
        <v>114.73334068965517</v>
      </c>
      <c r="EI33">
        <v>0</v>
      </c>
      <c r="EJ33">
        <f t="shared" si="6"/>
        <v>120.74318234482759</v>
      </c>
      <c r="EK33">
        <v>0</v>
      </c>
      <c r="EL33">
        <f t="shared" si="7"/>
        <v>120.74318234482759</v>
      </c>
      <c r="EM33">
        <v>0</v>
      </c>
      <c r="EN33">
        <f t="shared" si="12"/>
        <v>120.74318234482759</v>
      </c>
      <c r="EO33">
        <v>0</v>
      </c>
      <c r="EP33" s="16">
        <v>0</v>
      </c>
      <c r="EQ33" s="16">
        <v>0</v>
      </c>
      <c r="ER33" s="16">
        <v>0</v>
      </c>
      <c r="ES33">
        <v>0</v>
      </c>
      <c r="ET33">
        <f t="shared" si="9"/>
        <v>0</v>
      </c>
      <c r="EU33">
        <v>0</v>
      </c>
      <c r="EV33">
        <f t="shared" si="10"/>
        <v>0</v>
      </c>
      <c r="EW33">
        <v>0</v>
      </c>
      <c r="EX33">
        <f t="shared" si="11"/>
        <v>0</v>
      </c>
      <c r="EY33">
        <v>0</v>
      </c>
      <c r="EZ33">
        <v>15.936</v>
      </c>
      <c r="FA33">
        <v>15.936</v>
      </c>
      <c r="FB33">
        <v>15.936</v>
      </c>
      <c r="FC33">
        <v>15.936</v>
      </c>
      <c r="FD33">
        <v>15.936</v>
      </c>
      <c r="FE33">
        <v>15.936</v>
      </c>
      <c r="FF33">
        <v>15.936</v>
      </c>
      <c r="FG33">
        <v>15.936</v>
      </c>
      <c r="FH33">
        <v>15.936</v>
      </c>
      <c r="FI33">
        <v>15.936</v>
      </c>
      <c r="FJ33" s="52">
        <f>1/11.3</f>
        <v>8.8495575221238937E-2</v>
      </c>
      <c r="FK33" s="52">
        <f t="shared" si="43"/>
        <v>8.8495575221238937E-2</v>
      </c>
      <c r="FL33" s="52">
        <f t="shared" si="43"/>
        <v>8.8495575221238937E-2</v>
      </c>
      <c r="FM33" s="52">
        <f t="shared" si="43"/>
        <v>8.8495575221238937E-2</v>
      </c>
      <c r="FN33" s="52">
        <f t="shared" si="43"/>
        <v>8.8495575221238937E-2</v>
      </c>
      <c r="FO33" s="52">
        <f t="shared" si="43"/>
        <v>8.8495575221238937E-2</v>
      </c>
      <c r="FP33" s="52">
        <f t="shared" si="43"/>
        <v>8.8495575221238937E-2</v>
      </c>
      <c r="FQ33" s="52">
        <f t="shared" si="43"/>
        <v>8.8495575221238937E-2</v>
      </c>
      <c r="FR33" s="52">
        <f t="shared" si="43"/>
        <v>8.8495575221238937E-2</v>
      </c>
      <c r="FS33" s="52">
        <f t="shared" si="43"/>
        <v>8.8495575221238937E-2</v>
      </c>
    </row>
    <row r="34" spans="1:175" x14ac:dyDescent="0.3">
      <c r="A34" s="73"/>
      <c r="B34" s="3" t="s">
        <v>140</v>
      </c>
      <c r="C34" s="4" t="s">
        <v>13</v>
      </c>
      <c r="D34" s="2" t="s">
        <v>243</v>
      </c>
      <c r="E34" s="9">
        <f t="shared" si="5"/>
        <v>26</v>
      </c>
      <c r="F34" s="13">
        <v>1</v>
      </c>
      <c r="G34" s="13" t="s">
        <v>247</v>
      </c>
      <c r="H34">
        <v>0</v>
      </c>
      <c r="I34" s="24" t="str">
        <f>B28</f>
        <v>Reactant11</v>
      </c>
      <c r="J34">
        <v>0</v>
      </c>
      <c r="K34">
        <v>1</v>
      </c>
      <c r="L34">
        <v>0</v>
      </c>
      <c r="M34">
        <v>1</v>
      </c>
      <c r="N34">
        <v>0</v>
      </c>
      <c r="O34">
        <f>O32</f>
        <v>20000</v>
      </c>
      <c r="P34">
        <f t="shared" si="40"/>
        <v>8.8888888888888892E-2</v>
      </c>
      <c r="Q34">
        <f t="shared" si="40"/>
        <v>8.8888888888888892E-2</v>
      </c>
      <c r="R34">
        <f t="shared" si="40"/>
        <v>8.8888888888888892E-2</v>
      </c>
      <c r="S34">
        <f t="shared" si="40"/>
        <v>8.8888888888888892E-2</v>
      </c>
      <c r="T34">
        <f t="shared" si="40"/>
        <v>8.8888888888888892E-2</v>
      </c>
      <c r="U34">
        <f t="shared" si="40"/>
        <v>8.8888888888888892E-2</v>
      </c>
      <c r="V34">
        <f t="shared" si="40"/>
        <v>8.8888888888888892E-2</v>
      </c>
      <c r="W34">
        <f t="shared" si="40"/>
        <v>8.8888888888888892E-2</v>
      </c>
      <c r="X34">
        <f t="shared" si="40"/>
        <v>8.8888888888888892E-2</v>
      </c>
      <c r="Y34">
        <f t="shared" si="40"/>
        <v>8.8888888888888892E-2</v>
      </c>
      <c r="Z34">
        <f>Z31*0.75</f>
        <v>5.5965000000000007</v>
      </c>
      <c r="AA34">
        <f t="shared" ref="AA34:AI34" si="49">AA31*0.75</f>
        <v>5.3025000000000002</v>
      </c>
      <c r="AB34">
        <f t="shared" si="49"/>
        <v>5.0400000000000009</v>
      </c>
      <c r="AC34">
        <f t="shared" si="49"/>
        <v>4.2569999999999997</v>
      </c>
      <c r="AD34">
        <f t="shared" si="49"/>
        <v>4.2569999999999997</v>
      </c>
      <c r="AE34">
        <f t="shared" si="49"/>
        <v>4.2569999999999997</v>
      </c>
      <c r="AF34">
        <f t="shared" si="49"/>
        <v>3.4612500000000002</v>
      </c>
      <c r="AG34">
        <f t="shared" si="49"/>
        <v>2.7</v>
      </c>
      <c r="AH34">
        <f t="shared" si="49"/>
        <v>2.7</v>
      </c>
      <c r="AI34">
        <f t="shared" si="49"/>
        <v>2.7</v>
      </c>
      <c r="AJ34">
        <f>AJ31*0.75</f>
        <v>5.5965000000000007</v>
      </c>
      <c r="AK34">
        <f t="shared" ref="AK34:AS34" si="50">AK31*0.75</f>
        <v>5.3025000000000002</v>
      </c>
      <c r="AL34">
        <f t="shared" si="50"/>
        <v>5.0400000000000009</v>
      </c>
      <c r="AM34">
        <f t="shared" si="50"/>
        <v>4.2569999999999997</v>
      </c>
      <c r="AN34">
        <f t="shared" si="50"/>
        <v>4.2569999999999997</v>
      </c>
      <c r="AO34">
        <f t="shared" si="50"/>
        <v>4.2569999999999997</v>
      </c>
      <c r="AP34">
        <f t="shared" si="50"/>
        <v>3.4612500000000002</v>
      </c>
      <c r="AQ34">
        <f t="shared" si="50"/>
        <v>2.7</v>
      </c>
      <c r="AR34">
        <f t="shared" si="50"/>
        <v>2.7</v>
      </c>
      <c r="AS34">
        <f t="shared" si="50"/>
        <v>2.7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1</v>
      </c>
      <c r="BE34" s="14">
        <v>1</v>
      </c>
      <c r="BF34" s="14">
        <v>1</v>
      </c>
      <c r="BG34" s="14">
        <v>1</v>
      </c>
      <c r="BH34" s="14">
        <v>1</v>
      </c>
      <c r="BI34" s="14">
        <v>1</v>
      </c>
      <c r="BJ34" s="14">
        <v>1</v>
      </c>
      <c r="BK34" s="14">
        <v>1</v>
      </c>
      <c r="BL34" s="14">
        <v>1</v>
      </c>
      <c r="BM34" s="14">
        <v>1</v>
      </c>
      <c r="BN34" s="14">
        <v>1</v>
      </c>
      <c r="BO34" s="14">
        <v>1</v>
      </c>
      <c r="BP34" s="14">
        <v>1</v>
      </c>
      <c r="BQ34" s="14">
        <v>1</v>
      </c>
      <c r="BR34" s="14">
        <v>1</v>
      </c>
      <c r="BS34" s="14">
        <v>1</v>
      </c>
      <c r="BT34" s="14">
        <v>1</v>
      </c>
      <c r="BU34" s="14">
        <v>1</v>
      </c>
      <c r="BV34" s="14">
        <v>1</v>
      </c>
      <c r="BW34" s="14">
        <v>1</v>
      </c>
      <c r="BX34" s="1">
        <f>BX31*0.75+BX32*0.25</f>
        <v>48.524999999999991</v>
      </c>
      <c r="BY34" s="1">
        <f t="shared" ref="BY34:CG34" si="51">BY31*0.75+BY32*0.25</f>
        <v>47.174999999999997</v>
      </c>
      <c r="BZ34" s="1">
        <f t="shared" si="51"/>
        <v>46.05</v>
      </c>
      <c r="CA34" s="1">
        <f t="shared" si="51"/>
        <v>47.325000000000003</v>
      </c>
      <c r="CB34" s="1">
        <f t="shared" si="51"/>
        <v>45.899999999999991</v>
      </c>
      <c r="CC34" s="1">
        <f t="shared" si="51"/>
        <v>44.024999999999991</v>
      </c>
      <c r="CD34" s="1">
        <f t="shared" si="51"/>
        <v>45.599999999999994</v>
      </c>
      <c r="CE34" s="1">
        <f t="shared" si="51"/>
        <v>45.3</v>
      </c>
      <c r="CF34" s="1">
        <f t="shared" si="51"/>
        <v>45.3</v>
      </c>
      <c r="CG34" s="1">
        <f t="shared" si="51"/>
        <v>42.3</v>
      </c>
      <c r="CH34" s="1">
        <f>CH31*0.75+CH32*0.25</f>
        <v>70145.620379811284</v>
      </c>
      <c r="CI34" s="1">
        <f t="shared" ref="CI34:CK34" si="52">CI31*0.75+CI32*0.25</f>
        <v>67565</v>
      </c>
      <c r="CJ34" s="1">
        <f t="shared" si="52"/>
        <v>65787.228484633059</v>
      </c>
      <c r="CK34" s="1">
        <f t="shared" si="52"/>
        <v>39775.994527944153</v>
      </c>
      <c r="CL34" s="1">
        <f t="shared" ref="CL34:CM34" si="53">CL31*0.75+CL32*0.25</f>
        <v>39775.994527944153</v>
      </c>
      <c r="CM34" s="1">
        <f t="shared" si="53"/>
        <v>39775.994527944153</v>
      </c>
      <c r="CN34" s="1">
        <f t="shared" ref="CN34" si="54">CN31*0.75+CN32*0.25</f>
        <v>31125.497263972076</v>
      </c>
      <c r="CO34" s="1">
        <f t="shared" ref="CO34:CP34" si="55">CO31*0.75+CO32*0.25</f>
        <v>22475</v>
      </c>
      <c r="CP34" s="1">
        <f t="shared" si="55"/>
        <v>22475</v>
      </c>
      <c r="CQ34" s="1">
        <f t="shared" ref="CQ34" si="56">CQ31*0.75+CQ32*0.25</f>
        <v>22475</v>
      </c>
      <c r="CR34" s="1">
        <f>CR31*0.75+CR32*0.25</f>
        <v>6632.9945379811288</v>
      </c>
      <c r="CS34" s="1">
        <f t="shared" ref="CS34:CT34" si="57">CS31*0.75+CS32*0.25</f>
        <v>6374.9325000000008</v>
      </c>
      <c r="CT34" s="1">
        <f t="shared" si="57"/>
        <v>6197.1553484633059</v>
      </c>
      <c r="CU34" s="1">
        <f t="shared" ref="CU34:CV34" si="58">CU31*0.75+CU32*0.25</f>
        <v>3834.1075321392254</v>
      </c>
      <c r="CV34" s="1">
        <f t="shared" si="58"/>
        <v>3834.1075321392254</v>
      </c>
      <c r="CW34" s="1">
        <f t="shared" ref="CW34" si="59">CW31*0.75+CW32*0.25</f>
        <v>3834.1075321392254</v>
      </c>
      <c r="CX34" s="1">
        <f t="shared" ref="CX34" si="60">CX31*0.75+CX32*0.25</f>
        <v>3013.2537660696125</v>
      </c>
      <c r="CY34" s="1">
        <f t="shared" ref="CY34:CZ34" si="61">CY31*0.75+CY32*0.25</f>
        <v>2192.4</v>
      </c>
      <c r="CZ34" s="1">
        <f t="shared" si="61"/>
        <v>2192.4</v>
      </c>
      <c r="DA34" s="1">
        <f t="shared" ref="DA34" si="62">DA31*0.75+DA32*0.25</f>
        <v>2192.4</v>
      </c>
      <c r="DB34" s="1">
        <f t="shared" ref="DB34:DD34" si="63">DB31*0.75+DB32*0.25</f>
        <v>0</v>
      </c>
      <c r="DC34" s="1">
        <f t="shared" si="63"/>
        <v>0</v>
      </c>
      <c r="DD34" s="1">
        <f t="shared" si="63"/>
        <v>0</v>
      </c>
      <c r="DE34">
        <v>0</v>
      </c>
      <c r="DF34" s="1">
        <f t="shared" ref="DF34" si="64">DF31*0.75+DF32*0.25</f>
        <v>0</v>
      </c>
      <c r="DG34">
        <v>0</v>
      </c>
      <c r="DH34" s="1">
        <f t="shared" ref="DH34" si="65">DH31*0.75+DH32*0.25</f>
        <v>0</v>
      </c>
      <c r="DI34">
        <v>0</v>
      </c>
      <c r="DJ34" s="1">
        <f t="shared" ref="DJ34" si="66">DJ31*0.75+DJ32*0.25</f>
        <v>0</v>
      </c>
      <c r="DK34">
        <v>0</v>
      </c>
      <c r="DL34" s="1">
        <f t="shared" ref="DL34:DN34" si="67">DL31*0.75+DL32*0.25</f>
        <v>0</v>
      </c>
      <c r="DM34" s="1">
        <f t="shared" si="67"/>
        <v>0</v>
      </c>
      <c r="DN34" s="1">
        <f t="shared" si="67"/>
        <v>0</v>
      </c>
      <c r="DO34">
        <v>0</v>
      </c>
      <c r="DP34" s="1">
        <f t="shared" ref="DP34" si="68">DP31*0.75+DP32*0.25</f>
        <v>0</v>
      </c>
      <c r="DQ34">
        <v>0</v>
      </c>
      <c r="DR34" s="1">
        <f t="shared" ref="DR34" si="69">DR31*0.75+DR32*0.25</f>
        <v>0</v>
      </c>
      <c r="DS34">
        <v>0</v>
      </c>
      <c r="DT34" s="1">
        <f t="shared" ref="DT34" si="70">DT31*0.75+DT32*0.25</f>
        <v>0</v>
      </c>
      <c r="DU34">
        <v>0</v>
      </c>
      <c r="DV34" s="1">
        <f t="shared" ref="DV34:DX34" si="71">DV31*0.75+DV32*0.25</f>
        <v>0</v>
      </c>
      <c r="DW34" s="1">
        <f t="shared" si="71"/>
        <v>0</v>
      </c>
      <c r="DX34" s="1">
        <f t="shared" si="71"/>
        <v>0</v>
      </c>
      <c r="DY34">
        <v>0</v>
      </c>
      <c r="DZ34" s="1">
        <f t="shared" ref="DZ34" si="72">DZ31*0.75+DZ32*0.25</f>
        <v>0</v>
      </c>
      <c r="EA34">
        <v>0</v>
      </c>
      <c r="EB34" s="1">
        <f t="shared" ref="EB34" si="73">EB31*0.75+EB32*0.25</f>
        <v>0</v>
      </c>
      <c r="EC34">
        <v>0</v>
      </c>
      <c r="ED34" s="1">
        <f t="shared" ref="ED34" si="74">ED31*0.75+ED32*0.25</f>
        <v>0</v>
      </c>
      <c r="EE34">
        <v>0</v>
      </c>
      <c r="EF34" s="1">
        <f t="shared" ref="EF34:EH34" si="75">EF31*0.75+EF32*0.25</f>
        <v>123.18516478109692</v>
      </c>
      <c r="EG34" s="1">
        <f t="shared" si="75"/>
        <v>116.74670054442417</v>
      </c>
      <c r="EH34" s="1">
        <f t="shared" si="75"/>
        <v>110.95904681586784</v>
      </c>
      <c r="EI34">
        <v>0</v>
      </c>
      <c r="EJ34" s="1">
        <f t="shared" ref="EJ34" si="76">EJ31*0.75+EJ32*0.25</f>
        <v>116.74670054442417</v>
      </c>
      <c r="EK34">
        <v>0</v>
      </c>
      <c r="EL34" s="1">
        <f t="shared" ref="EL34" si="77">EL31*0.75+EL32*0.25</f>
        <v>116.74670054442417</v>
      </c>
      <c r="EM34">
        <v>0</v>
      </c>
      <c r="EN34" s="1">
        <f t="shared" ref="EN34" si="78">EN31*0.75+EN32*0.25</f>
        <v>116.74670054442417</v>
      </c>
      <c r="EO34">
        <v>0</v>
      </c>
      <c r="EP34" s="1">
        <f t="shared" ref="EP34:ER34" si="79">EP31*0.75+EP32*0.25</f>
        <v>0</v>
      </c>
      <c r="EQ34" s="1">
        <f t="shared" si="79"/>
        <v>0</v>
      </c>
      <c r="ER34" s="1">
        <f t="shared" si="79"/>
        <v>0</v>
      </c>
      <c r="ES34">
        <v>0</v>
      </c>
      <c r="ET34" s="1">
        <f t="shared" ref="ET34" si="80">ET31*0.75+ET32*0.25</f>
        <v>0</v>
      </c>
      <c r="EU34">
        <v>0</v>
      </c>
      <c r="EV34" s="1">
        <f t="shared" ref="EV34" si="81">EV31*0.75+EV32*0.25</f>
        <v>0</v>
      </c>
      <c r="EW34">
        <v>0</v>
      </c>
      <c r="EX34" s="1">
        <f t="shared" ref="EX34" si="82">EX31*0.75+EX32*0.25</f>
        <v>0</v>
      </c>
      <c r="EY34">
        <v>0</v>
      </c>
      <c r="EZ34" s="1">
        <f t="shared" ref="EZ34:FM34" si="83">EZ31*0.75+EZ32*0.25</f>
        <v>20.791499999999999</v>
      </c>
      <c r="FA34" s="1">
        <f t="shared" si="83"/>
        <v>20.791499999999999</v>
      </c>
      <c r="FB34" s="1">
        <f t="shared" si="83"/>
        <v>20.791499999999999</v>
      </c>
      <c r="FC34" s="1">
        <f t="shared" si="83"/>
        <v>20.791499999999999</v>
      </c>
      <c r="FD34" s="1">
        <f t="shared" si="83"/>
        <v>20.791499999999999</v>
      </c>
      <c r="FE34" s="1">
        <f t="shared" si="83"/>
        <v>20.791499999999999</v>
      </c>
      <c r="FF34" s="1">
        <f t="shared" si="83"/>
        <v>20.791499999999999</v>
      </c>
      <c r="FG34" s="1">
        <f t="shared" si="83"/>
        <v>20.791499999999999</v>
      </c>
      <c r="FH34" s="1">
        <f t="shared" si="83"/>
        <v>20.791499999999999</v>
      </c>
      <c r="FI34" s="1">
        <f t="shared" si="83"/>
        <v>20.791499999999999</v>
      </c>
      <c r="FJ34" s="1">
        <f t="shared" si="83"/>
        <v>8.8495575221238937E-2</v>
      </c>
      <c r="FK34" s="1">
        <f t="shared" si="83"/>
        <v>8.8495575221238937E-2</v>
      </c>
      <c r="FL34" s="1">
        <f t="shared" si="83"/>
        <v>8.8495575221238937E-2</v>
      </c>
      <c r="FM34" s="1">
        <f t="shared" si="83"/>
        <v>8.8495575221238937E-2</v>
      </c>
      <c r="FN34" s="1">
        <f t="shared" ref="FN34:FO34" si="84">FN31*0.75+FN32*0.25</f>
        <v>8.8495575221238937E-2</v>
      </c>
      <c r="FO34" s="1">
        <f t="shared" si="84"/>
        <v>8.8495575221238937E-2</v>
      </c>
      <c r="FP34" s="1">
        <f t="shared" ref="FP34:FQ34" si="85">FP31*0.75+FP32*0.25</f>
        <v>8.8495575221238937E-2</v>
      </c>
      <c r="FQ34" s="1">
        <f t="shared" si="85"/>
        <v>8.8495575221238937E-2</v>
      </c>
      <c r="FR34" s="1">
        <f t="shared" ref="FR34:FS34" si="86">FR31*0.75+FR32*0.25</f>
        <v>8.8495575221238937E-2</v>
      </c>
      <c r="FS34" s="1">
        <f t="shared" si="86"/>
        <v>8.8495575221238937E-2</v>
      </c>
    </row>
    <row r="35" spans="1:175" x14ac:dyDescent="0.3">
      <c r="A35" s="73"/>
      <c r="B35" s="3" t="s">
        <v>140</v>
      </c>
      <c r="C35" s="4" t="s">
        <v>13</v>
      </c>
      <c r="D35" s="2" t="s">
        <v>244</v>
      </c>
      <c r="E35" s="9">
        <f t="shared" si="5"/>
        <v>27</v>
      </c>
      <c r="F35" s="13">
        <v>1</v>
      </c>
      <c r="G35" s="13" t="s">
        <v>248</v>
      </c>
      <c r="H35">
        <v>0</v>
      </c>
      <c r="I35" s="24" t="str">
        <f>B28</f>
        <v>Reactant11</v>
      </c>
      <c r="J35">
        <v>0</v>
      </c>
      <c r="K35">
        <v>1</v>
      </c>
      <c r="L35">
        <v>0</v>
      </c>
      <c r="M35">
        <v>1</v>
      </c>
      <c r="N35">
        <v>0</v>
      </c>
      <c r="O35">
        <f>O33</f>
        <v>20000</v>
      </c>
      <c r="P35">
        <f t="shared" si="40"/>
        <v>8.8888888888888892E-2</v>
      </c>
      <c r="Q35">
        <f t="shared" si="40"/>
        <v>8.8888888888888892E-2</v>
      </c>
      <c r="R35">
        <f t="shared" si="40"/>
        <v>8.8888888888888892E-2</v>
      </c>
      <c r="S35">
        <f t="shared" si="40"/>
        <v>8.8888888888888892E-2</v>
      </c>
      <c r="T35">
        <f t="shared" si="40"/>
        <v>8.8888888888888892E-2</v>
      </c>
      <c r="U35">
        <f t="shared" si="40"/>
        <v>8.8888888888888892E-2</v>
      </c>
      <c r="V35">
        <f t="shared" si="40"/>
        <v>8.8888888888888892E-2</v>
      </c>
      <c r="W35">
        <f t="shared" si="40"/>
        <v>8.8888888888888892E-2</v>
      </c>
      <c r="X35">
        <f t="shared" si="40"/>
        <v>8.8888888888888892E-2</v>
      </c>
      <c r="Y35">
        <f t="shared" si="40"/>
        <v>8.8888888888888892E-2</v>
      </c>
      <c r="Z35">
        <f>Z31*0.75</f>
        <v>5.5965000000000007</v>
      </c>
      <c r="AA35">
        <f t="shared" ref="AA35:AF35" si="87">AA31*0.75</f>
        <v>5.3025000000000002</v>
      </c>
      <c r="AB35">
        <f t="shared" si="87"/>
        <v>5.0400000000000009</v>
      </c>
      <c r="AC35">
        <f t="shared" si="87"/>
        <v>4.2569999999999997</v>
      </c>
      <c r="AD35">
        <f t="shared" si="87"/>
        <v>4.2569999999999997</v>
      </c>
      <c r="AE35">
        <f t="shared" si="87"/>
        <v>4.2569999999999997</v>
      </c>
      <c r="AF35">
        <f t="shared" si="87"/>
        <v>3.4612500000000002</v>
      </c>
      <c r="AG35">
        <f>AG31*0.75</f>
        <v>2.7</v>
      </c>
      <c r="AH35">
        <f>AH31*0.75</f>
        <v>2.7</v>
      </c>
      <c r="AI35">
        <f>AI31*0.75</f>
        <v>2.7</v>
      </c>
      <c r="AJ35">
        <f>AJ31*0.75</f>
        <v>5.5965000000000007</v>
      </c>
      <c r="AK35">
        <f t="shared" ref="AK35:AP35" si="88">AK31*0.75</f>
        <v>5.3025000000000002</v>
      </c>
      <c r="AL35">
        <f t="shared" si="88"/>
        <v>5.0400000000000009</v>
      </c>
      <c r="AM35">
        <f t="shared" si="88"/>
        <v>4.2569999999999997</v>
      </c>
      <c r="AN35">
        <f t="shared" si="88"/>
        <v>4.2569999999999997</v>
      </c>
      <c r="AO35">
        <f t="shared" si="88"/>
        <v>4.2569999999999997</v>
      </c>
      <c r="AP35">
        <f t="shared" si="88"/>
        <v>3.4612500000000002</v>
      </c>
      <c r="AQ35">
        <f>AQ31*0.75</f>
        <v>2.7</v>
      </c>
      <c r="AR35">
        <f>AR31*0.75</f>
        <v>2.7</v>
      </c>
      <c r="AS35">
        <f>AS31*0.75</f>
        <v>2.7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1</v>
      </c>
      <c r="BE35" s="14">
        <v>1</v>
      </c>
      <c r="BF35" s="14">
        <v>1</v>
      </c>
      <c r="BG35" s="14">
        <v>1</v>
      </c>
      <c r="BH35" s="14">
        <v>1</v>
      </c>
      <c r="BI35" s="14">
        <v>1</v>
      </c>
      <c r="BJ35" s="14">
        <v>1</v>
      </c>
      <c r="BK35" s="14">
        <v>1</v>
      </c>
      <c r="BL35" s="14">
        <v>1</v>
      </c>
      <c r="BM35" s="14">
        <v>1</v>
      </c>
      <c r="BN35" s="14">
        <v>1</v>
      </c>
      <c r="BO35" s="14">
        <v>1</v>
      </c>
      <c r="BP35" s="14">
        <v>1</v>
      </c>
      <c r="BQ35" s="14">
        <v>1</v>
      </c>
      <c r="BR35" s="14">
        <v>1</v>
      </c>
      <c r="BS35" s="14">
        <v>1</v>
      </c>
      <c r="BT35" s="14">
        <v>1</v>
      </c>
      <c r="BU35" s="14">
        <v>1</v>
      </c>
      <c r="BV35" s="14">
        <v>1</v>
      </c>
      <c r="BW35" s="14">
        <v>1</v>
      </c>
      <c r="BX35" s="1">
        <f>BX31*0.75+0.25*BX33</f>
        <v>50.974999999999994</v>
      </c>
      <c r="BY35" s="1">
        <f t="shared" ref="BY35:CG35" si="89">BY31*0.75+0.25*BY33</f>
        <v>49.625</v>
      </c>
      <c r="BZ35" s="1">
        <f t="shared" si="89"/>
        <v>48.5</v>
      </c>
      <c r="CA35" s="1">
        <f t="shared" si="89"/>
        <v>49.575000000000003</v>
      </c>
      <c r="CB35" s="1">
        <f t="shared" si="89"/>
        <v>48.149999999999991</v>
      </c>
      <c r="CC35" s="1">
        <f t="shared" si="89"/>
        <v>46.274999999999991</v>
      </c>
      <c r="CD35" s="1">
        <f t="shared" si="89"/>
        <v>47.449999999999996</v>
      </c>
      <c r="CE35" s="1">
        <f t="shared" si="89"/>
        <v>46.75</v>
      </c>
      <c r="CF35" s="1">
        <f t="shared" si="89"/>
        <v>46.75</v>
      </c>
      <c r="CG35" s="1">
        <f t="shared" si="89"/>
        <v>43.75</v>
      </c>
      <c r="CH35" s="1">
        <f>CH31*0.75+CH33*0.25</f>
        <v>70145.620379811284</v>
      </c>
      <c r="CI35" s="1">
        <f t="shared" ref="CI35:CP35" si="90">CI31*0.75+CI33*0.25</f>
        <v>67565</v>
      </c>
      <c r="CJ35" s="1">
        <f t="shared" si="90"/>
        <v>65787.228484633059</v>
      </c>
      <c r="CK35" s="1">
        <f t="shared" ref="CK35" si="91">CK31*0.75+CK33*0.25</f>
        <v>39775.994527944153</v>
      </c>
      <c r="CL35" s="1">
        <f t="shared" si="90"/>
        <v>39775.994527944153</v>
      </c>
      <c r="CM35" s="1">
        <f t="shared" ref="CM35" si="92">CM31*0.75+CM33*0.25</f>
        <v>39775.994527944153</v>
      </c>
      <c r="CN35" s="1">
        <f t="shared" si="90"/>
        <v>31125.497263972076</v>
      </c>
      <c r="CO35" s="1">
        <f t="shared" ref="CO35" si="93">CO31*0.75+CO33*0.25</f>
        <v>22475</v>
      </c>
      <c r="CP35" s="1">
        <f t="shared" si="90"/>
        <v>22475</v>
      </c>
      <c r="CQ35" s="1">
        <f t="shared" ref="CQ35" si="94">CQ31*0.75+CQ33*0.25</f>
        <v>22475</v>
      </c>
      <c r="CR35" s="1">
        <f>CR31*0.75+CR33*0.25</f>
        <v>6632.9945379811288</v>
      </c>
      <c r="CS35" s="1">
        <f t="shared" ref="CS35:FP35" si="95">CS31*0.75+CS33*0.25</f>
        <v>6374.9325000000008</v>
      </c>
      <c r="CT35" s="1">
        <f t="shared" si="95"/>
        <v>6197.1553484633059</v>
      </c>
      <c r="CU35" s="1">
        <f t="shared" ref="CU35" si="96">CU31*0.75+CU33*0.25</f>
        <v>3834.1075321392254</v>
      </c>
      <c r="CV35" s="1">
        <f t="shared" si="95"/>
        <v>3834.1075321392254</v>
      </c>
      <c r="CW35" s="1">
        <f t="shared" ref="CW35" si="97">CW31*0.75+CW33*0.25</f>
        <v>3834.1075321392254</v>
      </c>
      <c r="CX35" s="1">
        <f t="shared" si="95"/>
        <v>3013.2537660696125</v>
      </c>
      <c r="CY35" s="1">
        <f t="shared" ref="CY35" si="98">CY31*0.75+CY33*0.25</f>
        <v>2192.4</v>
      </c>
      <c r="CZ35" s="1">
        <f t="shared" si="95"/>
        <v>2192.4</v>
      </c>
      <c r="DA35" s="1">
        <f t="shared" ref="DA35" si="99">DA31*0.75+DA33*0.25</f>
        <v>2192.4</v>
      </c>
      <c r="DB35" s="1">
        <f t="shared" si="95"/>
        <v>0</v>
      </c>
      <c r="DC35" s="1">
        <f t="shared" si="95"/>
        <v>0</v>
      </c>
      <c r="DD35" s="1">
        <f t="shared" si="95"/>
        <v>0</v>
      </c>
      <c r="DE35">
        <v>0</v>
      </c>
      <c r="DF35" s="1">
        <f t="shared" si="95"/>
        <v>0</v>
      </c>
      <c r="DG35">
        <v>0</v>
      </c>
      <c r="DH35" s="1">
        <f t="shared" si="95"/>
        <v>0</v>
      </c>
      <c r="DI35">
        <v>0</v>
      </c>
      <c r="DJ35" s="1">
        <f t="shared" si="95"/>
        <v>0</v>
      </c>
      <c r="DK35">
        <v>0</v>
      </c>
      <c r="DL35" s="1">
        <f t="shared" si="95"/>
        <v>0</v>
      </c>
      <c r="DM35" s="1">
        <f t="shared" si="95"/>
        <v>0</v>
      </c>
      <c r="DN35" s="1">
        <f t="shared" si="95"/>
        <v>0</v>
      </c>
      <c r="DO35">
        <v>0</v>
      </c>
      <c r="DP35" s="1">
        <f t="shared" si="95"/>
        <v>0</v>
      </c>
      <c r="DQ35">
        <v>0</v>
      </c>
      <c r="DR35" s="1">
        <f t="shared" si="95"/>
        <v>0</v>
      </c>
      <c r="DS35">
        <v>0</v>
      </c>
      <c r="DT35" s="1">
        <f t="shared" si="95"/>
        <v>0</v>
      </c>
      <c r="DU35">
        <v>0</v>
      </c>
      <c r="DV35" s="1">
        <f t="shared" si="95"/>
        <v>0</v>
      </c>
      <c r="DW35" s="1">
        <f t="shared" si="95"/>
        <v>0</v>
      </c>
      <c r="DX35" s="1">
        <f t="shared" si="95"/>
        <v>0</v>
      </c>
      <c r="DY35">
        <v>0</v>
      </c>
      <c r="DZ35" s="1">
        <f t="shared" si="95"/>
        <v>0</v>
      </c>
      <c r="EA35">
        <v>0</v>
      </c>
      <c r="EB35" s="1">
        <f t="shared" si="95"/>
        <v>0</v>
      </c>
      <c r="EC35">
        <v>0</v>
      </c>
      <c r="ED35" s="1">
        <f t="shared" si="95"/>
        <v>0</v>
      </c>
      <c r="EE35">
        <v>0</v>
      </c>
      <c r="EF35" s="1">
        <f t="shared" si="95"/>
        <v>123.18516478109692</v>
      </c>
      <c r="EG35" s="1">
        <f t="shared" si="95"/>
        <v>116.74670054442417</v>
      </c>
      <c r="EH35" s="1">
        <f t="shared" si="95"/>
        <v>110.95904681586784</v>
      </c>
      <c r="EI35">
        <v>0</v>
      </c>
      <c r="EJ35" s="1">
        <f t="shared" si="95"/>
        <v>116.74670054442417</v>
      </c>
      <c r="EK35">
        <v>0</v>
      </c>
      <c r="EL35" s="1">
        <f t="shared" si="95"/>
        <v>116.74670054442417</v>
      </c>
      <c r="EM35">
        <v>0</v>
      </c>
      <c r="EN35" s="1">
        <f t="shared" si="95"/>
        <v>116.74670054442417</v>
      </c>
      <c r="EO35">
        <v>0</v>
      </c>
      <c r="EP35" s="1">
        <f t="shared" si="95"/>
        <v>0</v>
      </c>
      <c r="EQ35" s="1">
        <f t="shared" si="95"/>
        <v>0</v>
      </c>
      <c r="ER35" s="1">
        <f t="shared" si="95"/>
        <v>0</v>
      </c>
      <c r="ES35">
        <v>0</v>
      </c>
      <c r="ET35" s="1">
        <f t="shared" si="95"/>
        <v>0</v>
      </c>
      <c r="EU35">
        <v>0</v>
      </c>
      <c r="EV35" s="1">
        <f t="shared" si="95"/>
        <v>0</v>
      </c>
      <c r="EW35">
        <v>0</v>
      </c>
      <c r="EX35" s="1">
        <f t="shared" si="95"/>
        <v>0</v>
      </c>
      <c r="EY35">
        <v>0</v>
      </c>
      <c r="EZ35" s="1">
        <f t="shared" si="95"/>
        <v>20.791499999999999</v>
      </c>
      <c r="FA35" s="1">
        <f t="shared" si="95"/>
        <v>20.791499999999999</v>
      </c>
      <c r="FB35" s="1">
        <f t="shared" si="95"/>
        <v>20.791499999999999</v>
      </c>
      <c r="FC35" s="1">
        <f t="shared" si="95"/>
        <v>20.791499999999999</v>
      </c>
      <c r="FD35" s="1">
        <f t="shared" si="95"/>
        <v>20.791499999999999</v>
      </c>
      <c r="FE35" s="1">
        <f t="shared" si="95"/>
        <v>20.791499999999999</v>
      </c>
      <c r="FF35" s="1">
        <f t="shared" si="95"/>
        <v>20.791499999999999</v>
      </c>
      <c r="FG35" s="1">
        <f t="shared" si="95"/>
        <v>20.791499999999999</v>
      </c>
      <c r="FH35" s="1">
        <f t="shared" si="95"/>
        <v>20.791499999999999</v>
      </c>
      <c r="FI35" s="1">
        <f t="shared" si="95"/>
        <v>20.791499999999999</v>
      </c>
      <c r="FJ35" s="1">
        <f t="shared" si="95"/>
        <v>8.8495575221238937E-2</v>
      </c>
      <c r="FK35" s="1">
        <f t="shared" si="95"/>
        <v>8.8495575221238937E-2</v>
      </c>
      <c r="FL35" s="1">
        <f t="shared" si="95"/>
        <v>8.8495575221238937E-2</v>
      </c>
      <c r="FM35" s="1">
        <f t="shared" ref="FM35" si="100">FM31*0.75+FM33*0.25</f>
        <v>8.8495575221238937E-2</v>
      </c>
      <c r="FN35" s="1">
        <f t="shared" si="95"/>
        <v>8.8495575221238937E-2</v>
      </c>
      <c r="FO35" s="1">
        <f t="shared" ref="FO35" si="101">FO31*0.75+FO33*0.25</f>
        <v>8.8495575221238937E-2</v>
      </c>
      <c r="FP35" s="1">
        <f t="shared" si="95"/>
        <v>8.8495575221238937E-2</v>
      </c>
      <c r="FQ35" s="1">
        <f t="shared" ref="FQ35" si="102">FQ31*0.75+FQ33*0.25</f>
        <v>8.8495575221238937E-2</v>
      </c>
      <c r="FR35" s="1">
        <f t="shared" ref="FR35:FS35" si="103">FR31*0.75+FR33*0.25</f>
        <v>8.8495575221238937E-2</v>
      </c>
      <c r="FS35" s="1">
        <f t="shared" si="103"/>
        <v>8.8495575221238937E-2</v>
      </c>
    </row>
    <row r="36" spans="1:175" x14ac:dyDescent="0.3">
      <c r="A36" s="73"/>
      <c r="B36" s="25" t="s">
        <v>136</v>
      </c>
      <c r="C36" s="11" t="s">
        <v>277</v>
      </c>
      <c r="D36" s="2" t="s">
        <v>75</v>
      </c>
      <c r="E36" s="9">
        <f t="shared" si="5"/>
        <v>28</v>
      </c>
      <c r="F36" s="13">
        <v>1</v>
      </c>
      <c r="G36" s="13" t="s">
        <v>76</v>
      </c>
      <c r="H36" s="10">
        <v>0</v>
      </c>
      <c r="I36" t="s">
        <v>12</v>
      </c>
      <c r="J36">
        <v>0</v>
      </c>
      <c r="K36">
        <v>0</v>
      </c>
      <c r="L36">
        <v>0</v>
      </c>
      <c r="M36">
        <v>-1</v>
      </c>
      <c r="N36">
        <v>0</v>
      </c>
      <c r="O36">
        <f>O31</f>
        <v>20000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1</v>
      </c>
      <c r="BE36" s="14">
        <v>1</v>
      </c>
      <c r="BF36" s="14">
        <v>1</v>
      </c>
      <c r="BG36" s="14">
        <v>1</v>
      </c>
      <c r="BH36" s="14">
        <v>1</v>
      </c>
      <c r="BI36" s="14">
        <v>1</v>
      </c>
      <c r="BJ36" s="14">
        <v>1</v>
      </c>
      <c r="BK36" s="14">
        <v>1</v>
      </c>
      <c r="BL36" s="14">
        <v>1</v>
      </c>
      <c r="BM36" s="14">
        <v>1</v>
      </c>
      <c r="BN36" s="14">
        <v>1</v>
      </c>
      <c r="BO36" s="14">
        <v>1</v>
      </c>
      <c r="BP36" s="14">
        <v>1</v>
      </c>
      <c r="BQ36" s="14">
        <v>1</v>
      </c>
      <c r="BR36" s="14">
        <v>1</v>
      </c>
      <c r="BS36" s="14">
        <v>1</v>
      </c>
      <c r="BT36" s="14">
        <v>1</v>
      </c>
      <c r="BU36" s="14">
        <v>1</v>
      </c>
      <c r="BV36" s="14">
        <v>1</v>
      </c>
      <c r="BW36" s="14">
        <v>1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0</v>
      </c>
      <c r="CD36" s="10">
        <v>0</v>
      </c>
      <c r="CE36" s="10">
        <v>0</v>
      </c>
      <c r="CF36" s="10">
        <v>0</v>
      </c>
      <c r="CG36" s="10">
        <v>0</v>
      </c>
      <c r="CH36" s="10">
        <v>0</v>
      </c>
      <c r="CI36" s="10">
        <v>0</v>
      </c>
      <c r="CJ36" s="10">
        <v>0</v>
      </c>
      <c r="CK36">
        <v>0</v>
      </c>
      <c r="CL36" s="10">
        <v>0</v>
      </c>
      <c r="CM36">
        <v>0</v>
      </c>
      <c r="CN36" s="10">
        <v>0</v>
      </c>
      <c r="CO36">
        <v>0</v>
      </c>
      <c r="CP36" s="10">
        <v>0</v>
      </c>
      <c r="CQ36">
        <v>0</v>
      </c>
      <c r="CR36" s="10">
        <v>0</v>
      </c>
      <c r="CS36" s="10">
        <v>0</v>
      </c>
      <c r="CT36" s="10">
        <v>0</v>
      </c>
      <c r="CU36">
        <v>0</v>
      </c>
      <c r="CV36" s="10">
        <v>0</v>
      </c>
      <c r="CW36">
        <v>0</v>
      </c>
      <c r="CX36" s="10">
        <v>0</v>
      </c>
      <c r="CY36">
        <v>0</v>
      </c>
      <c r="CZ36" s="10">
        <v>0</v>
      </c>
      <c r="DA36">
        <v>0</v>
      </c>
      <c r="DB36" s="10">
        <v>0</v>
      </c>
      <c r="DC36" s="10">
        <v>0</v>
      </c>
      <c r="DD36" s="10">
        <v>0</v>
      </c>
      <c r="DE36">
        <v>0</v>
      </c>
      <c r="DF36" s="10">
        <v>0</v>
      </c>
      <c r="DG36">
        <v>0</v>
      </c>
      <c r="DH36" s="10">
        <v>0</v>
      </c>
      <c r="DI36">
        <v>0</v>
      </c>
      <c r="DJ36" s="10">
        <v>0</v>
      </c>
      <c r="DK36">
        <v>0</v>
      </c>
      <c r="DL36" s="10">
        <v>0</v>
      </c>
      <c r="DM36" s="10">
        <v>0</v>
      </c>
      <c r="DN36" s="10">
        <v>0</v>
      </c>
      <c r="DO36">
        <v>0</v>
      </c>
      <c r="DP36" s="10">
        <v>0</v>
      </c>
      <c r="DQ36">
        <v>0</v>
      </c>
      <c r="DR36" s="10">
        <v>0</v>
      </c>
      <c r="DS36">
        <v>0</v>
      </c>
      <c r="DT36" s="10">
        <v>0</v>
      </c>
      <c r="DU36">
        <v>0</v>
      </c>
      <c r="DV36" s="10">
        <v>0</v>
      </c>
      <c r="DW36" s="10">
        <v>0</v>
      </c>
      <c r="DX36" s="10">
        <v>0</v>
      </c>
      <c r="DY36">
        <v>0</v>
      </c>
      <c r="DZ36" s="10">
        <v>0</v>
      </c>
      <c r="EA36">
        <v>0</v>
      </c>
      <c r="EB36" s="10">
        <v>0</v>
      </c>
      <c r="EC36">
        <v>0</v>
      </c>
      <c r="ED36" s="10">
        <v>0</v>
      </c>
      <c r="EE36">
        <v>0</v>
      </c>
      <c r="EF36" s="10">
        <v>0</v>
      </c>
      <c r="EG36" s="10">
        <v>0</v>
      </c>
      <c r="EH36" s="10">
        <v>0</v>
      </c>
      <c r="EI36">
        <v>0</v>
      </c>
      <c r="EJ36">
        <f t="shared" ref="EJ36:EJ41" si="104">$EG36*B$3</f>
        <v>0</v>
      </c>
      <c r="EK36">
        <v>0</v>
      </c>
      <c r="EL36">
        <f t="shared" ref="EL36:EL41" si="105">$EG36*C$3</f>
        <v>0</v>
      </c>
      <c r="EM36">
        <v>0</v>
      </c>
      <c r="EN36">
        <f t="shared" ref="EN36:EN41" si="106">$EG36*D$3</f>
        <v>0</v>
      </c>
      <c r="EO36">
        <v>0</v>
      </c>
      <c r="EP36" s="10">
        <v>0</v>
      </c>
      <c r="EQ36" s="10">
        <v>0</v>
      </c>
      <c r="ER36" s="10">
        <v>0</v>
      </c>
      <c r="ES36">
        <v>0</v>
      </c>
      <c r="ET36">
        <f t="shared" ref="ET36:ET41" si="107">$EQ36*B$3</f>
        <v>0</v>
      </c>
      <c r="EU36">
        <v>0</v>
      </c>
      <c r="EV36">
        <f t="shared" ref="EV36:EV41" si="108">$EQ36*C$3</f>
        <v>0</v>
      </c>
      <c r="EW36">
        <v>0</v>
      </c>
      <c r="EX36">
        <f t="shared" ref="EX36:EX41" si="109">$EQ36*D$3</f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 s="10">
        <v>0</v>
      </c>
      <c r="FK36" s="10">
        <v>0</v>
      </c>
      <c r="FL36" s="10">
        <v>0</v>
      </c>
      <c r="FM36">
        <v>0</v>
      </c>
      <c r="FN36" s="10">
        <v>0</v>
      </c>
      <c r="FO36">
        <v>0</v>
      </c>
      <c r="FP36" s="10">
        <v>0</v>
      </c>
      <c r="FQ36">
        <v>0</v>
      </c>
      <c r="FR36" s="10">
        <v>0</v>
      </c>
      <c r="FS36">
        <v>0</v>
      </c>
    </row>
    <row r="37" spans="1:175" x14ac:dyDescent="0.3">
      <c r="A37" s="73"/>
      <c r="B37" s="25" t="s">
        <v>137</v>
      </c>
      <c r="C37" s="11" t="s">
        <v>277</v>
      </c>
      <c r="D37" s="2" t="s">
        <v>409</v>
      </c>
      <c r="E37" s="9">
        <f t="shared" si="5"/>
        <v>29</v>
      </c>
      <c r="F37" s="13">
        <v>1</v>
      </c>
      <c r="G37" s="13" t="s">
        <v>413</v>
      </c>
      <c r="H37" s="10">
        <v>0</v>
      </c>
      <c r="I37" t="s">
        <v>12</v>
      </c>
      <c r="J37">
        <v>0</v>
      </c>
      <c r="K37">
        <v>0</v>
      </c>
      <c r="L37">
        <v>0</v>
      </c>
      <c r="M37">
        <v>-1</v>
      </c>
      <c r="N37">
        <v>0</v>
      </c>
      <c r="O37">
        <f>O36</f>
        <v>20000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1</v>
      </c>
      <c r="BE37" s="14">
        <v>1</v>
      </c>
      <c r="BF37" s="14">
        <v>1</v>
      </c>
      <c r="BG37" s="14">
        <v>1</v>
      </c>
      <c r="BH37" s="14">
        <v>1</v>
      </c>
      <c r="BI37" s="14">
        <v>1</v>
      </c>
      <c r="BJ37" s="14">
        <v>1</v>
      </c>
      <c r="BK37" s="14">
        <v>1</v>
      </c>
      <c r="BL37" s="14">
        <v>1</v>
      </c>
      <c r="BM37" s="14">
        <v>1</v>
      </c>
      <c r="BN37" s="14">
        <v>1</v>
      </c>
      <c r="BO37" s="14">
        <v>1</v>
      </c>
      <c r="BP37" s="14">
        <v>1</v>
      </c>
      <c r="BQ37" s="14">
        <v>1</v>
      </c>
      <c r="BR37" s="14">
        <v>1</v>
      </c>
      <c r="BS37" s="14">
        <v>1</v>
      </c>
      <c r="BT37" s="14">
        <v>1</v>
      </c>
      <c r="BU37" s="14">
        <v>1</v>
      </c>
      <c r="BV37" s="14">
        <v>1</v>
      </c>
      <c r="BW37" s="14">
        <v>1</v>
      </c>
      <c r="BX37" s="10">
        <v>0</v>
      </c>
      <c r="BY37" s="10">
        <v>0</v>
      </c>
      <c r="BZ37" s="10">
        <v>0</v>
      </c>
      <c r="CA37" s="10">
        <v>0</v>
      </c>
      <c r="CB37" s="10">
        <v>0</v>
      </c>
      <c r="CC37" s="10">
        <v>0</v>
      </c>
      <c r="CD37" s="10">
        <v>0</v>
      </c>
      <c r="CE37" s="10">
        <v>0</v>
      </c>
      <c r="CF37" s="10">
        <v>0</v>
      </c>
      <c r="CG37" s="10">
        <v>0</v>
      </c>
      <c r="CH37" s="10">
        <v>0</v>
      </c>
      <c r="CI37" s="10">
        <v>0</v>
      </c>
      <c r="CJ37" s="10">
        <v>0</v>
      </c>
      <c r="CK37">
        <v>0</v>
      </c>
      <c r="CL37" s="10">
        <v>0</v>
      </c>
      <c r="CM37">
        <v>0</v>
      </c>
      <c r="CN37" s="10">
        <v>0</v>
      </c>
      <c r="CO37">
        <v>0</v>
      </c>
      <c r="CP37" s="10">
        <v>0</v>
      </c>
      <c r="CQ37">
        <v>0</v>
      </c>
      <c r="CR37" s="10">
        <v>0</v>
      </c>
      <c r="CS37" s="10">
        <v>0</v>
      </c>
      <c r="CT37" s="10">
        <v>0</v>
      </c>
      <c r="CU37">
        <v>0</v>
      </c>
      <c r="CV37" s="10">
        <v>0</v>
      </c>
      <c r="CW37">
        <v>0</v>
      </c>
      <c r="CX37" s="10">
        <v>0</v>
      </c>
      <c r="CY37">
        <v>0</v>
      </c>
      <c r="CZ37" s="10">
        <v>0</v>
      </c>
      <c r="DA37">
        <v>0</v>
      </c>
      <c r="DB37" s="10">
        <v>0</v>
      </c>
      <c r="DC37" s="10">
        <v>0</v>
      </c>
      <c r="DD37" s="10">
        <v>0</v>
      </c>
      <c r="DE37">
        <v>0</v>
      </c>
      <c r="DF37" s="10">
        <v>0</v>
      </c>
      <c r="DG37">
        <v>0</v>
      </c>
      <c r="DH37" s="10">
        <v>0</v>
      </c>
      <c r="DI37">
        <v>0</v>
      </c>
      <c r="DJ37" s="10">
        <v>0</v>
      </c>
      <c r="DK37">
        <v>0</v>
      </c>
      <c r="DL37" s="10">
        <v>0</v>
      </c>
      <c r="DM37" s="10">
        <v>0</v>
      </c>
      <c r="DN37" s="10">
        <v>0</v>
      </c>
      <c r="DO37">
        <v>0</v>
      </c>
      <c r="DP37" s="10">
        <v>0</v>
      </c>
      <c r="DQ37">
        <v>0</v>
      </c>
      <c r="DR37" s="10">
        <v>0</v>
      </c>
      <c r="DS37">
        <v>0</v>
      </c>
      <c r="DT37" s="10">
        <v>0</v>
      </c>
      <c r="DU37">
        <v>0</v>
      </c>
      <c r="DV37" s="10">
        <v>0</v>
      </c>
      <c r="DW37" s="10">
        <v>0</v>
      </c>
      <c r="DX37" s="10">
        <v>0</v>
      </c>
      <c r="DY37">
        <v>0</v>
      </c>
      <c r="DZ37" s="10">
        <v>0</v>
      </c>
      <c r="EA37">
        <v>0</v>
      </c>
      <c r="EB37" s="10">
        <v>0</v>
      </c>
      <c r="EC37">
        <v>0</v>
      </c>
      <c r="ED37" s="10">
        <v>0</v>
      </c>
      <c r="EE37">
        <v>0</v>
      </c>
      <c r="EF37" s="10">
        <v>0</v>
      </c>
      <c r="EG37" s="10">
        <v>0</v>
      </c>
      <c r="EH37" s="10">
        <v>0</v>
      </c>
      <c r="EI37">
        <v>0</v>
      </c>
      <c r="EJ37">
        <f t="shared" si="104"/>
        <v>0</v>
      </c>
      <c r="EK37">
        <v>0</v>
      </c>
      <c r="EL37">
        <f t="shared" si="105"/>
        <v>0</v>
      </c>
      <c r="EM37">
        <v>0</v>
      </c>
      <c r="EN37">
        <f t="shared" si="106"/>
        <v>0</v>
      </c>
      <c r="EO37">
        <v>0</v>
      </c>
      <c r="EP37" s="10">
        <v>0</v>
      </c>
      <c r="EQ37" s="10">
        <v>0</v>
      </c>
      <c r="ER37" s="10">
        <v>0</v>
      </c>
      <c r="ES37">
        <v>0</v>
      </c>
      <c r="ET37">
        <f t="shared" si="107"/>
        <v>0</v>
      </c>
      <c r="EU37">
        <v>0</v>
      </c>
      <c r="EV37">
        <f t="shared" si="108"/>
        <v>0</v>
      </c>
      <c r="EW37">
        <v>0</v>
      </c>
      <c r="EX37">
        <f t="shared" si="109"/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 s="10">
        <v>0</v>
      </c>
      <c r="FK37" s="10">
        <v>0</v>
      </c>
      <c r="FL37" s="10">
        <v>0</v>
      </c>
      <c r="FM37">
        <v>0</v>
      </c>
      <c r="FN37" s="10">
        <v>0</v>
      </c>
      <c r="FO37">
        <v>0</v>
      </c>
      <c r="FP37" s="10">
        <v>0</v>
      </c>
      <c r="FQ37">
        <v>0</v>
      </c>
      <c r="FR37" s="10">
        <v>0</v>
      </c>
      <c r="FS37">
        <v>0</v>
      </c>
    </row>
    <row r="38" spans="1:175" x14ac:dyDescent="0.3">
      <c r="A38" s="73"/>
      <c r="B38" s="25" t="s">
        <v>138</v>
      </c>
      <c r="C38" s="11" t="s">
        <v>277</v>
      </c>
      <c r="D38" s="2" t="s">
        <v>410</v>
      </c>
      <c r="E38" s="9">
        <f t="shared" si="5"/>
        <v>30</v>
      </c>
      <c r="F38" s="13">
        <v>1</v>
      </c>
      <c r="G38" s="13" t="s">
        <v>414</v>
      </c>
      <c r="H38" s="10">
        <v>0</v>
      </c>
      <c r="I38" t="s">
        <v>12</v>
      </c>
      <c r="J38">
        <v>0</v>
      </c>
      <c r="K38">
        <v>0</v>
      </c>
      <c r="L38">
        <v>0</v>
      </c>
      <c r="M38">
        <v>-1</v>
      </c>
      <c r="N38">
        <v>0</v>
      </c>
      <c r="O38">
        <f>O37</f>
        <v>20000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1</v>
      </c>
      <c r="BE38" s="14">
        <v>1</v>
      </c>
      <c r="BF38" s="14">
        <v>1</v>
      </c>
      <c r="BG38" s="14">
        <v>1</v>
      </c>
      <c r="BH38" s="14">
        <v>1</v>
      </c>
      <c r="BI38" s="14">
        <v>1</v>
      </c>
      <c r="BJ38" s="14">
        <v>1</v>
      </c>
      <c r="BK38" s="14">
        <v>1</v>
      </c>
      <c r="BL38" s="14">
        <v>1</v>
      </c>
      <c r="BM38" s="14">
        <v>1</v>
      </c>
      <c r="BN38" s="14">
        <v>1</v>
      </c>
      <c r="BO38" s="14">
        <v>1</v>
      </c>
      <c r="BP38" s="14">
        <v>1</v>
      </c>
      <c r="BQ38" s="14">
        <v>1</v>
      </c>
      <c r="BR38" s="14">
        <v>1</v>
      </c>
      <c r="BS38" s="14">
        <v>1</v>
      </c>
      <c r="BT38" s="14">
        <v>1</v>
      </c>
      <c r="BU38" s="14">
        <v>1</v>
      </c>
      <c r="BV38" s="14">
        <v>1</v>
      </c>
      <c r="BW38" s="14">
        <v>1</v>
      </c>
      <c r="BX38" s="10">
        <v>0</v>
      </c>
      <c r="BY38" s="10">
        <v>0</v>
      </c>
      <c r="BZ38" s="10">
        <v>0</v>
      </c>
      <c r="CA38" s="10">
        <v>0</v>
      </c>
      <c r="CB38" s="10">
        <v>0</v>
      </c>
      <c r="CC38" s="10">
        <v>0</v>
      </c>
      <c r="CD38" s="10">
        <v>0</v>
      </c>
      <c r="CE38" s="10">
        <v>0</v>
      </c>
      <c r="CF38" s="10">
        <v>0</v>
      </c>
      <c r="CG38" s="10">
        <v>0</v>
      </c>
      <c r="CH38" s="10">
        <v>0</v>
      </c>
      <c r="CI38" s="10">
        <v>0</v>
      </c>
      <c r="CJ38" s="10">
        <v>0</v>
      </c>
      <c r="CK38">
        <v>0</v>
      </c>
      <c r="CL38" s="10">
        <v>0</v>
      </c>
      <c r="CM38">
        <v>0</v>
      </c>
      <c r="CN38" s="10">
        <v>0</v>
      </c>
      <c r="CO38">
        <v>0</v>
      </c>
      <c r="CP38" s="10">
        <v>0</v>
      </c>
      <c r="CQ38">
        <v>0</v>
      </c>
      <c r="CR38" s="10">
        <v>0</v>
      </c>
      <c r="CS38" s="10">
        <v>0</v>
      </c>
      <c r="CT38" s="10">
        <v>0</v>
      </c>
      <c r="CU38">
        <v>0</v>
      </c>
      <c r="CV38" s="10">
        <v>0</v>
      </c>
      <c r="CW38">
        <v>0</v>
      </c>
      <c r="CX38" s="10">
        <v>0</v>
      </c>
      <c r="CY38">
        <v>0</v>
      </c>
      <c r="CZ38" s="10">
        <v>0</v>
      </c>
      <c r="DA38">
        <v>0</v>
      </c>
      <c r="DB38" s="10">
        <v>0</v>
      </c>
      <c r="DC38" s="10">
        <v>0</v>
      </c>
      <c r="DD38" s="10">
        <v>0</v>
      </c>
      <c r="DE38">
        <v>0</v>
      </c>
      <c r="DF38" s="10">
        <v>0</v>
      </c>
      <c r="DG38">
        <v>0</v>
      </c>
      <c r="DH38" s="10">
        <v>0</v>
      </c>
      <c r="DI38">
        <v>0</v>
      </c>
      <c r="DJ38" s="10">
        <v>0</v>
      </c>
      <c r="DK38">
        <v>0</v>
      </c>
      <c r="DL38" s="10">
        <v>0</v>
      </c>
      <c r="DM38" s="10">
        <v>0</v>
      </c>
      <c r="DN38" s="10">
        <v>0</v>
      </c>
      <c r="DO38">
        <v>0</v>
      </c>
      <c r="DP38" s="10">
        <v>0</v>
      </c>
      <c r="DQ38">
        <v>0</v>
      </c>
      <c r="DR38" s="10">
        <v>0</v>
      </c>
      <c r="DS38">
        <v>0</v>
      </c>
      <c r="DT38" s="10">
        <v>0</v>
      </c>
      <c r="DU38">
        <v>0</v>
      </c>
      <c r="DV38" s="10">
        <v>0</v>
      </c>
      <c r="DW38" s="10">
        <v>0</v>
      </c>
      <c r="DX38" s="10">
        <v>0</v>
      </c>
      <c r="DY38">
        <v>0</v>
      </c>
      <c r="DZ38" s="10">
        <v>0</v>
      </c>
      <c r="EA38">
        <v>0</v>
      </c>
      <c r="EB38" s="10">
        <v>0</v>
      </c>
      <c r="EC38">
        <v>0</v>
      </c>
      <c r="ED38" s="10">
        <v>0</v>
      </c>
      <c r="EE38">
        <v>0</v>
      </c>
      <c r="EF38" s="10">
        <v>0</v>
      </c>
      <c r="EG38" s="10">
        <v>0</v>
      </c>
      <c r="EH38" s="10">
        <v>0</v>
      </c>
      <c r="EI38">
        <v>0</v>
      </c>
      <c r="EJ38">
        <f t="shared" si="104"/>
        <v>0</v>
      </c>
      <c r="EK38">
        <v>0</v>
      </c>
      <c r="EL38">
        <f t="shared" si="105"/>
        <v>0</v>
      </c>
      <c r="EM38">
        <v>0</v>
      </c>
      <c r="EN38">
        <f t="shared" si="106"/>
        <v>0</v>
      </c>
      <c r="EO38">
        <v>0</v>
      </c>
      <c r="EP38" s="10">
        <v>0</v>
      </c>
      <c r="EQ38" s="10">
        <v>0</v>
      </c>
      <c r="ER38" s="10">
        <v>0</v>
      </c>
      <c r="ES38">
        <v>0</v>
      </c>
      <c r="ET38">
        <f t="shared" si="107"/>
        <v>0</v>
      </c>
      <c r="EU38">
        <v>0</v>
      </c>
      <c r="EV38">
        <f t="shared" si="108"/>
        <v>0</v>
      </c>
      <c r="EW38">
        <v>0</v>
      </c>
      <c r="EX38">
        <f t="shared" si="109"/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 s="10">
        <v>0</v>
      </c>
      <c r="FK38" s="10">
        <v>0</v>
      </c>
      <c r="FL38" s="10">
        <v>0</v>
      </c>
      <c r="FM38">
        <v>0</v>
      </c>
      <c r="FN38" s="10">
        <v>0</v>
      </c>
      <c r="FO38">
        <v>0</v>
      </c>
      <c r="FP38" s="10">
        <v>0</v>
      </c>
      <c r="FQ38">
        <v>0</v>
      </c>
      <c r="FR38" s="10">
        <v>0</v>
      </c>
      <c r="FS38">
        <v>0</v>
      </c>
    </row>
    <row r="39" spans="1:175" x14ac:dyDescent="0.3">
      <c r="A39" s="73"/>
      <c r="B39" s="25" t="s">
        <v>139</v>
      </c>
      <c r="C39" s="11" t="s">
        <v>277</v>
      </c>
      <c r="D39" s="2" t="s">
        <v>411</v>
      </c>
      <c r="E39" s="9">
        <f t="shared" si="5"/>
        <v>31</v>
      </c>
      <c r="F39" s="13">
        <v>1</v>
      </c>
      <c r="G39" s="13" t="s">
        <v>415</v>
      </c>
      <c r="H39" s="10">
        <v>0</v>
      </c>
      <c r="I39" t="s">
        <v>12</v>
      </c>
      <c r="J39">
        <v>0</v>
      </c>
      <c r="K39">
        <v>0</v>
      </c>
      <c r="L39">
        <v>0</v>
      </c>
      <c r="M39">
        <v>-1</v>
      </c>
      <c r="N39">
        <v>0</v>
      </c>
      <c r="O39">
        <f>O38</f>
        <v>20000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1</v>
      </c>
      <c r="BE39" s="14">
        <v>1</v>
      </c>
      <c r="BF39" s="14">
        <v>1</v>
      </c>
      <c r="BG39" s="14">
        <v>1</v>
      </c>
      <c r="BH39" s="14">
        <v>1</v>
      </c>
      <c r="BI39" s="14">
        <v>1</v>
      </c>
      <c r="BJ39" s="14">
        <v>1</v>
      </c>
      <c r="BK39" s="14">
        <v>1</v>
      </c>
      <c r="BL39" s="14">
        <v>1</v>
      </c>
      <c r="BM39" s="14">
        <v>1</v>
      </c>
      <c r="BN39" s="14">
        <v>1</v>
      </c>
      <c r="BO39" s="14">
        <v>1</v>
      </c>
      <c r="BP39" s="14">
        <v>1</v>
      </c>
      <c r="BQ39" s="14">
        <v>1</v>
      </c>
      <c r="BR39" s="14">
        <v>1</v>
      </c>
      <c r="BS39" s="14">
        <v>1</v>
      </c>
      <c r="BT39" s="14">
        <v>1</v>
      </c>
      <c r="BU39" s="14">
        <v>1</v>
      </c>
      <c r="BV39" s="14">
        <v>1</v>
      </c>
      <c r="BW39" s="14">
        <v>1</v>
      </c>
      <c r="BX39" s="10">
        <v>0</v>
      </c>
      <c r="BY39" s="10">
        <v>0</v>
      </c>
      <c r="BZ39" s="10">
        <v>0</v>
      </c>
      <c r="CA39" s="10">
        <v>0</v>
      </c>
      <c r="CB39" s="10">
        <v>0</v>
      </c>
      <c r="CC39" s="10">
        <v>0</v>
      </c>
      <c r="CD39" s="10">
        <v>0</v>
      </c>
      <c r="CE39" s="10">
        <v>0</v>
      </c>
      <c r="CF39" s="10">
        <v>0</v>
      </c>
      <c r="CG39" s="10">
        <v>0</v>
      </c>
      <c r="CH39" s="10">
        <v>0</v>
      </c>
      <c r="CI39" s="10">
        <v>0</v>
      </c>
      <c r="CJ39" s="10">
        <v>0</v>
      </c>
      <c r="CK39">
        <v>0</v>
      </c>
      <c r="CL39" s="10">
        <v>0</v>
      </c>
      <c r="CM39">
        <v>0</v>
      </c>
      <c r="CN39" s="10">
        <v>0</v>
      </c>
      <c r="CO39">
        <v>0</v>
      </c>
      <c r="CP39" s="10">
        <v>0</v>
      </c>
      <c r="CQ39">
        <v>0</v>
      </c>
      <c r="CR39" s="10">
        <v>0</v>
      </c>
      <c r="CS39" s="10">
        <v>0</v>
      </c>
      <c r="CT39" s="10">
        <v>0</v>
      </c>
      <c r="CU39">
        <v>0</v>
      </c>
      <c r="CV39" s="10">
        <v>0</v>
      </c>
      <c r="CW39">
        <v>0</v>
      </c>
      <c r="CX39" s="10">
        <v>0</v>
      </c>
      <c r="CY39">
        <v>0</v>
      </c>
      <c r="CZ39" s="10">
        <v>0</v>
      </c>
      <c r="DA39">
        <v>0</v>
      </c>
      <c r="DB39" s="10">
        <v>0</v>
      </c>
      <c r="DC39" s="10">
        <v>0</v>
      </c>
      <c r="DD39" s="10">
        <v>0</v>
      </c>
      <c r="DE39">
        <v>0</v>
      </c>
      <c r="DF39" s="10">
        <v>0</v>
      </c>
      <c r="DG39">
        <v>0</v>
      </c>
      <c r="DH39" s="10">
        <v>0</v>
      </c>
      <c r="DI39">
        <v>0</v>
      </c>
      <c r="DJ39" s="10">
        <v>0</v>
      </c>
      <c r="DK39">
        <v>0</v>
      </c>
      <c r="DL39" s="10">
        <v>0</v>
      </c>
      <c r="DM39" s="10">
        <v>0</v>
      </c>
      <c r="DN39" s="10">
        <v>0</v>
      </c>
      <c r="DO39">
        <v>0</v>
      </c>
      <c r="DP39" s="10">
        <v>0</v>
      </c>
      <c r="DQ39">
        <v>0</v>
      </c>
      <c r="DR39" s="10">
        <v>0</v>
      </c>
      <c r="DS39">
        <v>0</v>
      </c>
      <c r="DT39" s="10">
        <v>0</v>
      </c>
      <c r="DU39">
        <v>0</v>
      </c>
      <c r="DV39" s="10">
        <v>0</v>
      </c>
      <c r="DW39" s="10">
        <v>0</v>
      </c>
      <c r="DX39" s="10">
        <v>0</v>
      </c>
      <c r="DY39">
        <v>0</v>
      </c>
      <c r="DZ39" s="10">
        <v>0</v>
      </c>
      <c r="EA39">
        <v>0</v>
      </c>
      <c r="EB39" s="10">
        <v>0</v>
      </c>
      <c r="EC39">
        <v>0</v>
      </c>
      <c r="ED39" s="10">
        <v>0</v>
      </c>
      <c r="EE39">
        <v>0</v>
      </c>
      <c r="EF39" s="10">
        <v>0</v>
      </c>
      <c r="EG39" s="10">
        <v>0</v>
      </c>
      <c r="EH39" s="10">
        <v>0</v>
      </c>
      <c r="EI39">
        <v>0</v>
      </c>
      <c r="EJ39">
        <f t="shared" si="104"/>
        <v>0</v>
      </c>
      <c r="EK39">
        <v>0</v>
      </c>
      <c r="EL39">
        <f t="shared" si="105"/>
        <v>0</v>
      </c>
      <c r="EM39">
        <v>0</v>
      </c>
      <c r="EN39">
        <f t="shared" si="106"/>
        <v>0</v>
      </c>
      <c r="EO39">
        <v>0</v>
      </c>
      <c r="EP39" s="10">
        <v>0</v>
      </c>
      <c r="EQ39" s="10">
        <v>0</v>
      </c>
      <c r="ER39" s="10">
        <v>0</v>
      </c>
      <c r="ES39">
        <v>0</v>
      </c>
      <c r="ET39">
        <f t="shared" si="107"/>
        <v>0</v>
      </c>
      <c r="EU39">
        <v>0</v>
      </c>
      <c r="EV39">
        <f t="shared" si="108"/>
        <v>0</v>
      </c>
      <c r="EW39">
        <v>0</v>
      </c>
      <c r="EX39">
        <f t="shared" si="109"/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 s="10">
        <v>0</v>
      </c>
      <c r="FK39" s="10">
        <v>0</v>
      </c>
      <c r="FL39" s="10">
        <v>0</v>
      </c>
      <c r="FM39">
        <v>0</v>
      </c>
      <c r="FN39" s="10">
        <v>0</v>
      </c>
      <c r="FO39">
        <v>0</v>
      </c>
      <c r="FP39" s="10">
        <v>0</v>
      </c>
      <c r="FQ39">
        <v>0</v>
      </c>
      <c r="FR39" s="10">
        <v>0</v>
      </c>
      <c r="FS39">
        <v>0</v>
      </c>
    </row>
    <row r="40" spans="1:175" x14ac:dyDescent="0.3">
      <c r="A40" s="73"/>
      <c r="B40" s="25" t="s">
        <v>250</v>
      </c>
      <c r="C40" s="11" t="s">
        <v>277</v>
      </c>
      <c r="D40" s="2" t="s">
        <v>412</v>
      </c>
      <c r="E40" s="9">
        <f t="shared" si="5"/>
        <v>32</v>
      </c>
      <c r="F40" s="13">
        <v>1</v>
      </c>
      <c r="G40" s="13" t="s">
        <v>416</v>
      </c>
      <c r="H40" s="10">
        <v>0</v>
      </c>
      <c r="I40" t="s">
        <v>12</v>
      </c>
      <c r="J40">
        <v>0</v>
      </c>
      <c r="K40">
        <v>0</v>
      </c>
      <c r="L40">
        <v>0</v>
      </c>
      <c r="M40">
        <v>-1</v>
      </c>
      <c r="N40">
        <v>0</v>
      </c>
      <c r="O40">
        <f>O39</f>
        <v>20000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1</v>
      </c>
      <c r="BE40" s="14">
        <v>1</v>
      </c>
      <c r="BF40" s="14">
        <v>1</v>
      </c>
      <c r="BG40" s="14">
        <v>1</v>
      </c>
      <c r="BH40" s="14">
        <v>1</v>
      </c>
      <c r="BI40" s="14">
        <v>1</v>
      </c>
      <c r="BJ40" s="14">
        <v>1</v>
      </c>
      <c r="BK40" s="14">
        <v>1</v>
      </c>
      <c r="BL40" s="14">
        <v>1</v>
      </c>
      <c r="BM40" s="14">
        <v>1</v>
      </c>
      <c r="BN40" s="14">
        <v>1</v>
      </c>
      <c r="BO40" s="14">
        <v>1</v>
      </c>
      <c r="BP40" s="14">
        <v>1</v>
      </c>
      <c r="BQ40" s="14">
        <v>1</v>
      </c>
      <c r="BR40" s="14">
        <v>1</v>
      </c>
      <c r="BS40" s="14">
        <v>1</v>
      </c>
      <c r="BT40" s="14">
        <v>1</v>
      </c>
      <c r="BU40" s="14">
        <v>1</v>
      </c>
      <c r="BV40" s="14">
        <v>1</v>
      </c>
      <c r="BW40" s="14">
        <v>1</v>
      </c>
      <c r="BX40" s="10">
        <v>0</v>
      </c>
      <c r="BY40" s="10">
        <v>0</v>
      </c>
      <c r="BZ40" s="10">
        <v>0</v>
      </c>
      <c r="CA40" s="10">
        <v>0</v>
      </c>
      <c r="CB40" s="10">
        <v>0</v>
      </c>
      <c r="CC40" s="10">
        <v>0</v>
      </c>
      <c r="CD40" s="10">
        <v>0</v>
      </c>
      <c r="CE40" s="10">
        <v>0</v>
      </c>
      <c r="CF40" s="10">
        <v>0</v>
      </c>
      <c r="CG40" s="10">
        <v>0</v>
      </c>
      <c r="CH40" s="10">
        <v>0</v>
      </c>
      <c r="CI40" s="10">
        <v>0</v>
      </c>
      <c r="CJ40" s="10">
        <v>0</v>
      </c>
      <c r="CK40">
        <v>0</v>
      </c>
      <c r="CL40" s="10">
        <v>0</v>
      </c>
      <c r="CM40">
        <v>0</v>
      </c>
      <c r="CN40" s="10">
        <v>0</v>
      </c>
      <c r="CO40">
        <v>0</v>
      </c>
      <c r="CP40" s="10">
        <v>0</v>
      </c>
      <c r="CQ40">
        <v>0</v>
      </c>
      <c r="CR40" s="10">
        <v>0</v>
      </c>
      <c r="CS40" s="10">
        <v>0</v>
      </c>
      <c r="CT40" s="10">
        <v>0</v>
      </c>
      <c r="CU40">
        <v>0</v>
      </c>
      <c r="CV40" s="10">
        <v>0</v>
      </c>
      <c r="CW40">
        <v>0</v>
      </c>
      <c r="CX40" s="10">
        <v>0</v>
      </c>
      <c r="CY40">
        <v>0</v>
      </c>
      <c r="CZ40" s="10">
        <v>0</v>
      </c>
      <c r="DA40">
        <v>0</v>
      </c>
      <c r="DB40" s="10">
        <v>0</v>
      </c>
      <c r="DC40" s="10">
        <v>0</v>
      </c>
      <c r="DD40" s="10">
        <v>0</v>
      </c>
      <c r="DE40">
        <v>0</v>
      </c>
      <c r="DF40" s="10">
        <v>0</v>
      </c>
      <c r="DG40">
        <v>0</v>
      </c>
      <c r="DH40" s="10">
        <v>0</v>
      </c>
      <c r="DI40">
        <v>0</v>
      </c>
      <c r="DJ40" s="10">
        <v>0</v>
      </c>
      <c r="DK40">
        <v>0</v>
      </c>
      <c r="DL40" s="10">
        <v>0</v>
      </c>
      <c r="DM40" s="10">
        <v>0</v>
      </c>
      <c r="DN40" s="10">
        <v>0</v>
      </c>
      <c r="DO40">
        <v>0</v>
      </c>
      <c r="DP40" s="10">
        <v>0</v>
      </c>
      <c r="DQ40">
        <v>0</v>
      </c>
      <c r="DR40" s="10">
        <v>0</v>
      </c>
      <c r="DS40">
        <v>0</v>
      </c>
      <c r="DT40" s="10">
        <v>0</v>
      </c>
      <c r="DU40">
        <v>0</v>
      </c>
      <c r="DV40" s="10">
        <v>0</v>
      </c>
      <c r="DW40" s="10">
        <v>0</v>
      </c>
      <c r="DX40" s="10">
        <v>0</v>
      </c>
      <c r="DY40">
        <v>0</v>
      </c>
      <c r="DZ40" s="10">
        <v>0</v>
      </c>
      <c r="EA40">
        <v>0</v>
      </c>
      <c r="EB40" s="10">
        <v>0</v>
      </c>
      <c r="EC40">
        <v>0</v>
      </c>
      <c r="ED40" s="10">
        <v>0</v>
      </c>
      <c r="EE40">
        <v>0</v>
      </c>
      <c r="EF40" s="10">
        <v>0</v>
      </c>
      <c r="EG40" s="10">
        <v>0</v>
      </c>
      <c r="EH40" s="10">
        <v>0</v>
      </c>
      <c r="EI40">
        <v>0</v>
      </c>
      <c r="EJ40">
        <f t="shared" si="104"/>
        <v>0</v>
      </c>
      <c r="EK40">
        <v>0</v>
      </c>
      <c r="EL40">
        <f t="shared" si="105"/>
        <v>0</v>
      </c>
      <c r="EM40">
        <v>0</v>
      </c>
      <c r="EN40">
        <f t="shared" si="106"/>
        <v>0</v>
      </c>
      <c r="EO40">
        <v>0</v>
      </c>
      <c r="EP40" s="10">
        <v>0</v>
      </c>
      <c r="EQ40" s="10">
        <v>0</v>
      </c>
      <c r="ER40" s="10">
        <v>0</v>
      </c>
      <c r="ES40">
        <v>0</v>
      </c>
      <c r="ET40">
        <f t="shared" si="107"/>
        <v>0</v>
      </c>
      <c r="EU40">
        <v>0</v>
      </c>
      <c r="EV40">
        <f t="shared" si="108"/>
        <v>0</v>
      </c>
      <c r="EW40">
        <v>0</v>
      </c>
      <c r="EX40">
        <f t="shared" si="109"/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 s="10">
        <v>0</v>
      </c>
      <c r="FK40" s="10">
        <v>0</v>
      </c>
      <c r="FL40" s="10">
        <v>0</v>
      </c>
      <c r="FM40">
        <v>0</v>
      </c>
      <c r="FN40" s="10">
        <v>0</v>
      </c>
      <c r="FO40">
        <v>0</v>
      </c>
      <c r="FP40" s="10">
        <v>0</v>
      </c>
      <c r="FQ40">
        <v>0</v>
      </c>
      <c r="FR40" s="10">
        <v>0</v>
      </c>
      <c r="FS40">
        <v>0</v>
      </c>
    </row>
    <row r="41" spans="1:175" x14ac:dyDescent="0.3">
      <c r="A41" s="73"/>
      <c r="B41" s="25" t="s">
        <v>417</v>
      </c>
      <c r="C41" s="11" t="s">
        <v>277</v>
      </c>
      <c r="D41" s="2" t="s">
        <v>36</v>
      </c>
      <c r="E41" s="9">
        <f t="shared" si="5"/>
        <v>33</v>
      </c>
      <c r="F41" s="13">
        <v>1</v>
      </c>
      <c r="G41" s="13" t="s">
        <v>19</v>
      </c>
      <c r="H41" s="10">
        <v>0</v>
      </c>
      <c r="I41" t="s">
        <v>12</v>
      </c>
      <c r="J41">
        <v>0</v>
      </c>
      <c r="K41">
        <v>0</v>
      </c>
      <c r="L41">
        <v>0</v>
      </c>
      <c r="M41">
        <v>-1</v>
      </c>
      <c r="N41">
        <v>0</v>
      </c>
      <c r="O41">
        <f>O31</f>
        <v>20000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1</v>
      </c>
      <c r="BE41" s="14">
        <v>1</v>
      </c>
      <c r="BF41" s="14">
        <v>1</v>
      </c>
      <c r="BG41" s="14">
        <v>1</v>
      </c>
      <c r="BH41" s="14">
        <v>1</v>
      </c>
      <c r="BI41" s="14">
        <v>1</v>
      </c>
      <c r="BJ41" s="14">
        <v>1</v>
      </c>
      <c r="BK41" s="14">
        <v>1</v>
      </c>
      <c r="BL41" s="14">
        <v>1</v>
      </c>
      <c r="BM41" s="14">
        <v>1</v>
      </c>
      <c r="BN41" s="14">
        <v>1</v>
      </c>
      <c r="BO41" s="14">
        <v>1</v>
      </c>
      <c r="BP41" s="14">
        <v>1</v>
      </c>
      <c r="BQ41" s="14">
        <v>1</v>
      </c>
      <c r="BR41" s="14">
        <v>1</v>
      </c>
      <c r="BS41" s="14">
        <v>1</v>
      </c>
      <c r="BT41" s="14">
        <v>1</v>
      </c>
      <c r="BU41" s="14">
        <v>1</v>
      </c>
      <c r="BV41" s="14">
        <v>1</v>
      </c>
      <c r="BW41" s="14">
        <v>1</v>
      </c>
      <c r="BX41" s="10">
        <v>0</v>
      </c>
      <c r="BY41" s="10">
        <v>0</v>
      </c>
      <c r="BZ41" s="10">
        <v>0</v>
      </c>
      <c r="CA41" s="10">
        <v>0</v>
      </c>
      <c r="CB41" s="10">
        <v>0</v>
      </c>
      <c r="CC41" s="10">
        <v>0</v>
      </c>
      <c r="CD41" s="10">
        <v>0</v>
      </c>
      <c r="CE41" s="10">
        <v>0</v>
      </c>
      <c r="CF41" s="10">
        <v>0</v>
      </c>
      <c r="CG41" s="10">
        <v>0</v>
      </c>
      <c r="CH41" s="10">
        <v>0</v>
      </c>
      <c r="CI41" s="10">
        <v>0</v>
      </c>
      <c r="CJ41" s="10">
        <v>0</v>
      </c>
      <c r="CK41">
        <v>0</v>
      </c>
      <c r="CL41" s="10">
        <v>0</v>
      </c>
      <c r="CM41">
        <v>0</v>
      </c>
      <c r="CN41" s="10">
        <v>0</v>
      </c>
      <c r="CO41">
        <v>0</v>
      </c>
      <c r="CP41" s="10">
        <v>0</v>
      </c>
      <c r="CQ41">
        <v>0</v>
      </c>
      <c r="CR41" s="10">
        <v>0</v>
      </c>
      <c r="CS41" s="10">
        <v>0</v>
      </c>
      <c r="CT41" s="10">
        <v>0</v>
      </c>
      <c r="CU41">
        <v>0</v>
      </c>
      <c r="CV41" s="10">
        <v>0</v>
      </c>
      <c r="CW41">
        <v>0</v>
      </c>
      <c r="CX41" s="10">
        <v>0</v>
      </c>
      <c r="CY41">
        <v>0</v>
      </c>
      <c r="CZ41" s="10">
        <v>0</v>
      </c>
      <c r="DA41">
        <v>0</v>
      </c>
      <c r="DB41" s="10">
        <v>0</v>
      </c>
      <c r="DC41" s="10">
        <v>0</v>
      </c>
      <c r="DD41" s="10">
        <v>0</v>
      </c>
      <c r="DE41">
        <v>0</v>
      </c>
      <c r="DF41" s="10">
        <v>0</v>
      </c>
      <c r="DG41">
        <v>0</v>
      </c>
      <c r="DH41" s="10">
        <v>0</v>
      </c>
      <c r="DI41">
        <v>0</v>
      </c>
      <c r="DJ41" s="10">
        <v>0</v>
      </c>
      <c r="DK41">
        <v>0</v>
      </c>
      <c r="DL41" s="10">
        <v>0</v>
      </c>
      <c r="DM41" s="10">
        <v>0</v>
      </c>
      <c r="DN41" s="10">
        <v>0</v>
      </c>
      <c r="DO41">
        <v>0</v>
      </c>
      <c r="DP41" s="10">
        <v>0</v>
      </c>
      <c r="DQ41">
        <v>0</v>
      </c>
      <c r="DR41" s="10">
        <v>0</v>
      </c>
      <c r="DS41">
        <v>0</v>
      </c>
      <c r="DT41" s="10">
        <v>0</v>
      </c>
      <c r="DU41">
        <v>0</v>
      </c>
      <c r="DV41" s="10">
        <v>0</v>
      </c>
      <c r="DW41" s="10">
        <v>0</v>
      </c>
      <c r="DX41" s="10">
        <v>0</v>
      </c>
      <c r="DY41">
        <v>0</v>
      </c>
      <c r="DZ41" s="10">
        <v>0</v>
      </c>
      <c r="EA41">
        <v>0</v>
      </c>
      <c r="EB41" s="10">
        <v>0</v>
      </c>
      <c r="EC41">
        <v>0</v>
      </c>
      <c r="ED41" s="10">
        <v>0</v>
      </c>
      <c r="EE41">
        <v>0</v>
      </c>
      <c r="EF41" s="10">
        <v>0</v>
      </c>
      <c r="EG41" s="10">
        <v>0</v>
      </c>
      <c r="EH41" s="10">
        <v>0</v>
      </c>
      <c r="EI41">
        <v>0</v>
      </c>
      <c r="EJ41">
        <f t="shared" si="104"/>
        <v>0</v>
      </c>
      <c r="EK41">
        <v>0</v>
      </c>
      <c r="EL41">
        <f t="shared" si="105"/>
        <v>0</v>
      </c>
      <c r="EM41">
        <v>0</v>
      </c>
      <c r="EN41">
        <f t="shared" si="106"/>
        <v>0</v>
      </c>
      <c r="EO41">
        <v>0</v>
      </c>
      <c r="EP41" s="10">
        <v>0</v>
      </c>
      <c r="EQ41" s="10">
        <v>0</v>
      </c>
      <c r="ER41" s="10">
        <v>0</v>
      </c>
      <c r="ES41">
        <v>0</v>
      </c>
      <c r="ET41">
        <f t="shared" si="107"/>
        <v>0</v>
      </c>
      <c r="EU41">
        <v>0</v>
      </c>
      <c r="EV41">
        <f t="shared" si="108"/>
        <v>0</v>
      </c>
      <c r="EW41">
        <v>0</v>
      </c>
      <c r="EX41">
        <f t="shared" si="109"/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 s="10">
        <v>0</v>
      </c>
      <c r="FK41" s="10">
        <v>0</v>
      </c>
      <c r="FL41" s="10">
        <v>0</v>
      </c>
      <c r="FM41">
        <v>0</v>
      </c>
      <c r="FN41" s="10">
        <v>0</v>
      </c>
      <c r="FO41">
        <v>0</v>
      </c>
      <c r="FP41" s="10">
        <v>0</v>
      </c>
      <c r="FQ41">
        <v>0</v>
      </c>
      <c r="FR41" s="10">
        <v>0</v>
      </c>
      <c r="FS41">
        <v>0</v>
      </c>
    </row>
    <row r="42" spans="1:175" x14ac:dyDescent="0.3">
      <c r="A42" s="73"/>
      <c r="B42" s="25" t="s">
        <v>418</v>
      </c>
      <c r="C42" s="11" t="s">
        <v>277</v>
      </c>
      <c r="D42" s="2" t="s">
        <v>253</v>
      </c>
      <c r="E42" s="9">
        <f t="shared" si="5"/>
        <v>34</v>
      </c>
      <c r="F42" s="13">
        <v>1</v>
      </c>
      <c r="G42" s="13" t="s">
        <v>254</v>
      </c>
      <c r="H42" s="58">
        <v>0</v>
      </c>
      <c r="I42" t="s">
        <v>12</v>
      </c>
      <c r="J42">
        <v>0</v>
      </c>
      <c r="K42">
        <v>0</v>
      </c>
      <c r="L42">
        <v>0</v>
      </c>
      <c r="M42">
        <v>-1</v>
      </c>
      <c r="N42">
        <v>0</v>
      </c>
      <c r="O42">
        <f>O32</f>
        <v>20000</v>
      </c>
      <c r="P42" s="58">
        <v>0</v>
      </c>
      <c r="Q42" s="58">
        <v>0</v>
      </c>
      <c r="R42" s="58">
        <v>0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 s="61">
        <v>0</v>
      </c>
      <c r="AU42" s="61">
        <v>0</v>
      </c>
      <c r="AV42" s="61">
        <v>0</v>
      </c>
      <c r="AW42" s="61">
        <v>0</v>
      </c>
      <c r="AX42" s="61">
        <v>0</v>
      </c>
      <c r="AY42" s="61">
        <v>0</v>
      </c>
      <c r="AZ42" s="61">
        <v>0</v>
      </c>
      <c r="BA42" s="61">
        <v>0</v>
      </c>
      <c r="BB42" s="61">
        <v>0</v>
      </c>
      <c r="BC42" s="61">
        <v>0</v>
      </c>
      <c r="BD42" s="61">
        <v>1</v>
      </c>
      <c r="BE42" s="61">
        <v>1</v>
      </c>
      <c r="BF42" s="61">
        <v>1</v>
      </c>
      <c r="BG42" s="61">
        <v>1</v>
      </c>
      <c r="BH42" s="61">
        <v>1</v>
      </c>
      <c r="BI42" s="61">
        <v>1</v>
      </c>
      <c r="BJ42" s="61">
        <v>1</v>
      </c>
      <c r="BK42" s="61">
        <v>1</v>
      </c>
      <c r="BL42" s="61">
        <v>1</v>
      </c>
      <c r="BM42" s="61">
        <v>1</v>
      </c>
      <c r="BN42" s="61">
        <v>1</v>
      </c>
      <c r="BO42" s="61">
        <v>1</v>
      </c>
      <c r="BP42" s="61">
        <v>1</v>
      </c>
      <c r="BQ42" s="61">
        <v>1</v>
      </c>
      <c r="BR42" s="61">
        <v>1</v>
      </c>
      <c r="BS42" s="61">
        <v>1</v>
      </c>
      <c r="BT42" s="61">
        <v>1</v>
      </c>
      <c r="BU42" s="61">
        <v>1</v>
      </c>
      <c r="BV42" s="61">
        <v>1</v>
      </c>
      <c r="BW42" s="61">
        <v>1</v>
      </c>
      <c r="BX42" s="58">
        <v>0</v>
      </c>
      <c r="BY42" s="58">
        <v>0</v>
      </c>
      <c r="BZ42" s="58">
        <v>0</v>
      </c>
      <c r="CA42" s="58">
        <v>0</v>
      </c>
      <c r="CB42" s="58">
        <v>0</v>
      </c>
      <c r="CC42" s="58">
        <v>0</v>
      </c>
      <c r="CD42" s="58">
        <v>0</v>
      </c>
      <c r="CE42" s="58">
        <v>0</v>
      </c>
      <c r="CF42" s="58">
        <v>0</v>
      </c>
      <c r="CG42" s="58">
        <v>0</v>
      </c>
      <c r="CH42" s="58">
        <v>0</v>
      </c>
      <c r="CI42" s="58">
        <v>0</v>
      </c>
      <c r="CJ42" s="58">
        <v>0</v>
      </c>
      <c r="CK42">
        <v>0</v>
      </c>
      <c r="CL42" s="58">
        <v>0</v>
      </c>
      <c r="CM42">
        <v>0</v>
      </c>
      <c r="CN42" s="58">
        <v>0</v>
      </c>
      <c r="CO42">
        <v>0</v>
      </c>
      <c r="CP42" s="58">
        <v>0</v>
      </c>
      <c r="CQ42">
        <v>0</v>
      </c>
      <c r="CR42" s="58">
        <v>0</v>
      </c>
      <c r="CS42" s="58">
        <v>0</v>
      </c>
      <c r="CT42" s="58">
        <v>0</v>
      </c>
      <c r="CU42">
        <v>0</v>
      </c>
      <c r="CV42" s="58">
        <v>0</v>
      </c>
      <c r="CW42">
        <v>0</v>
      </c>
      <c r="CX42" s="58">
        <v>0</v>
      </c>
      <c r="CY42">
        <v>0</v>
      </c>
      <c r="CZ42" s="58">
        <v>0</v>
      </c>
      <c r="DA42">
        <v>0</v>
      </c>
      <c r="DB42" s="58">
        <v>0</v>
      </c>
      <c r="DC42" s="58">
        <v>0</v>
      </c>
      <c r="DD42" s="58">
        <v>0</v>
      </c>
      <c r="DE42">
        <v>0</v>
      </c>
      <c r="DF42" s="58">
        <v>0</v>
      </c>
      <c r="DG42">
        <v>0</v>
      </c>
      <c r="DH42" s="58">
        <v>0</v>
      </c>
      <c r="DI42">
        <v>0</v>
      </c>
      <c r="DJ42" s="58">
        <v>0</v>
      </c>
      <c r="DK42">
        <v>0</v>
      </c>
      <c r="DL42" s="58">
        <v>0</v>
      </c>
      <c r="DM42" s="58">
        <v>0</v>
      </c>
      <c r="DN42" s="58">
        <v>0</v>
      </c>
      <c r="DO42">
        <v>0</v>
      </c>
      <c r="DP42" s="58">
        <v>0</v>
      </c>
      <c r="DQ42">
        <v>0</v>
      </c>
      <c r="DR42" s="58">
        <v>0</v>
      </c>
      <c r="DS42">
        <v>0</v>
      </c>
      <c r="DT42" s="58">
        <v>0</v>
      </c>
      <c r="DU42">
        <v>0</v>
      </c>
      <c r="DV42" s="58">
        <v>0</v>
      </c>
      <c r="DW42" s="58">
        <v>0</v>
      </c>
      <c r="DX42" s="58">
        <v>0</v>
      </c>
      <c r="DY42">
        <v>0</v>
      </c>
      <c r="DZ42" s="58">
        <v>0</v>
      </c>
      <c r="EA42">
        <v>0</v>
      </c>
      <c r="EB42" s="58">
        <v>0</v>
      </c>
      <c r="EC42">
        <v>0</v>
      </c>
      <c r="ED42" s="58">
        <v>0</v>
      </c>
      <c r="EE42">
        <v>0</v>
      </c>
      <c r="EF42" s="58">
        <v>0</v>
      </c>
      <c r="EG42" s="58">
        <v>0</v>
      </c>
      <c r="EH42" s="58">
        <v>0</v>
      </c>
      <c r="EI42">
        <v>0</v>
      </c>
      <c r="EJ42" s="58">
        <v>0</v>
      </c>
      <c r="EK42">
        <v>0</v>
      </c>
      <c r="EL42" s="58">
        <v>0</v>
      </c>
      <c r="EM42">
        <v>0</v>
      </c>
      <c r="EN42" s="58">
        <v>0</v>
      </c>
      <c r="EO42">
        <v>0</v>
      </c>
      <c r="EP42" s="58">
        <v>0</v>
      </c>
      <c r="EQ42" s="58">
        <v>0</v>
      </c>
      <c r="ER42" s="58">
        <v>0</v>
      </c>
      <c r="ES42">
        <v>0</v>
      </c>
      <c r="ET42" s="58">
        <v>0</v>
      </c>
      <c r="EU42">
        <v>0</v>
      </c>
      <c r="EV42" s="58">
        <v>0</v>
      </c>
      <c r="EW42">
        <v>0</v>
      </c>
      <c r="EX42" s="58">
        <v>0</v>
      </c>
      <c r="EY42">
        <v>0</v>
      </c>
      <c r="EZ42" s="58">
        <v>0</v>
      </c>
      <c r="FA42" s="58">
        <v>0</v>
      </c>
      <c r="FB42" s="58">
        <v>0</v>
      </c>
      <c r="FC42">
        <v>0</v>
      </c>
      <c r="FD42" s="58">
        <v>0</v>
      </c>
      <c r="FE42">
        <v>0</v>
      </c>
      <c r="FF42" s="58">
        <v>0</v>
      </c>
      <c r="FG42">
        <v>0</v>
      </c>
      <c r="FH42" s="58">
        <v>0</v>
      </c>
      <c r="FI42">
        <v>0</v>
      </c>
      <c r="FJ42" s="58">
        <v>0</v>
      </c>
      <c r="FK42" s="58">
        <v>0</v>
      </c>
      <c r="FL42" s="58">
        <v>0</v>
      </c>
      <c r="FM42">
        <v>0</v>
      </c>
      <c r="FN42" s="58">
        <v>0</v>
      </c>
      <c r="FO42">
        <v>0</v>
      </c>
      <c r="FP42" s="58">
        <v>0</v>
      </c>
      <c r="FQ42">
        <v>0</v>
      </c>
      <c r="FR42" s="58">
        <v>0</v>
      </c>
      <c r="FS42">
        <v>0</v>
      </c>
    </row>
    <row r="43" spans="1:175" x14ac:dyDescent="0.3">
      <c r="A43" s="73"/>
      <c r="B43" s="3" t="s">
        <v>29</v>
      </c>
      <c r="C43" s="4" t="s">
        <v>31</v>
      </c>
      <c r="D43" s="2" t="s">
        <v>37</v>
      </c>
      <c r="E43" s="9">
        <f t="shared" si="5"/>
        <v>35</v>
      </c>
      <c r="F43" s="13">
        <v>1</v>
      </c>
      <c r="G43" s="13" t="s">
        <v>20</v>
      </c>
      <c r="H43" s="10">
        <v>0</v>
      </c>
      <c r="I43" t="s">
        <v>12</v>
      </c>
      <c r="J43">
        <v>0</v>
      </c>
      <c r="K43">
        <v>1</v>
      </c>
      <c r="L43">
        <v>0</v>
      </c>
      <c r="M43">
        <v>0</v>
      </c>
      <c r="N43">
        <v>0</v>
      </c>
      <c r="O43">
        <f>O53</f>
        <v>2000000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1</v>
      </c>
      <c r="BE43" s="14">
        <v>1</v>
      </c>
      <c r="BF43" s="14">
        <v>1</v>
      </c>
      <c r="BG43" s="14">
        <v>1</v>
      </c>
      <c r="BH43" s="14">
        <v>1</v>
      </c>
      <c r="BI43" s="14">
        <v>1</v>
      </c>
      <c r="BJ43" s="14">
        <v>1</v>
      </c>
      <c r="BK43" s="14">
        <v>1</v>
      </c>
      <c r="BL43" s="14">
        <v>1</v>
      </c>
      <c r="BM43" s="14">
        <v>1</v>
      </c>
      <c r="BN43" s="14">
        <v>1</v>
      </c>
      <c r="BO43" s="14">
        <v>1</v>
      </c>
      <c r="BP43" s="14">
        <v>1</v>
      </c>
      <c r="BQ43" s="14">
        <v>1</v>
      </c>
      <c r="BR43" s="14">
        <v>1</v>
      </c>
      <c r="BS43" s="14">
        <v>1</v>
      </c>
      <c r="BT43" s="14">
        <v>1</v>
      </c>
      <c r="BU43" s="14">
        <v>1</v>
      </c>
      <c r="BV43" s="14">
        <v>1</v>
      </c>
      <c r="BW43" s="14">
        <v>1</v>
      </c>
      <c r="BX43" s="10">
        <v>0</v>
      </c>
      <c r="BY43" s="10">
        <v>0</v>
      </c>
      <c r="BZ43" s="10">
        <v>0</v>
      </c>
      <c r="CA43" s="10">
        <v>0</v>
      </c>
      <c r="CB43" s="10">
        <v>0</v>
      </c>
      <c r="CC43" s="10">
        <v>0</v>
      </c>
      <c r="CD43" s="10">
        <v>0</v>
      </c>
      <c r="CE43" s="10">
        <v>0</v>
      </c>
      <c r="CF43" s="10">
        <v>0</v>
      </c>
      <c r="CG43" s="10">
        <v>0</v>
      </c>
      <c r="CH43" s="10">
        <v>0</v>
      </c>
      <c r="CI43" s="10">
        <v>0</v>
      </c>
      <c r="CJ43" s="10">
        <v>0</v>
      </c>
      <c r="CK43">
        <v>0</v>
      </c>
      <c r="CL43" s="10">
        <v>0</v>
      </c>
      <c r="CM43">
        <v>0</v>
      </c>
      <c r="CN43" s="10">
        <v>0</v>
      </c>
      <c r="CO43">
        <v>0</v>
      </c>
      <c r="CP43" s="10">
        <v>0</v>
      </c>
      <c r="CQ43">
        <v>0</v>
      </c>
      <c r="CR43" s="10">
        <v>0</v>
      </c>
      <c r="CS43" s="10">
        <v>0</v>
      </c>
      <c r="CT43" s="10">
        <v>0</v>
      </c>
      <c r="CU43">
        <v>0</v>
      </c>
      <c r="CV43" s="10">
        <v>0</v>
      </c>
      <c r="CW43">
        <v>0</v>
      </c>
      <c r="CX43" s="10">
        <v>0</v>
      </c>
      <c r="CY43">
        <v>0</v>
      </c>
      <c r="CZ43" s="10">
        <v>0</v>
      </c>
      <c r="DA43">
        <v>0</v>
      </c>
      <c r="DB43" s="10">
        <v>0</v>
      </c>
      <c r="DC43" s="10">
        <v>0</v>
      </c>
      <c r="DD43" s="10">
        <v>0</v>
      </c>
      <c r="DE43">
        <v>0</v>
      </c>
      <c r="DF43" s="10">
        <v>0</v>
      </c>
      <c r="DG43">
        <v>0</v>
      </c>
      <c r="DH43" s="10">
        <v>0</v>
      </c>
      <c r="DI43">
        <v>0</v>
      </c>
      <c r="DJ43" s="10">
        <v>0</v>
      </c>
      <c r="DK43">
        <v>0</v>
      </c>
      <c r="DL43" s="10">
        <v>0</v>
      </c>
      <c r="DM43" s="10">
        <v>0</v>
      </c>
      <c r="DN43" s="10">
        <v>0</v>
      </c>
      <c r="DO43">
        <v>0</v>
      </c>
      <c r="DP43" s="10">
        <v>0</v>
      </c>
      <c r="DQ43">
        <v>0</v>
      </c>
      <c r="DR43" s="10">
        <v>0</v>
      </c>
      <c r="DS43">
        <v>0</v>
      </c>
      <c r="DT43" s="10">
        <v>0</v>
      </c>
      <c r="DU43">
        <v>0</v>
      </c>
      <c r="DV43" s="10">
        <v>0</v>
      </c>
      <c r="DW43" s="10">
        <v>0</v>
      </c>
      <c r="DX43" s="10">
        <v>0</v>
      </c>
      <c r="DY43">
        <v>0</v>
      </c>
      <c r="DZ43" s="10">
        <v>0</v>
      </c>
      <c r="EA43">
        <v>0</v>
      </c>
      <c r="EB43" s="10">
        <v>0</v>
      </c>
      <c r="EC43">
        <v>0</v>
      </c>
      <c r="ED43" s="10">
        <v>0</v>
      </c>
      <c r="EE43">
        <v>0</v>
      </c>
      <c r="EF43" s="10">
        <v>0</v>
      </c>
      <c r="EG43" s="10">
        <v>0</v>
      </c>
      <c r="EH43" s="10">
        <v>0</v>
      </c>
      <c r="EI43">
        <v>0</v>
      </c>
      <c r="EJ43">
        <f>$EG43*B$3</f>
        <v>0</v>
      </c>
      <c r="EK43">
        <v>0</v>
      </c>
      <c r="EL43">
        <f t="shared" ref="EL43:EL49" si="110">$EG43*C$3</f>
        <v>0</v>
      </c>
      <c r="EM43">
        <v>0</v>
      </c>
      <c r="EN43">
        <f t="shared" ref="EN43:EN49" si="111">$EG43*D$3</f>
        <v>0</v>
      </c>
      <c r="EO43">
        <v>0</v>
      </c>
      <c r="EP43" s="10">
        <v>0</v>
      </c>
      <c r="EQ43" s="10">
        <v>0</v>
      </c>
      <c r="ER43" s="10">
        <v>0</v>
      </c>
      <c r="ES43">
        <v>0</v>
      </c>
      <c r="ET43">
        <f t="shared" ref="ET43:ET49" si="112">$EQ43*B$3</f>
        <v>0</v>
      </c>
      <c r="EU43">
        <v>0</v>
      </c>
      <c r="EV43">
        <f t="shared" ref="EV43:EV49" si="113">$EQ43*C$3</f>
        <v>0</v>
      </c>
      <c r="EW43">
        <v>0</v>
      </c>
      <c r="EX43">
        <f t="shared" ref="EX43:EX49" si="114">$EQ43*D$3</f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 s="10">
        <v>0</v>
      </c>
      <c r="FK43" s="10">
        <v>0</v>
      </c>
      <c r="FL43" s="10">
        <v>0</v>
      </c>
      <c r="FM43">
        <v>0</v>
      </c>
      <c r="FN43" s="10">
        <v>0</v>
      </c>
      <c r="FO43">
        <v>0</v>
      </c>
      <c r="FP43" s="10">
        <v>0</v>
      </c>
      <c r="FQ43">
        <v>0</v>
      </c>
      <c r="FR43" s="10">
        <v>0</v>
      </c>
      <c r="FS43">
        <v>0</v>
      </c>
    </row>
    <row r="44" spans="1:175" x14ac:dyDescent="0.3">
      <c r="A44" s="73"/>
      <c r="B44" s="3" t="s">
        <v>30</v>
      </c>
      <c r="C44" s="4" t="s">
        <v>32</v>
      </c>
      <c r="D44" s="2" t="s">
        <v>38</v>
      </c>
      <c r="E44" s="9">
        <f t="shared" si="5"/>
        <v>36</v>
      </c>
      <c r="F44" s="13">
        <v>1</v>
      </c>
      <c r="G44" s="13" t="s">
        <v>21</v>
      </c>
      <c r="H44" s="10">
        <v>0</v>
      </c>
      <c r="I44" t="s">
        <v>12</v>
      </c>
      <c r="J44" s="10">
        <v>0</v>
      </c>
      <c r="K44">
        <v>-1</v>
      </c>
      <c r="L44">
        <v>0</v>
      </c>
      <c r="M44" s="10">
        <v>0</v>
      </c>
      <c r="N44">
        <v>0</v>
      </c>
      <c r="O44">
        <f>O53</f>
        <v>2000000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1</v>
      </c>
      <c r="BE44" s="14">
        <v>1</v>
      </c>
      <c r="BF44" s="14">
        <v>1</v>
      </c>
      <c r="BG44" s="14">
        <v>1</v>
      </c>
      <c r="BH44" s="14">
        <v>1</v>
      </c>
      <c r="BI44" s="14">
        <v>1</v>
      </c>
      <c r="BJ44" s="14">
        <v>1</v>
      </c>
      <c r="BK44" s="14">
        <v>1</v>
      </c>
      <c r="BL44" s="14">
        <v>1</v>
      </c>
      <c r="BM44" s="14">
        <v>1</v>
      </c>
      <c r="BN44" s="14">
        <v>1</v>
      </c>
      <c r="BO44" s="14">
        <v>1</v>
      </c>
      <c r="BP44" s="14">
        <v>1</v>
      </c>
      <c r="BQ44" s="14">
        <v>1</v>
      </c>
      <c r="BR44" s="14">
        <v>1</v>
      </c>
      <c r="BS44" s="14">
        <v>1</v>
      </c>
      <c r="BT44" s="14">
        <v>1</v>
      </c>
      <c r="BU44" s="14">
        <v>1</v>
      </c>
      <c r="BV44" s="14">
        <v>1</v>
      </c>
      <c r="BW44" s="14">
        <v>1</v>
      </c>
      <c r="BX44" s="10">
        <v>0</v>
      </c>
      <c r="BY44" s="10">
        <v>0</v>
      </c>
      <c r="BZ44" s="10">
        <v>0</v>
      </c>
      <c r="CA44" s="10">
        <v>0</v>
      </c>
      <c r="CB44" s="10">
        <v>0</v>
      </c>
      <c r="CC44" s="10">
        <v>0</v>
      </c>
      <c r="CD44" s="10">
        <v>0</v>
      </c>
      <c r="CE44" s="10">
        <v>0</v>
      </c>
      <c r="CF44" s="10">
        <v>0</v>
      </c>
      <c r="CG44" s="10">
        <v>0</v>
      </c>
      <c r="CH44" s="10">
        <v>0</v>
      </c>
      <c r="CI44" s="10">
        <v>0</v>
      </c>
      <c r="CJ44" s="10">
        <v>0</v>
      </c>
      <c r="CK44">
        <v>0</v>
      </c>
      <c r="CL44" s="10">
        <v>0</v>
      </c>
      <c r="CM44">
        <v>0</v>
      </c>
      <c r="CN44" s="10">
        <v>0</v>
      </c>
      <c r="CO44">
        <v>0</v>
      </c>
      <c r="CP44" s="10">
        <v>0</v>
      </c>
      <c r="CQ44">
        <v>0</v>
      </c>
      <c r="CR44" s="10">
        <v>0</v>
      </c>
      <c r="CS44" s="10">
        <v>0</v>
      </c>
      <c r="CT44" s="10">
        <v>0</v>
      </c>
      <c r="CU44">
        <v>0</v>
      </c>
      <c r="CV44" s="10">
        <v>0</v>
      </c>
      <c r="CW44">
        <v>0</v>
      </c>
      <c r="CX44" s="10">
        <v>0</v>
      </c>
      <c r="CY44">
        <v>0</v>
      </c>
      <c r="CZ44" s="10">
        <v>0</v>
      </c>
      <c r="DA44">
        <v>0</v>
      </c>
      <c r="DB44" s="10">
        <v>0</v>
      </c>
      <c r="DC44" s="10">
        <v>0</v>
      </c>
      <c r="DD44" s="10">
        <v>0</v>
      </c>
      <c r="DE44">
        <v>0</v>
      </c>
      <c r="DF44" s="10">
        <v>0</v>
      </c>
      <c r="DG44">
        <v>0</v>
      </c>
      <c r="DH44" s="10">
        <v>0</v>
      </c>
      <c r="DI44">
        <v>0</v>
      </c>
      <c r="DJ44" s="10">
        <v>0</v>
      </c>
      <c r="DK44">
        <v>0</v>
      </c>
      <c r="DL44" s="29">
        <v>0</v>
      </c>
      <c r="DM44" s="29">
        <v>0.02</v>
      </c>
      <c r="DN44" s="10">
        <v>3.3500000000000002E-2</v>
      </c>
      <c r="DO44" s="29">
        <v>0</v>
      </c>
      <c r="DP44" s="29">
        <v>0.02</v>
      </c>
      <c r="DQ44" s="10">
        <v>3.3500000000000002E-2</v>
      </c>
      <c r="DR44" s="10">
        <v>0.02</v>
      </c>
      <c r="DS44" s="29">
        <v>0</v>
      </c>
      <c r="DT44" s="29">
        <v>0.02</v>
      </c>
      <c r="DU44" s="10">
        <v>3.3500000000000002E-2</v>
      </c>
      <c r="DV44" s="10">
        <v>0</v>
      </c>
      <c r="DW44" s="10">
        <v>0</v>
      </c>
      <c r="DX44" s="10">
        <v>0</v>
      </c>
      <c r="DY44">
        <v>0</v>
      </c>
      <c r="DZ44" s="10">
        <v>0</v>
      </c>
      <c r="EA44">
        <v>0</v>
      </c>
      <c r="EB44" s="10">
        <v>0</v>
      </c>
      <c r="EC44">
        <v>0</v>
      </c>
      <c r="ED44" s="10">
        <v>0</v>
      </c>
      <c r="EE44">
        <v>0</v>
      </c>
      <c r="EF44" s="10">
        <v>0</v>
      </c>
      <c r="EG44" s="10">
        <v>0</v>
      </c>
      <c r="EH44" s="10">
        <v>0</v>
      </c>
      <c r="EI44">
        <v>0</v>
      </c>
      <c r="EJ44">
        <f t="shared" ref="EJ44:EJ49" si="115">$EG44*B$3</f>
        <v>0</v>
      </c>
      <c r="EK44">
        <v>0</v>
      </c>
      <c r="EL44">
        <f t="shared" si="110"/>
        <v>0</v>
      </c>
      <c r="EM44">
        <v>0</v>
      </c>
      <c r="EN44">
        <f t="shared" si="111"/>
        <v>0</v>
      </c>
      <c r="EO44">
        <v>0</v>
      </c>
      <c r="EP44" s="10">
        <v>0</v>
      </c>
      <c r="EQ44" s="10">
        <v>0</v>
      </c>
      <c r="ER44" s="10">
        <v>0</v>
      </c>
      <c r="ES44">
        <v>0</v>
      </c>
      <c r="ET44">
        <f t="shared" si="112"/>
        <v>0</v>
      </c>
      <c r="EU44">
        <v>0</v>
      </c>
      <c r="EV44">
        <f t="shared" si="113"/>
        <v>0</v>
      </c>
      <c r="EW44">
        <v>0</v>
      </c>
      <c r="EX44">
        <f t="shared" si="114"/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 s="10">
        <v>0</v>
      </c>
      <c r="FK44" s="10">
        <v>0</v>
      </c>
      <c r="FL44" s="10">
        <v>0</v>
      </c>
      <c r="FM44">
        <v>0</v>
      </c>
      <c r="FN44" s="10">
        <v>0</v>
      </c>
      <c r="FO44">
        <v>0</v>
      </c>
      <c r="FP44" s="10">
        <v>0</v>
      </c>
      <c r="FQ44">
        <v>0</v>
      </c>
      <c r="FR44" s="10">
        <v>0</v>
      </c>
      <c r="FS44">
        <v>0</v>
      </c>
    </row>
    <row r="45" spans="1:175" x14ac:dyDescent="0.3">
      <c r="A45" s="73"/>
      <c r="B45" t="s">
        <v>277</v>
      </c>
      <c r="C45" s="4" t="s">
        <v>439</v>
      </c>
      <c r="D45" s="2" t="s">
        <v>427</v>
      </c>
      <c r="E45" s="9">
        <f t="shared" si="5"/>
        <v>37</v>
      </c>
      <c r="F45" s="13">
        <v>1</v>
      </c>
      <c r="G45" s="13" t="s">
        <v>428</v>
      </c>
      <c r="H45" s="10">
        <v>0</v>
      </c>
      <c r="I45" t="s">
        <v>12</v>
      </c>
      <c r="J45" s="10">
        <v>0</v>
      </c>
      <c r="K45" s="10">
        <v>0</v>
      </c>
      <c r="L45" s="10">
        <v>-1</v>
      </c>
      <c r="M45" s="10">
        <v>0</v>
      </c>
      <c r="N45" s="10">
        <v>0</v>
      </c>
      <c r="O45">
        <f>O54</f>
        <v>2000000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1</v>
      </c>
      <c r="AK45" s="10">
        <v>1</v>
      </c>
      <c r="AL45" s="10">
        <v>1</v>
      </c>
      <c r="AM45" s="10">
        <v>1</v>
      </c>
      <c r="AN45" s="10">
        <v>1</v>
      </c>
      <c r="AO45" s="10">
        <v>1</v>
      </c>
      <c r="AP45" s="10">
        <v>1</v>
      </c>
      <c r="AQ45" s="10">
        <v>1</v>
      </c>
      <c r="AR45" s="10">
        <v>1</v>
      </c>
      <c r="AS45" s="10">
        <v>1</v>
      </c>
      <c r="AT45" s="14">
        <v>0</v>
      </c>
      <c r="AU45" s="14">
        <v>0</v>
      </c>
      <c r="AV45" s="14">
        <v>0</v>
      </c>
      <c r="AW45" s="14">
        <v>0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1</v>
      </c>
      <c r="BE45" s="14">
        <v>1</v>
      </c>
      <c r="BF45" s="14">
        <v>1</v>
      </c>
      <c r="BG45" s="14">
        <v>1</v>
      </c>
      <c r="BH45" s="14">
        <v>1</v>
      </c>
      <c r="BI45" s="14">
        <v>1</v>
      </c>
      <c r="BJ45" s="14">
        <v>1</v>
      </c>
      <c r="BK45" s="14">
        <v>1</v>
      </c>
      <c r="BL45" s="14">
        <v>1</v>
      </c>
      <c r="BM45" s="14">
        <v>1</v>
      </c>
      <c r="BN45" s="14">
        <v>1</v>
      </c>
      <c r="BO45" s="14">
        <v>1</v>
      </c>
      <c r="BP45" s="14">
        <v>1</v>
      </c>
      <c r="BQ45" s="14">
        <v>1</v>
      </c>
      <c r="BR45" s="14">
        <v>1</v>
      </c>
      <c r="BS45" s="14">
        <v>1</v>
      </c>
      <c r="BT45" s="14">
        <v>1</v>
      </c>
      <c r="BU45" s="14">
        <v>1</v>
      </c>
      <c r="BV45" s="14">
        <v>1</v>
      </c>
      <c r="BW45" s="14">
        <v>1</v>
      </c>
      <c r="BX45" s="10">
        <v>0</v>
      </c>
      <c r="BY45" s="10">
        <v>0</v>
      </c>
      <c r="BZ45" s="10">
        <v>0</v>
      </c>
      <c r="CA45" s="10">
        <v>0</v>
      </c>
      <c r="CB45" s="10">
        <v>0</v>
      </c>
      <c r="CC45" s="10">
        <v>0</v>
      </c>
      <c r="CD45" s="10">
        <v>0</v>
      </c>
      <c r="CE45" s="10">
        <v>0</v>
      </c>
      <c r="CF45" s="10">
        <v>0</v>
      </c>
      <c r="CG45" s="10">
        <v>0</v>
      </c>
      <c r="CH45" s="10">
        <v>0</v>
      </c>
      <c r="CI45" s="10">
        <v>0</v>
      </c>
      <c r="CJ45" s="10">
        <v>0</v>
      </c>
      <c r="CK45">
        <v>0</v>
      </c>
      <c r="CL45" s="10">
        <v>0</v>
      </c>
      <c r="CM45">
        <v>0</v>
      </c>
      <c r="CN45" s="10">
        <v>0</v>
      </c>
      <c r="CO45">
        <v>0</v>
      </c>
      <c r="CP45" s="10">
        <v>0</v>
      </c>
      <c r="CQ45">
        <v>0</v>
      </c>
      <c r="CR45" s="10">
        <v>0</v>
      </c>
      <c r="CS45" s="10">
        <v>0</v>
      </c>
      <c r="CT45" s="10">
        <v>0</v>
      </c>
      <c r="CU45">
        <v>0</v>
      </c>
      <c r="CV45" s="10">
        <v>0</v>
      </c>
      <c r="CW45">
        <v>0</v>
      </c>
      <c r="CX45" s="10">
        <v>0</v>
      </c>
      <c r="CY45">
        <v>0</v>
      </c>
      <c r="CZ45" s="10">
        <v>0</v>
      </c>
      <c r="DA45">
        <v>0</v>
      </c>
      <c r="DB45" s="10">
        <v>0</v>
      </c>
      <c r="DC45" s="10">
        <v>0</v>
      </c>
      <c r="DD45" s="10">
        <v>0</v>
      </c>
      <c r="DE45">
        <v>0</v>
      </c>
      <c r="DF45" s="10">
        <v>0</v>
      </c>
      <c r="DG45">
        <v>0</v>
      </c>
      <c r="DH45" s="10">
        <v>0</v>
      </c>
      <c r="DI45">
        <v>0</v>
      </c>
      <c r="DJ45" s="10">
        <v>0</v>
      </c>
      <c r="DK45">
        <v>0</v>
      </c>
      <c r="DL45" s="29">
        <v>0.02</v>
      </c>
      <c r="DM45" s="29">
        <v>3.3500000000000002E-2</v>
      </c>
      <c r="DN45" s="29">
        <v>6.7000000000000004E-2</v>
      </c>
      <c r="DO45" s="29">
        <v>0.02</v>
      </c>
      <c r="DP45" s="29">
        <v>3.3500000000000002E-2</v>
      </c>
      <c r="DQ45" s="29">
        <v>6.7000000000000004E-2</v>
      </c>
      <c r="DR45" s="29">
        <v>3.3500000000000002E-2</v>
      </c>
      <c r="DS45" s="29">
        <v>0.02</v>
      </c>
      <c r="DT45" s="29">
        <v>3.3500000000000002E-2</v>
      </c>
      <c r="DU45" s="29">
        <v>6.7000000000000004E-2</v>
      </c>
      <c r="DV45" s="10">
        <v>0</v>
      </c>
      <c r="DW45" s="10">
        <v>0</v>
      </c>
      <c r="DX45" s="10">
        <v>0</v>
      </c>
      <c r="DY45">
        <v>0</v>
      </c>
      <c r="DZ45" s="10">
        <v>0</v>
      </c>
      <c r="EA45">
        <v>0</v>
      </c>
      <c r="EB45" s="10">
        <v>0</v>
      </c>
      <c r="EC45">
        <v>0</v>
      </c>
      <c r="ED45" s="10">
        <v>0</v>
      </c>
      <c r="EE45">
        <v>0</v>
      </c>
      <c r="EF45" s="10">
        <v>0</v>
      </c>
      <c r="EG45" s="10">
        <v>0</v>
      </c>
      <c r="EH45" s="10">
        <v>0</v>
      </c>
      <c r="EI45">
        <v>0</v>
      </c>
      <c r="EJ45">
        <f t="shared" si="115"/>
        <v>0</v>
      </c>
      <c r="EK45">
        <v>1</v>
      </c>
      <c r="EL45">
        <f t="shared" si="110"/>
        <v>0</v>
      </c>
      <c r="EM45">
        <v>1</v>
      </c>
      <c r="EN45">
        <f t="shared" si="111"/>
        <v>0</v>
      </c>
      <c r="EO45">
        <v>0</v>
      </c>
      <c r="EP45" s="10">
        <v>0</v>
      </c>
      <c r="EQ45" s="10">
        <v>0</v>
      </c>
      <c r="ER45" s="10">
        <v>0</v>
      </c>
      <c r="ES45">
        <v>0</v>
      </c>
      <c r="ET45">
        <f t="shared" si="112"/>
        <v>0</v>
      </c>
      <c r="EU45">
        <v>1</v>
      </c>
      <c r="EV45">
        <f t="shared" si="113"/>
        <v>0</v>
      </c>
      <c r="EW45">
        <v>1</v>
      </c>
      <c r="EX45">
        <f t="shared" si="114"/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 s="10">
        <v>0</v>
      </c>
      <c r="FK45" s="10">
        <v>0</v>
      </c>
      <c r="FL45" s="10">
        <v>0</v>
      </c>
      <c r="FM45">
        <v>0</v>
      </c>
      <c r="FN45" s="10">
        <v>0</v>
      </c>
      <c r="FO45">
        <v>0</v>
      </c>
      <c r="FP45" s="10">
        <v>0</v>
      </c>
      <c r="FQ45">
        <v>0</v>
      </c>
      <c r="FR45" s="10">
        <v>0</v>
      </c>
      <c r="FS45">
        <v>0</v>
      </c>
    </row>
    <row r="46" spans="1:175" x14ac:dyDescent="0.3">
      <c r="A46" s="73"/>
      <c r="B46" s="3" t="s">
        <v>135</v>
      </c>
      <c r="C46" s="4" t="s">
        <v>130</v>
      </c>
      <c r="D46" s="2" t="s">
        <v>39</v>
      </c>
      <c r="E46" s="9">
        <f t="shared" si="5"/>
        <v>38</v>
      </c>
      <c r="F46" s="13">
        <v>1</v>
      </c>
      <c r="G46" s="13" t="s">
        <v>14</v>
      </c>
      <c r="H46">
        <v>0</v>
      </c>
      <c r="I46" s="24" t="str">
        <f>B31</f>
        <v>Product/Reactant3</v>
      </c>
      <c r="J46">
        <v>0</v>
      </c>
      <c r="K46">
        <v>0</v>
      </c>
      <c r="L46" s="10">
        <v>0</v>
      </c>
      <c r="M46">
        <v>0</v>
      </c>
      <c r="N46">
        <v>0</v>
      </c>
      <c r="O46">
        <f>9*O31</f>
        <v>180000</v>
      </c>
      <c r="P46">
        <v>8</v>
      </c>
      <c r="Q46">
        <v>8</v>
      </c>
      <c r="R46">
        <v>8</v>
      </c>
      <c r="S46">
        <v>8</v>
      </c>
      <c r="T46">
        <v>8</v>
      </c>
      <c r="U46">
        <v>8</v>
      </c>
      <c r="V46">
        <v>8</v>
      </c>
      <c r="W46">
        <v>8</v>
      </c>
      <c r="X46">
        <v>8</v>
      </c>
      <c r="Y46">
        <v>8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1</v>
      </c>
      <c r="BE46" s="14">
        <v>1</v>
      </c>
      <c r="BF46" s="14">
        <v>1</v>
      </c>
      <c r="BG46" s="14">
        <v>1</v>
      </c>
      <c r="BH46" s="14">
        <v>1</v>
      </c>
      <c r="BI46" s="14">
        <v>1</v>
      </c>
      <c r="BJ46" s="14">
        <v>1</v>
      </c>
      <c r="BK46" s="14">
        <v>1</v>
      </c>
      <c r="BL46" s="14">
        <v>1</v>
      </c>
      <c r="BM46" s="14">
        <v>1</v>
      </c>
      <c r="BN46" s="14">
        <v>1</v>
      </c>
      <c r="BO46" s="14">
        <v>1</v>
      </c>
      <c r="BP46" s="14">
        <v>1</v>
      </c>
      <c r="BQ46" s="14">
        <v>1</v>
      </c>
      <c r="BR46" s="14">
        <v>1</v>
      </c>
      <c r="BS46" s="14">
        <v>1</v>
      </c>
      <c r="BT46" s="14">
        <v>1</v>
      </c>
      <c r="BU46" s="14">
        <v>1</v>
      </c>
      <c r="BV46" s="14">
        <v>1</v>
      </c>
      <c r="BW46" s="14">
        <v>1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2.7E-2</v>
      </c>
      <c r="DM46">
        <v>0.05</v>
      </c>
      <c r="DN46">
        <v>0.15</v>
      </c>
      <c r="DO46">
        <v>2.7E-2</v>
      </c>
      <c r="DP46">
        <v>0.05</v>
      </c>
      <c r="DQ46">
        <v>0.15</v>
      </c>
      <c r="DR46">
        <v>0.05</v>
      </c>
      <c r="DS46">
        <v>2.7E-2</v>
      </c>
      <c r="DT46">
        <v>0.05</v>
      </c>
      <c r="DU46">
        <v>0.15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 s="10">
        <v>0</v>
      </c>
      <c r="EG46" s="10">
        <v>0</v>
      </c>
      <c r="EH46" s="10">
        <v>0</v>
      </c>
      <c r="EI46">
        <v>0</v>
      </c>
      <c r="EJ46">
        <f t="shared" si="115"/>
        <v>0</v>
      </c>
      <c r="EK46">
        <v>0</v>
      </c>
      <c r="EL46">
        <f t="shared" si="110"/>
        <v>0</v>
      </c>
      <c r="EM46">
        <v>0</v>
      </c>
      <c r="EN46">
        <f t="shared" si="111"/>
        <v>0</v>
      </c>
      <c r="EO46">
        <v>0</v>
      </c>
      <c r="EP46" s="10">
        <v>0</v>
      </c>
      <c r="EQ46" s="10">
        <v>0</v>
      </c>
      <c r="ER46" s="10">
        <v>0</v>
      </c>
      <c r="ES46">
        <v>0</v>
      </c>
      <c r="ET46">
        <f t="shared" si="112"/>
        <v>0</v>
      </c>
      <c r="EU46">
        <v>0</v>
      </c>
      <c r="EV46">
        <f t="shared" si="113"/>
        <v>0</v>
      </c>
      <c r="EW46">
        <v>0</v>
      </c>
      <c r="EX46">
        <f t="shared" si="114"/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</row>
    <row r="47" spans="1:175" x14ac:dyDescent="0.3">
      <c r="A47" s="73"/>
      <c r="B47" s="3" t="s">
        <v>15</v>
      </c>
      <c r="C47" s="11" t="s">
        <v>277</v>
      </c>
      <c r="D47" s="2" t="s">
        <v>40</v>
      </c>
      <c r="E47" s="9">
        <f t="shared" si="5"/>
        <v>39</v>
      </c>
      <c r="F47" s="13">
        <v>1</v>
      </c>
      <c r="G47" s="13" t="s">
        <v>22</v>
      </c>
      <c r="H47">
        <v>0</v>
      </c>
      <c r="I47" t="s">
        <v>12</v>
      </c>
      <c r="J47">
        <v>0</v>
      </c>
      <c r="K47">
        <v>0</v>
      </c>
      <c r="L47" s="10">
        <v>0</v>
      </c>
      <c r="M47" s="10">
        <v>-1</v>
      </c>
      <c r="N47">
        <v>0</v>
      </c>
      <c r="O47">
        <v>20000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1</v>
      </c>
      <c r="BE47" s="14">
        <v>1</v>
      </c>
      <c r="BF47" s="14">
        <v>1</v>
      </c>
      <c r="BG47" s="14">
        <v>1</v>
      </c>
      <c r="BH47" s="14">
        <v>1</v>
      </c>
      <c r="BI47" s="14">
        <v>1</v>
      </c>
      <c r="BJ47" s="14">
        <v>1</v>
      </c>
      <c r="BK47" s="14">
        <v>1</v>
      </c>
      <c r="BL47" s="14">
        <v>1</v>
      </c>
      <c r="BM47" s="14">
        <v>1</v>
      </c>
      <c r="BN47" s="14">
        <v>1</v>
      </c>
      <c r="BO47" s="14">
        <v>1</v>
      </c>
      <c r="BP47" s="14">
        <v>1</v>
      </c>
      <c r="BQ47" s="14">
        <v>1</v>
      </c>
      <c r="BR47" s="14">
        <v>1</v>
      </c>
      <c r="BS47" s="14">
        <v>1</v>
      </c>
      <c r="BT47" s="14">
        <v>1</v>
      </c>
      <c r="BU47" s="14">
        <v>1</v>
      </c>
      <c r="BV47" s="14">
        <v>1</v>
      </c>
      <c r="BW47" s="14">
        <v>1</v>
      </c>
      <c r="BX47">
        <v>4</v>
      </c>
      <c r="BY47">
        <v>3.5</v>
      </c>
      <c r="BZ47">
        <v>3.5</v>
      </c>
      <c r="CA47">
        <v>3.5</v>
      </c>
      <c r="CB47">
        <v>3.5</v>
      </c>
      <c r="CC47">
        <v>3.5</v>
      </c>
      <c r="CD47">
        <v>3.5</v>
      </c>
      <c r="CE47">
        <v>3.5</v>
      </c>
      <c r="CF47">
        <v>3.5</v>
      </c>
      <c r="CG47">
        <v>3.5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f t="shared" si="115"/>
        <v>0</v>
      </c>
      <c r="EK47">
        <v>0</v>
      </c>
      <c r="EL47">
        <f t="shared" si="110"/>
        <v>0</v>
      </c>
      <c r="EM47">
        <v>0</v>
      </c>
      <c r="EN47">
        <f t="shared" si="111"/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f t="shared" si="112"/>
        <v>0</v>
      </c>
      <c r="EU47">
        <v>0</v>
      </c>
      <c r="EV47">
        <f t="shared" si="113"/>
        <v>0</v>
      </c>
      <c r="EW47">
        <v>0</v>
      </c>
      <c r="EX47">
        <f t="shared" si="114"/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</row>
    <row r="48" spans="1:175" x14ac:dyDescent="0.3">
      <c r="A48" s="73"/>
      <c r="B48" s="3" t="s">
        <v>16</v>
      </c>
      <c r="C48" s="11" t="s">
        <v>277</v>
      </c>
      <c r="D48" s="2" t="s">
        <v>41</v>
      </c>
      <c r="E48" s="9">
        <f t="shared" si="5"/>
        <v>40</v>
      </c>
      <c r="F48" s="13">
        <v>1</v>
      </c>
      <c r="G48" s="13" t="s">
        <v>23</v>
      </c>
      <c r="H48">
        <v>0</v>
      </c>
      <c r="I48" t="s">
        <v>12</v>
      </c>
      <c r="J48">
        <v>0</v>
      </c>
      <c r="K48">
        <v>0</v>
      </c>
      <c r="L48" s="10">
        <v>0</v>
      </c>
      <c r="M48">
        <v>1</v>
      </c>
      <c r="N48">
        <v>0</v>
      </c>
      <c r="O48">
        <f>O47</f>
        <v>20000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1</v>
      </c>
      <c r="BE48" s="14">
        <v>1</v>
      </c>
      <c r="BF48" s="14">
        <v>1</v>
      </c>
      <c r="BG48" s="14">
        <v>1</v>
      </c>
      <c r="BH48" s="14">
        <v>1</v>
      </c>
      <c r="BI48" s="14">
        <v>1</v>
      </c>
      <c r="BJ48" s="14">
        <v>1</v>
      </c>
      <c r="BK48" s="14">
        <v>1</v>
      </c>
      <c r="BL48" s="14">
        <v>1</v>
      </c>
      <c r="BM48" s="14">
        <v>1</v>
      </c>
      <c r="BN48" s="14">
        <v>1</v>
      </c>
      <c r="BO48" s="14">
        <v>1</v>
      </c>
      <c r="BP48" s="14">
        <v>1</v>
      </c>
      <c r="BQ48" s="14">
        <v>1</v>
      </c>
      <c r="BR48" s="14">
        <v>1</v>
      </c>
      <c r="BS48" s="14">
        <v>1</v>
      </c>
      <c r="BT48" s="14">
        <v>1</v>
      </c>
      <c r="BU48" s="14">
        <v>1</v>
      </c>
      <c r="BV48" s="14">
        <v>1</v>
      </c>
      <c r="BW48" s="14">
        <v>1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f t="shared" si="115"/>
        <v>0</v>
      </c>
      <c r="EK48">
        <v>0</v>
      </c>
      <c r="EL48">
        <f t="shared" si="110"/>
        <v>0</v>
      </c>
      <c r="EM48">
        <v>0</v>
      </c>
      <c r="EN48">
        <f t="shared" si="111"/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f t="shared" si="112"/>
        <v>0</v>
      </c>
      <c r="EU48">
        <v>0</v>
      </c>
      <c r="EV48">
        <f t="shared" si="113"/>
        <v>0</v>
      </c>
      <c r="EW48">
        <v>0</v>
      </c>
      <c r="EX48">
        <f t="shared" si="114"/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</row>
    <row r="49" spans="1:175" x14ac:dyDescent="0.3">
      <c r="A49" s="73"/>
      <c r="B49" s="3" t="s">
        <v>17</v>
      </c>
      <c r="C49" s="11" t="s">
        <v>277</v>
      </c>
      <c r="D49" s="6" t="s">
        <v>42</v>
      </c>
      <c r="E49" s="9">
        <f t="shared" si="5"/>
        <v>41</v>
      </c>
      <c r="F49" s="13">
        <v>1</v>
      </c>
      <c r="G49" s="13" t="s">
        <v>157</v>
      </c>
      <c r="H49">
        <v>0</v>
      </c>
      <c r="I49" t="s">
        <v>12</v>
      </c>
      <c r="J49">
        <v>0</v>
      </c>
      <c r="K49">
        <v>0</v>
      </c>
      <c r="L49" s="10">
        <v>0</v>
      </c>
      <c r="M49">
        <v>0</v>
      </c>
      <c r="N49">
        <v>0</v>
      </c>
      <c r="O49">
        <v>20000000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 s="14">
        <v>0.03</v>
      </c>
      <c r="AU49" s="14">
        <v>0.03</v>
      </c>
      <c r="AV49" s="14">
        <v>0.03</v>
      </c>
      <c r="AW49" s="14">
        <v>0.03</v>
      </c>
      <c r="AX49" s="14">
        <v>0.03</v>
      </c>
      <c r="AY49" s="14">
        <v>0.03</v>
      </c>
      <c r="AZ49" s="14">
        <v>0.03</v>
      </c>
      <c r="BA49" s="14">
        <v>0.03</v>
      </c>
      <c r="BB49" s="14">
        <v>0.03</v>
      </c>
      <c r="BC49" s="14">
        <v>0.03</v>
      </c>
      <c r="BD49" s="14">
        <v>1</v>
      </c>
      <c r="BE49" s="14">
        <v>1</v>
      </c>
      <c r="BF49" s="14">
        <v>1</v>
      </c>
      <c r="BG49" s="14">
        <v>1</v>
      </c>
      <c r="BH49" s="14">
        <v>1</v>
      </c>
      <c r="BI49" s="14">
        <v>1</v>
      </c>
      <c r="BJ49" s="14">
        <v>1</v>
      </c>
      <c r="BK49" s="14">
        <v>1</v>
      </c>
      <c r="BL49" s="14">
        <v>1</v>
      </c>
      <c r="BM49" s="14">
        <v>1</v>
      </c>
      <c r="BN49" s="14">
        <v>1</v>
      </c>
      <c r="BO49" s="14">
        <v>1</v>
      </c>
      <c r="BP49" s="14">
        <v>1</v>
      </c>
      <c r="BQ49" s="14">
        <v>1</v>
      </c>
      <c r="BR49" s="14">
        <v>1</v>
      </c>
      <c r="BS49" s="14">
        <v>1</v>
      </c>
      <c r="BT49" s="14">
        <v>1</v>
      </c>
      <c r="BU49" s="14">
        <v>1</v>
      </c>
      <c r="BV49" s="14">
        <v>1</v>
      </c>
      <c r="BW49" s="14">
        <v>1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1000</v>
      </c>
      <c r="CI49">
        <v>900</v>
      </c>
      <c r="CJ49">
        <v>900</v>
      </c>
      <c r="CK49">
        <v>800</v>
      </c>
      <c r="CL49">
        <v>800</v>
      </c>
      <c r="CM49">
        <v>800</v>
      </c>
      <c r="CN49">
        <f>(CP49+CL49)/2</f>
        <v>650</v>
      </c>
      <c r="CO49">
        <v>500</v>
      </c>
      <c r="CP49">
        <v>500</v>
      </c>
      <c r="CQ49">
        <v>500</v>
      </c>
      <c r="CR49">
        <f>CH49*0.04</f>
        <v>40</v>
      </c>
      <c r="CS49">
        <f>CI49*0.03</f>
        <v>27</v>
      </c>
      <c r="CT49">
        <f>CJ49*0.03</f>
        <v>27</v>
      </c>
      <c r="CU49">
        <v>0</v>
      </c>
      <c r="CV49">
        <f>CL49*0.03</f>
        <v>24</v>
      </c>
      <c r="CW49">
        <v>0</v>
      </c>
      <c r="CX49">
        <f>CN49*0.03</f>
        <v>19.5</v>
      </c>
      <c r="CY49">
        <v>0</v>
      </c>
      <c r="CZ49">
        <f t="shared" ref="CZ49" si="116">CP49*0.03</f>
        <v>15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6.2260740740740748E-3</v>
      </c>
      <c r="EG49">
        <v>6.2260740740740748E-3</v>
      </c>
      <c r="EH49">
        <v>6.2260740740740748E-3</v>
      </c>
      <c r="EI49">
        <v>0</v>
      </c>
      <c r="EJ49">
        <f t="shared" si="115"/>
        <v>6.2260740740740748E-3</v>
      </c>
      <c r="EK49">
        <v>0</v>
      </c>
      <c r="EL49">
        <f t="shared" si="110"/>
        <v>6.2260740740740748E-3</v>
      </c>
      <c r="EM49">
        <v>0</v>
      </c>
      <c r="EN49">
        <f t="shared" si="111"/>
        <v>6.2260740740740748E-3</v>
      </c>
      <c r="EO49">
        <v>0</v>
      </c>
      <c r="EP49">
        <v>0</v>
      </c>
      <c r="EQ49">
        <v>0</v>
      </c>
      <c r="ER49">
        <v>0</v>
      </c>
      <c r="ES49">
        <v>0</v>
      </c>
      <c r="ET49">
        <f t="shared" si="112"/>
        <v>0</v>
      </c>
      <c r="EU49">
        <v>0</v>
      </c>
      <c r="EV49">
        <f t="shared" si="113"/>
        <v>0</v>
      </c>
      <c r="EW49">
        <v>0</v>
      </c>
      <c r="EX49">
        <f t="shared" si="114"/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0.14902948869707539</v>
      </c>
      <c r="FK49">
        <v>0.14902948869707539</v>
      </c>
      <c r="FL49">
        <v>0.14902948869707539</v>
      </c>
      <c r="FM49">
        <v>0.14902948869707539</v>
      </c>
      <c r="FN49">
        <v>0.14902948869707539</v>
      </c>
      <c r="FO49">
        <v>0.14902948869707539</v>
      </c>
      <c r="FP49">
        <v>0.14902948869707539</v>
      </c>
      <c r="FQ49">
        <v>0.14902948869707539</v>
      </c>
      <c r="FR49">
        <v>0.14902948869707539</v>
      </c>
      <c r="FS49">
        <v>0.14902948869707539</v>
      </c>
    </row>
    <row r="50" spans="1:175" x14ac:dyDescent="0.3">
      <c r="A50" s="73"/>
      <c r="B50" s="3" t="s">
        <v>15</v>
      </c>
      <c r="C50" s="11" t="s">
        <v>277</v>
      </c>
      <c r="D50" s="6" t="s">
        <v>158</v>
      </c>
      <c r="E50" s="9">
        <f t="shared" si="5"/>
        <v>42</v>
      </c>
      <c r="F50" s="13">
        <v>1</v>
      </c>
      <c r="G50" s="13" t="s">
        <v>159</v>
      </c>
      <c r="H50">
        <v>0</v>
      </c>
      <c r="I50" t="s">
        <v>12</v>
      </c>
      <c r="J50">
        <v>0</v>
      </c>
      <c r="K50">
        <v>0</v>
      </c>
      <c r="L50" s="10">
        <v>0</v>
      </c>
      <c r="M50">
        <v>-1</v>
      </c>
      <c r="N50">
        <v>0</v>
      </c>
      <c r="O50">
        <v>20000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 s="14">
        <v>0</v>
      </c>
      <c r="AU50" s="14">
        <v>0</v>
      </c>
      <c r="AV50" s="14">
        <v>0</v>
      </c>
      <c r="AW50" s="14">
        <v>0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1</v>
      </c>
      <c r="BE50" s="14">
        <v>1</v>
      </c>
      <c r="BF50" s="14">
        <v>1</v>
      </c>
      <c r="BG50" s="14">
        <v>1</v>
      </c>
      <c r="BH50" s="14">
        <v>1</v>
      </c>
      <c r="BI50" s="14">
        <v>1</v>
      </c>
      <c r="BJ50" s="14">
        <v>1</v>
      </c>
      <c r="BK50" s="14">
        <v>1</v>
      </c>
      <c r="BL50" s="14">
        <v>1</v>
      </c>
      <c r="BM50" s="14">
        <v>1</v>
      </c>
      <c r="BN50" s="14">
        <v>1</v>
      </c>
      <c r="BO50" s="14">
        <v>1</v>
      </c>
      <c r="BP50" s="14">
        <v>1</v>
      </c>
      <c r="BQ50" s="14">
        <v>1</v>
      </c>
      <c r="BR50" s="14">
        <v>1</v>
      </c>
      <c r="BS50" s="14">
        <v>1</v>
      </c>
      <c r="BT50" s="14">
        <v>1</v>
      </c>
      <c r="BU50" s="14">
        <v>1</v>
      </c>
      <c r="BV50" s="14">
        <v>1</v>
      </c>
      <c r="BW50" s="14">
        <v>1</v>
      </c>
      <c r="BX50">
        <v>0.94</v>
      </c>
      <c r="BY50">
        <v>0.94</v>
      </c>
      <c r="BZ50">
        <v>0.94</v>
      </c>
      <c r="CA50">
        <v>0.94</v>
      </c>
      <c r="CB50">
        <v>0.94</v>
      </c>
      <c r="CC50">
        <v>0.94</v>
      </c>
      <c r="CD50">
        <v>0.94</v>
      </c>
      <c r="CE50">
        <v>0.94</v>
      </c>
      <c r="CF50">
        <v>0.94</v>
      </c>
      <c r="CG50">
        <v>0.94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9.3678779051968114E-2</v>
      </c>
      <c r="FK50">
        <v>9.3678779051968114E-2</v>
      </c>
      <c r="FL50">
        <v>9.3678779051968114E-2</v>
      </c>
      <c r="FM50">
        <v>9.3678779051968114E-2</v>
      </c>
      <c r="FN50">
        <v>9.3678779051968114E-2</v>
      </c>
      <c r="FO50">
        <v>9.3678779051968114E-2</v>
      </c>
      <c r="FP50">
        <v>9.3678779051968114E-2</v>
      </c>
      <c r="FQ50">
        <v>9.3678779051968114E-2</v>
      </c>
      <c r="FR50">
        <v>9.3678779051968114E-2</v>
      </c>
      <c r="FS50">
        <v>9.3678779051968114E-2</v>
      </c>
    </row>
    <row r="51" spans="1:175" x14ac:dyDescent="0.3">
      <c r="A51" s="73"/>
      <c r="B51" s="3" t="s">
        <v>16</v>
      </c>
      <c r="C51" s="11" t="s">
        <v>277</v>
      </c>
      <c r="D51" s="6" t="s">
        <v>160</v>
      </c>
      <c r="E51" s="9">
        <f t="shared" si="5"/>
        <v>43</v>
      </c>
      <c r="F51" s="13">
        <v>1</v>
      </c>
      <c r="G51" s="13" t="s">
        <v>161</v>
      </c>
      <c r="H51">
        <v>0</v>
      </c>
      <c r="I51" t="s">
        <v>12</v>
      </c>
      <c r="J51">
        <v>0</v>
      </c>
      <c r="K51">
        <v>0</v>
      </c>
      <c r="L51" s="10">
        <v>0</v>
      </c>
      <c r="M51">
        <v>1</v>
      </c>
      <c r="N51">
        <v>0</v>
      </c>
      <c r="O51">
        <f>O47</f>
        <v>20000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 s="14">
        <v>0</v>
      </c>
      <c r="AU51" s="14">
        <v>0</v>
      </c>
      <c r="AV51" s="14">
        <v>0</v>
      </c>
      <c r="AW51" s="14">
        <v>0</v>
      </c>
      <c r="AX51" s="14">
        <v>0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1</v>
      </c>
      <c r="BE51" s="14">
        <v>1</v>
      </c>
      <c r="BF51" s="14">
        <v>1</v>
      </c>
      <c r="BG51" s="14">
        <v>1</v>
      </c>
      <c r="BH51" s="14">
        <v>1</v>
      </c>
      <c r="BI51" s="14">
        <v>1</v>
      </c>
      <c r="BJ51" s="14">
        <v>1</v>
      </c>
      <c r="BK51" s="14">
        <v>1</v>
      </c>
      <c r="BL51" s="14">
        <v>1</v>
      </c>
      <c r="BM51" s="14">
        <v>1</v>
      </c>
      <c r="BN51" s="14">
        <v>1</v>
      </c>
      <c r="BO51" s="14">
        <v>1</v>
      </c>
      <c r="BP51" s="14">
        <v>1</v>
      </c>
      <c r="BQ51" s="14">
        <v>1</v>
      </c>
      <c r="BR51" s="14">
        <v>1</v>
      </c>
      <c r="BS51" s="14">
        <v>1</v>
      </c>
      <c r="BT51" s="14">
        <v>1</v>
      </c>
      <c r="BU51" s="14">
        <v>1</v>
      </c>
      <c r="BV51" s="14">
        <v>1</v>
      </c>
      <c r="BW51" s="14">
        <v>1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</row>
    <row r="52" spans="1:175" x14ac:dyDescent="0.3">
      <c r="A52" s="73"/>
      <c r="B52" s="3" t="s">
        <v>17</v>
      </c>
      <c r="C52" s="11" t="s">
        <v>277</v>
      </c>
      <c r="D52" s="6" t="s">
        <v>162</v>
      </c>
      <c r="E52" s="9">
        <f t="shared" si="5"/>
        <v>44</v>
      </c>
      <c r="F52" s="13">
        <v>1</v>
      </c>
      <c r="G52" s="13" t="s">
        <v>163</v>
      </c>
      <c r="H52">
        <v>0</v>
      </c>
      <c r="I52" t="s">
        <v>12</v>
      </c>
      <c r="J52">
        <v>0</v>
      </c>
      <c r="K52">
        <v>0</v>
      </c>
      <c r="L52" s="10">
        <v>0</v>
      </c>
      <c r="M52">
        <v>0</v>
      </c>
      <c r="N52">
        <v>0</v>
      </c>
      <c r="O52">
        <v>20000000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 s="14">
        <v>0.09</v>
      </c>
      <c r="AU52" s="14">
        <v>0.09</v>
      </c>
      <c r="AV52" s="14">
        <v>0.09</v>
      </c>
      <c r="AW52" s="14">
        <v>0.09</v>
      </c>
      <c r="AX52" s="14">
        <v>0.09</v>
      </c>
      <c r="AY52" s="14">
        <v>0.09</v>
      </c>
      <c r="AZ52" s="14">
        <v>0.09</v>
      </c>
      <c r="BA52" s="14">
        <v>0.09</v>
      </c>
      <c r="BB52" s="14">
        <v>0.09</v>
      </c>
      <c r="BC52" s="14">
        <v>0.09</v>
      </c>
      <c r="BD52" s="14">
        <v>1</v>
      </c>
      <c r="BE52" s="14">
        <v>1</v>
      </c>
      <c r="BF52" s="14">
        <v>1</v>
      </c>
      <c r="BG52" s="14">
        <v>1</v>
      </c>
      <c r="BH52" s="14">
        <v>1</v>
      </c>
      <c r="BI52" s="14">
        <v>1</v>
      </c>
      <c r="BJ52" s="14">
        <v>1</v>
      </c>
      <c r="BK52" s="14">
        <v>1</v>
      </c>
      <c r="BL52" s="14">
        <v>1</v>
      </c>
      <c r="BM52" s="14">
        <v>1</v>
      </c>
      <c r="BN52" s="14">
        <v>1</v>
      </c>
      <c r="BO52" s="14">
        <v>1</v>
      </c>
      <c r="BP52" s="14">
        <v>1</v>
      </c>
      <c r="BQ52" s="14">
        <v>1</v>
      </c>
      <c r="BR52" s="14">
        <v>1</v>
      </c>
      <c r="BS52" s="14">
        <v>1</v>
      </c>
      <c r="BT52" s="14">
        <v>1</v>
      </c>
      <c r="BU52" s="14">
        <v>1</v>
      </c>
      <c r="BV52" s="14">
        <v>1</v>
      </c>
      <c r="BW52" s="14">
        <v>1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460.75542459148141</v>
      </c>
      <c r="CI52">
        <v>250</v>
      </c>
      <c r="CJ52">
        <v>250</v>
      </c>
      <c r="CK52">
        <v>250</v>
      </c>
      <c r="CL52">
        <v>250</v>
      </c>
      <c r="CM52">
        <v>250</v>
      </c>
      <c r="CN52">
        <v>250</v>
      </c>
      <c r="CO52">
        <v>250</v>
      </c>
      <c r="CP52">
        <v>250</v>
      </c>
      <c r="CQ52">
        <v>250</v>
      </c>
      <c r="CR52">
        <f>0.04*CH52</f>
        <v>18.430216983659257</v>
      </c>
      <c r="CS52">
        <f>0.03*CI52</f>
        <v>7.5</v>
      </c>
      <c r="CT52">
        <f>0.03*CJ52</f>
        <v>7.5</v>
      </c>
      <c r="CU52">
        <f t="shared" ref="CU52:DA52" si="117">0.03*CK52</f>
        <v>7.5</v>
      </c>
      <c r="CV52">
        <f t="shared" si="117"/>
        <v>7.5</v>
      </c>
      <c r="CW52">
        <f t="shared" si="117"/>
        <v>7.5</v>
      </c>
      <c r="CX52">
        <f t="shared" si="117"/>
        <v>7.5</v>
      </c>
      <c r="CY52">
        <f t="shared" si="117"/>
        <v>7.5</v>
      </c>
      <c r="CZ52">
        <f t="shared" si="117"/>
        <v>7.5</v>
      </c>
      <c r="DA52">
        <f t="shared" si="117"/>
        <v>7.5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6.2260740740740748E-3</v>
      </c>
      <c r="EG52">
        <v>6.2260740740740748E-3</v>
      </c>
      <c r="EH52">
        <v>6.2260740740740748E-3</v>
      </c>
      <c r="EI52">
        <v>0</v>
      </c>
      <c r="EJ52">
        <f t="shared" ref="EJ52:EJ66" si="118">$EG52*B$3</f>
        <v>6.2260740740740748E-3</v>
      </c>
      <c r="EK52">
        <v>0</v>
      </c>
      <c r="EL52">
        <f t="shared" ref="EL52:EL66" si="119">$EG52*C$3</f>
        <v>6.2260740740740748E-3</v>
      </c>
      <c r="EM52">
        <v>0</v>
      </c>
      <c r="EN52">
        <f t="shared" ref="EN52:EN66" si="120">$EG52*D$3</f>
        <v>6.2260740740740748E-3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 s="52">
        <v>1</v>
      </c>
      <c r="FA52" s="52">
        <v>1</v>
      </c>
      <c r="FB52" s="52">
        <v>1</v>
      </c>
      <c r="FC52">
        <v>0</v>
      </c>
      <c r="FD52" s="52">
        <v>1</v>
      </c>
      <c r="FE52">
        <v>0</v>
      </c>
      <c r="FF52" s="52">
        <v>1</v>
      </c>
      <c r="FG52">
        <v>0</v>
      </c>
      <c r="FH52" s="52">
        <v>1</v>
      </c>
      <c r="FI52">
        <v>0</v>
      </c>
      <c r="FJ52">
        <v>8.174285816161557E-2</v>
      </c>
      <c r="FK52">
        <v>8.174285816161557E-2</v>
      </c>
      <c r="FL52">
        <v>8.174285816161557E-2</v>
      </c>
      <c r="FM52">
        <v>8.174285816161557E-2</v>
      </c>
      <c r="FN52">
        <v>8.174285816161557E-2</v>
      </c>
      <c r="FO52">
        <v>8.174285816161557E-2</v>
      </c>
      <c r="FP52">
        <v>8.174285816161557E-2</v>
      </c>
      <c r="FQ52">
        <v>8.174285816161557E-2</v>
      </c>
      <c r="FR52">
        <v>8.174285816161557E-2</v>
      </c>
      <c r="FS52">
        <v>8.174285816161557E-2</v>
      </c>
    </row>
    <row r="53" spans="1:175" ht="14.55" customHeight="1" x14ac:dyDescent="0.3">
      <c r="A53" s="73" t="s">
        <v>18</v>
      </c>
      <c r="B53" s="12" t="s">
        <v>52</v>
      </c>
      <c r="C53" s="11" t="s">
        <v>277</v>
      </c>
      <c r="D53" s="6" t="s">
        <v>47</v>
      </c>
      <c r="E53" s="9">
        <f t="shared" si="5"/>
        <v>45</v>
      </c>
      <c r="F53" s="13">
        <v>1</v>
      </c>
      <c r="G53" s="13" t="s">
        <v>48</v>
      </c>
      <c r="H53">
        <v>0</v>
      </c>
      <c r="I53" t="s">
        <v>12</v>
      </c>
      <c r="J53">
        <v>1</v>
      </c>
      <c r="K53">
        <v>0</v>
      </c>
      <c r="L53" s="10">
        <v>0</v>
      </c>
      <c r="M53">
        <v>0</v>
      </c>
      <c r="N53">
        <v>0</v>
      </c>
      <c r="O53">
        <v>2000000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 s="14">
        <v>0</v>
      </c>
      <c r="AU53" s="14">
        <v>0</v>
      </c>
      <c r="AV53" s="14">
        <v>0</v>
      </c>
      <c r="AW53" s="14">
        <v>0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1</v>
      </c>
      <c r="BE53" s="14">
        <v>1</v>
      </c>
      <c r="BF53" s="14">
        <v>1</v>
      </c>
      <c r="BG53" s="14">
        <v>1</v>
      </c>
      <c r="BH53" s="14">
        <v>1</v>
      </c>
      <c r="BI53" s="14">
        <v>1</v>
      </c>
      <c r="BJ53" s="14">
        <v>1</v>
      </c>
      <c r="BK53" s="14">
        <v>1</v>
      </c>
      <c r="BL53" s="14">
        <v>1</v>
      </c>
      <c r="BM53" s="14">
        <v>1</v>
      </c>
      <c r="BN53" s="14">
        <v>1</v>
      </c>
      <c r="BO53" s="14">
        <v>1</v>
      </c>
      <c r="BP53" s="14">
        <v>1</v>
      </c>
      <c r="BQ53" s="14">
        <v>1</v>
      </c>
      <c r="BR53" s="14">
        <v>1</v>
      </c>
      <c r="BS53" s="14">
        <v>1</v>
      </c>
      <c r="BT53" s="14">
        <v>1</v>
      </c>
      <c r="BU53" s="14">
        <v>1</v>
      </c>
      <c r="BV53" s="14">
        <v>1</v>
      </c>
      <c r="BW53" s="14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552.67870000000005</v>
      </c>
      <c r="CI53">
        <v>552.67870000000005</v>
      </c>
      <c r="CJ53">
        <v>552.67870000000005</v>
      </c>
      <c r="CK53">
        <v>396.26020000000005</v>
      </c>
      <c r="CL53">
        <v>396.26020000000005</v>
      </c>
      <c r="CM53">
        <v>396.26020000000005</v>
      </c>
      <c r="CN53">
        <v>344.12070000000006</v>
      </c>
      <c r="CO53">
        <v>312.83700000000005</v>
      </c>
      <c r="CP53">
        <v>312.83700000000005</v>
      </c>
      <c r="CQ53">
        <v>312.83700000000005</v>
      </c>
      <c r="CR53">
        <v>9.1244125000000018</v>
      </c>
      <c r="CS53">
        <v>9.1244125000000018</v>
      </c>
      <c r="CT53">
        <v>9.1244125000000018</v>
      </c>
      <c r="CU53">
        <v>7.5602274999999999</v>
      </c>
      <c r="CV53">
        <v>7.5602275000000008</v>
      </c>
      <c r="CW53">
        <v>7.5602275000000008</v>
      </c>
      <c r="CX53">
        <v>6.9084837500000003</v>
      </c>
      <c r="CY53">
        <v>6.5174375000000007</v>
      </c>
      <c r="CZ53">
        <v>6.5174375000000007</v>
      </c>
      <c r="DA53">
        <v>6.5174374999999998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90.584795321637415</v>
      </c>
      <c r="EG53">
        <v>90.584795321637415</v>
      </c>
      <c r="EH53">
        <v>90.584795321637415</v>
      </c>
      <c r="EI53">
        <v>0</v>
      </c>
      <c r="EJ53">
        <f t="shared" si="118"/>
        <v>90.584795321637415</v>
      </c>
      <c r="EK53">
        <v>0</v>
      </c>
      <c r="EL53">
        <f t="shared" si="119"/>
        <v>90.584795321637415</v>
      </c>
      <c r="EM53">
        <v>0</v>
      </c>
      <c r="EN53">
        <f t="shared" si="120"/>
        <v>90.584795321637415</v>
      </c>
      <c r="EO53">
        <v>0</v>
      </c>
      <c r="EP53">
        <v>0</v>
      </c>
      <c r="EQ53">
        <v>0</v>
      </c>
      <c r="ER53">
        <v>0</v>
      </c>
      <c r="ES53">
        <v>0</v>
      </c>
      <c r="ET53">
        <f t="shared" ref="ET53:ET66" si="121">$EQ53*B$3</f>
        <v>0</v>
      </c>
      <c r="EU53">
        <v>0</v>
      </c>
      <c r="EV53">
        <f t="shared" ref="EV53:EV66" si="122">$EQ53*C$3</f>
        <v>0</v>
      </c>
      <c r="EW53">
        <v>0</v>
      </c>
      <c r="EX53">
        <f t="shared" ref="EX53:EX66" si="123">$EQ53*D$3</f>
        <v>0</v>
      </c>
      <c r="EY53">
        <v>0</v>
      </c>
      <c r="EZ53">
        <v>13.75</v>
      </c>
      <c r="FA53">
        <v>13.75</v>
      </c>
      <c r="FB53">
        <v>13.75</v>
      </c>
      <c r="FC53">
        <v>0</v>
      </c>
      <c r="FD53">
        <v>12.26</v>
      </c>
      <c r="FE53">
        <v>0</v>
      </c>
      <c r="FF53">
        <v>11.51</v>
      </c>
      <c r="FG53">
        <v>0</v>
      </c>
      <c r="FH53">
        <v>10.84</v>
      </c>
      <c r="FI53">
        <v>0</v>
      </c>
      <c r="FJ53">
        <v>8.5803264560679798E-2</v>
      </c>
      <c r="FK53">
        <v>8.5803264560679798E-2</v>
      </c>
      <c r="FL53">
        <v>8.5803264560679798E-2</v>
      </c>
      <c r="FM53">
        <v>8.3860161500585326E-2</v>
      </c>
      <c r="FN53">
        <v>8.3860161500585326E-2</v>
      </c>
      <c r="FO53">
        <v>8.3860161500585326E-2</v>
      </c>
      <c r="FP53">
        <v>8.3860161500585326E-2</v>
      </c>
      <c r="FQ53">
        <v>8.3860161500585326E-2</v>
      </c>
      <c r="FR53">
        <v>8.3860161500585326E-2</v>
      </c>
      <c r="FS53">
        <v>8.3860161500585326E-2</v>
      </c>
    </row>
    <row r="54" spans="1:175" ht="14.55" customHeight="1" x14ac:dyDescent="0.3">
      <c r="A54" s="73"/>
      <c r="B54" s="12" t="s">
        <v>51</v>
      </c>
      <c r="C54" s="11" t="s">
        <v>277</v>
      </c>
      <c r="D54" s="6" t="s">
        <v>49</v>
      </c>
      <c r="E54" s="9">
        <f>ROW(D54)-ROW($E$8)</f>
        <v>46</v>
      </c>
      <c r="F54" s="13">
        <v>1</v>
      </c>
      <c r="G54" s="13" t="s">
        <v>50</v>
      </c>
      <c r="H54">
        <v>0</v>
      </c>
      <c r="I54" t="s">
        <v>12</v>
      </c>
      <c r="J54">
        <v>1</v>
      </c>
      <c r="K54">
        <v>0</v>
      </c>
      <c r="L54" s="10">
        <v>0</v>
      </c>
      <c r="M54">
        <v>0</v>
      </c>
      <c r="N54">
        <v>0</v>
      </c>
      <c r="O54">
        <f t="shared" ref="O54:O72" si="124">$O$53</f>
        <v>2000000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1</v>
      </c>
      <c r="BE54" s="14">
        <v>1</v>
      </c>
      <c r="BF54" s="14">
        <v>1</v>
      </c>
      <c r="BG54" s="14">
        <v>1</v>
      </c>
      <c r="BH54" s="14">
        <v>1</v>
      </c>
      <c r="BI54" s="14">
        <v>1</v>
      </c>
      <c r="BJ54" s="14">
        <v>1</v>
      </c>
      <c r="BK54" s="14">
        <v>1</v>
      </c>
      <c r="BL54" s="14">
        <v>1</v>
      </c>
      <c r="BM54" s="14">
        <v>1</v>
      </c>
      <c r="BN54" s="14">
        <v>1</v>
      </c>
      <c r="BO54" s="14">
        <v>1</v>
      </c>
      <c r="BP54" s="14">
        <v>1</v>
      </c>
      <c r="BQ54" s="14">
        <v>1</v>
      </c>
      <c r="BR54" s="14">
        <v>1</v>
      </c>
      <c r="BS54" s="14">
        <v>1</v>
      </c>
      <c r="BT54" s="14">
        <v>1</v>
      </c>
      <c r="BU54" s="14">
        <v>1</v>
      </c>
      <c r="BV54" s="14">
        <v>1</v>
      </c>
      <c r="BW54" s="14">
        <v>1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761.23670000000004</v>
      </c>
      <c r="CI54">
        <v>646.52980000000002</v>
      </c>
      <c r="CJ54">
        <v>583.96240000000012</v>
      </c>
      <c r="CK54">
        <v>458.82760000000007</v>
      </c>
      <c r="CL54">
        <v>458.82760000000007</v>
      </c>
      <c r="CM54">
        <v>458.82760000000007</v>
      </c>
      <c r="CN54">
        <v>406.68810000000002</v>
      </c>
      <c r="CO54">
        <v>375.40440000000001</v>
      </c>
      <c r="CP54">
        <v>375.40440000000001</v>
      </c>
      <c r="CQ54">
        <v>375.40440000000001</v>
      </c>
      <c r="CR54">
        <v>11.601038750000001</v>
      </c>
      <c r="CS54">
        <v>11.157853000000001</v>
      </c>
      <c r="CT54">
        <v>7.6905762500000012</v>
      </c>
      <c r="CU54">
        <v>9.2808309999999992</v>
      </c>
      <c r="CV54">
        <v>9.2808310000000009</v>
      </c>
      <c r="CW54">
        <v>9.2808310000000009</v>
      </c>
      <c r="CX54">
        <v>8.5508780000000009</v>
      </c>
      <c r="CY54">
        <v>8.1337620000000008</v>
      </c>
      <c r="CZ54">
        <v>8.1337620000000008</v>
      </c>
      <c r="DA54">
        <v>8.1337620000000008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90.584795321637415</v>
      </c>
      <c r="EG54">
        <v>90.584795321637415</v>
      </c>
      <c r="EH54">
        <v>90.584795321637415</v>
      </c>
      <c r="EI54">
        <v>0</v>
      </c>
      <c r="EJ54">
        <f t="shared" si="118"/>
        <v>90.584795321637415</v>
      </c>
      <c r="EK54">
        <v>0</v>
      </c>
      <c r="EL54">
        <f t="shared" si="119"/>
        <v>90.584795321637415</v>
      </c>
      <c r="EM54">
        <v>0</v>
      </c>
      <c r="EN54">
        <f t="shared" si="120"/>
        <v>90.584795321637415</v>
      </c>
      <c r="EO54">
        <v>0</v>
      </c>
      <c r="EP54">
        <v>0</v>
      </c>
      <c r="EQ54">
        <v>0</v>
      </c>
      <c r="ER54">
        <v>0</v>
      </c>
      <c r="ES54">
        <v>0</v>
      </c>
      <c r="ET54">
        <f t="shared" si="121"/>
        <v>0</v>
      </c>
      <c r="EU54">
        <v>0</v>
      </c>
      <c r="EV54">
        <f t="shared" si="122"/>
        <v>0</v>
      </c>
      <c r="EW54">
        <v>0</v>
      </c>
      <c r="EX54">
        <f t="shared" si="123"/>
        <v>0</v>
      </c>
      <c r="EY54">
        <v>0</v>
      </c>
      <c r="EZ54">
        <v>17.88</v>
      </c>
      <c r="FA54">
        <v>17.88</v>
      </c>
      <c r="FB54">
        <v>17.88</v>
      </c>
      <c r="FC54">
        <v>0</v>
      </c>
      <c r="FD54">
        <v>15.93</v>
      </c>
      <c r="FE54">
        <v>0</v>
      </c>
      <c r="FF54">
        <v>14.96</v>
      </c>
      <c r="FG54">
        <v>0</v>
      </c>
      <c r="FH54">
        <v>14.09</v>
      </c>
      <c r="FI54">
        <v>0</v>
      </c>
      <c r="FJ54">
        <v>8.5803264560679798E-2</v>
      </c>
      <c r="FK54">
        <v>8.5803264560679798E-2</v>
      </c>
      <c r="FL54">
        <v>8.5803264560679798E-2</v>
      </c>
      <c r="FM54">
        <v>8.3860161500585326E-2</v>
      </c>
      <c r="FN54">
        <v>8.3860161500585326E-2</v>
      </c>
      <c r="FO54">
        <v>8.3860161500585326E-2</v>
      </c>
      <c r="FP54">
        <v>8.3860161500585326E-2</v>
      </c>
      <c r="FQ54">
        <v>8.3860161500585326E-2</v>
      </c>
      <c r="FR54">
        <v>8.3860161500585326E-2</v>
      </c>
      <c r="FS54">
        <v>8.3860161500585326E-2</v>
      </c>
    </row>
    <row r="55" spans="1:175" x14ac:dyDescent="0.3">
      <c r="A55" s="73"/>
      <c r="B55" s="12" t="str">
        <f>CONCATENATE("RPU_"&amp;D55)</f>
        <v>RPU_ON_SP198-HH100</v>
      </c>
      <c r="C55" s="11" t="s">
        <v>277</v>
      </c>
      <c r="D55" s="2" t="s">
        <v>164</v>
      </c>
      <c r="E55" s="9">
        <f t="shared" si="5"/>
        <v>47</v>
      </c>
      <c r="F55" s="13">
        <v>1</v>
      </c>
      <c r="G55" s="13" t="s">
        <v>53</v>
      </c>
      <c r="H55">
        <v>0</v>
      </c>
      <c r="I55" t="s">
        <v>12</v>
      </c>
      <c r="J55">
        <v>1</v>
      </c>
      <c r="K55">
        <v>0</v>
      </c>
      <c r="L55" s="10">
        <v>0</v>
      </c>
      <c r="M55">
        <v>0</v>
      </c>
      <c r="N55">
        <v>0</v>
      </c>
      <c r="O55">
        <f t="shared" si="124"/>
        <v>2000000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 s="14">
        <v>0</v>
      </c>
      <c r="AU55" s="14">
        <v>0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1</v>
      </c>
      <c r="BE55" s="14">
        <v>1</v>
      </c>
      <c r="BF55" s="14">
        <v>1</v>
      </c>
      <c r="BG55" s="14">
        <v>1</v>
      </c>
      <c r="BH55" s="14">
        <v>1</v>
      </c>
      <c r="BI55" s="14">
        <v>1</v>
      </c>
      <c r="BJ55" s="14">
        <v>1</v>
      </c>
      <c r="BK55" s="14">
        <v>1</v>
      </c>
      <c r="BL55" s="14">
        <v>1</v>
      </c>
      <c r="BM55" s="14">
        <v>1</v>
      </c>
      <c r="BN55" s="14">
        <v>1</v>
      </c>
      <c r="BO55" s="14">
        <v>1</v>
      </c>
      <c r="BP55" s="14">
        <v>1</v>
      </c>
      <c r="BQ55" s="14">
        <v>1</v>
      </c>
      <c r="BR55" s="14">
        <v>1</v>
      </c>
      <c r="BS55" s="14">
        <v>1</v>
      </c>
      <c r="BT55" s="14">
        <v>1</v>
      </c>
      <c r="BU55" s="14">
        <v>1</v>
      </c>
      <c r="BV55" s="14">
        <v>1</v>
      </c>
      <c r="BW55" s="14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1758.6807528485745</v>
      </c>
      <c r="CI55">
        <v>1758.6807528485745</v>
      </c>
      <c r="CJ55">
        <v>1758.6807528485745</v>
      </c>
      <c r="CK55">
        <v>1633.060699073676</v>
      </c>
      <c r="CL55">
        <v>1633.060699073676</v>
      </c>
      <c r="CM55">
        <v>1633.060699073676</v>
      </c>
      <c r="CN55">
        <v>1538.8456587425023</v>
      </c>
      <c r="CO55">
        <v>1507.4406452987776</v>
      </c>
      <c r="CP55">
        <v>1507.4406452987776</v>
      </c>
      <c r="CQ55">
        <v>1507.4406452987776</v>
      </c>
      <c r="CR55">
        <v>14.599060000000001</v>
      </c>
      <c r="CS55">
        <v>14.599060000000001</v>
      </c>
      <c r="CT55">
        <v>14.599060000000001</v>
      </c>
      <c r="CU55">
        <v>13.139154</v>
      </c>
      <c r="CV55">
        <v>13.139154000000001</v>
      </c>
      <c r="CW55">
        <v>13.139154000000001</v>
      </c>
      <c r="CX55">
        <v>12.088021680000002</v>
      </c>
      <c r="CY55">
        <v>11.8252386</v>
      </c>
      <c r="CZ55">
        <v>11.8252386</v>
      </c>
      <c r="DA55">
        <v>11.8252386</v>
      </c>
      <c r="DB55">
        <v>1.5641850000000001E-3</v>
      </c>
      <c r="DC55">
        <v>1.5641850000000001E-3</v>
      </c>
      <c r="DD55">
        <v>1.5641850000000001E-3</v>
      </c>
      <c r="DE55">
        <v>1.4077665000000001E-3</v>
      </c>
      <c r="DF55">
        <v>1.4077665000000001E-3</v>
      </c>
      <c r="DG55">
        <v>1.4077664999999999E-3</v>
      </c>
      <c r="DH55">
        <v>1.2930596E-3</v>
      </c>
      <c r="DI55">
        <v>1.2722038E-3</v>
      </c>
      <c r="DJ55">
        <v>1.2722038E-3</v>
      </c>
      <c r="DK55">
        <v>1.2722038E-3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 s="16">
        <v>55.12222222222222</v>
      </c>
      <c r="EG55" s="16">
        <v>55.12222222222222</v>
      </c>
      <c r="EH55" s="16">
        <v>55.12222222222222</v>
      </c>
      <c r="EI55">
        <v>0</v>
      </c>
      <c r="EJ55">
        <f t="shared" si="118"/>
        <v>55.12222222222222</v>
      </c>
      <c r="EK55">
        <v>0</v>
      </c>
      <c r="EL55">
        <f t="shared" si="119"/>
        <v>55.12222222222222</v>
      </c>
      <c r="EM55">
        <v>0</v>
      </c>
      <c r="EN55">
        <f t="shared" si="120"/>
        <v>55.12222222222222</v>
      </c>
      <c r="EO55">
        <v>0</v>
      </c>
      <c r="EP55">
        <v>0</v>
      </c>
      <c r="EQ55">
        <v>0</v>
      </c>
      <c r="ER55">
        <v>0</v>
      </c>
      <c r="ES55">
        <v>0</v>
      </c>
      <c r="ET55">
        <f t="shared" si="121"/>
        <v>0</v>
      </c>
      <c r="EU55">
        <v>0</v>
      </c>
      <c r="EV55">
        <f t="shared" si="122"/>
        <v>0</v>
      </c>
      <c r="EW55">
        <v>0</v>
      </c>
      <c r="EX55">
        <f t="shared" si="123"/>
        <v>0</v>
      </c>
      <c r="EY55">
        <v>0</v>
      </c>
      <c r="EZ55">
        <v>203.96</v>
      </c>
      <c r="FA55">
        <v>177.36</v>
      </c>
      <c r="FB55">
        <v>150.76</v>
      </c>
      <c r="FC55">
        <v>0</v>
      </c>
      <c r="FD55">
        <v>171.96</v>
      </c>
      <c r="FE55">
        <v>0</v>
      </c>
      <c r="FF55">
        <v>169.84</v>
      </c>
      <c r="FG55">
        <v>0</v>
      </c>
      <c r="FH55">
        <v>171.26</v>
      </c>
      <c r="FI55">
        <v>0</v>
      </c>
      <c r="FJ55">
        <v>9.1448096207564403E-2</v>
      </c>
      <c r="FK55">
        <v>9.1448096207564403E-2</v>
      </c>
      <c r="FL55">
        <v>9.1448096207564403E-2</v>
      </c>
      <c r="FM55">
        <v>8.8827433387272267E-2</v>
      </c>
      <c r="FN55">
        <v>8.8827433387272267E-2</v>
      </c>
      <c r="FO55">
        <v>8.8827433387272267E-2</v>
      </c>
      <c r="FP55">
        <v>8.8827433387272267E-2</v>
      </c>
      <c r="FQ55">
        <v>8.8827433387272267E-2</v>
      </c>
      <c r="FR55">
        <v>8.8827433387272267E-2</v>
      </c>
      <c r="FS55">
        <v>8.8827433387272267E-2</v>
      </c>
    </row>
    <row r="56" spans="1:175" x14ac:dyDescent="0.3">
      <c r="A56" s="73"/>
      <c r="B56" s="12" t="str">
        <f t="shared" ref="B56:B66" si="125">CONCATENATE("RPU_"&amp;D56)</f>
        <v>RPU_ON_SP198-HH150</v>
      </c>
      <c r="C56" s="11" t="s">
        <v>277</v>
      </c>
      <c r="D56" s="2" t="s">
        <v>54</v>
      </c>
      <c r="E56" s="9">
        <f t="shared" si="5"/>
        <v>48</v>
      </c>
      <c r="F56" s="13">
        <v>1</v>
      </c>
      <c r="G56" s="13" t="s">
        <v>55</v>
      </c>
      <c r="H56">
        <v>0</v>
      </c>
      <c r="I56" t="s">
        <v>12</v>
      </c>
      <c r="J56">
        <v>1</v>
      </c>
      <c r="K56">
        <v>0</v>
      </c>
      <c r="L56" s="10">
        <v>0</v>
      </c>
      <c r="M56">
        <v>0</v>
      </c>
      <c r="N56">
        <v>0</v>
      </c>
      <c r="O56">
        <f t="shared" si="124"/>
        <v>2000000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1</v>
      </c>
      <c r="BE56" s="14">
        <v>1</v>
      </c>
      <c r="BF56" s="14">
        <v>1</v>
      </c>
      <c r="BG56" s="14">
        <v>1</v>
      </c>
      <c r="BH56" s="14">
        <v>1</v>
      </c>
      <c r="BI56" s="14">
        <v>1</v>
      </c>
      <c r="BJ56" s="14">
        <v>1</v>
      </c>
      <c r="BK56" s="14">
        <v>1</v>
      </c>
      <c r="BL56" s="14">
        <v>1</v>
      </c>
      <c r="BM56" s="14">
        <v>1</v>
      </c>
      <c r="BN56" s="14">
        <v>1</v>
      </c>
      <c r="BO56" s="14">
        <v>1</v>
      </c>
      <c r="BP56" s="14">
        <v>1</v>
      </c>
      <c r="BQ56" s="14">
        <v>1</v>
      </c>
      <c r="BR56" s="14">
        <v>1</v>
      </c>
      <c r="BS56" s="14">
        <v>1</v>
      </c>
      <c r="BT56" s="14">
        <v>1</v>
      </c>
      <c r="BU56" s="14">
        <v>1</v>
      </c>
      <c r="BV56" s="14">
        <v>1</v>
      </c>
      <c r="BW56" s="14">
        <v>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2188.7934195531479</v>
      </c>
      <c r="CI56">
        <v>2188.7934195531479</v>
      </c>
      <c r="CJ56">
        <v>2188.7934195531479</v>
      </c>
      <c r="CK56">
        <v>2032.4510324422088</v>
      </c>
      <c r="CL56">
        <v>2032.4510324422088</v>
      </c>
      <c r="CM56">
        <v>2032.4510324422088</v>
      </c>
      <c r="CN56">
        <v>1915.1942421090046</v>
      </c>
      <c r="CO56">
        <v>1876.1086453312696</v>
      </c>
      <c r="CP56">
        <v>1876.1086453312696</v>
      </c>
      <c r="CQ56">
        <v>1876.1086453312696</v>
      </c>
      <c r="CR56">
        <v>14.599060000000001</v>
      </c>
      <c r="CS56">
        <v>14.599060000000001</v>
      </c>
      <c r="CT56">
        <v>14.599060000000001</v>
      </c>
      <c r="CU56">
        <v>13.139154</v>
      </c>
      <c r="CV56">
        <v>13.139154000000001</v>
      </c>
      <c r="CW56">
        <v>13.139154000000001</v>
      </c>
      <c r="CX56">
        <v>12.088021680000002</v>
      </c>
      <c r="CY56">
        <v>11.8252386</v>
      </c>
      <c r="CZ56">
        <v>11.8252386</v>
      </c>
      <c r="DA56">
        <v>11.8252386</v>
      </c>
      <c r="DB56">
        <v>1.5641850000000001E-3</v>
      </c>
      <c r="DC56">
        <v>1.5641850000000001E-3</v>
      </c>
      <c r="DD56">
        <v>1.5641850000000001E-3</v>
      </c>
      <c r="DE56">
        <v>1.4077665000000001E-3</v>
      </c>
      <c r="DF56">
        <v>1.4077665000000001E-3</v>
      </c>
      <c r="DG56">
        <v>1.4077664999999999E-3</v>
      </c>
      <c r="DH56">
        <v>1.2930596E-3</v>
      </c>
      <c r="DI56">
        <v>1.2722038E-3</v>
      </c>
      <c r="DJ56">
        <v>1.2722038E-3</v>
      </c>
      <c r="DK56">
        <v>1.2722038E-3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 s="16">
        <v>55.12222222222222</v>
      </c>
      <c r="EG56" s="16">
        <v>55.12222222222222</v>
      </c>
      <c r="EH56" s="16">
        <v>55.12222222222222</v>
      </c>
      <c r="EI56">
        <v>0</v>
      </c>
      <c r="EJ56">
        <f t="shared" si="118"/>
        <v>55.12222222222222</v>
      </c>
      <c r="EK56">
        <v>0</v>
      </c>
      <c r="EL56">
        <f t="shared" si="119"/>
        <v>55.12222222222222</v>
      </c>
      <c r="EM56">
        <v>0</v>
      </c>
      <c r="EN56">
        <f t="shared" si="120"/>
        <v>55.12222222222222</v>
      </c>
      <c r="EO56">
        <v>0</v>
      </c>
      <c r="EP56">
        <v>0</v>
      </c>
      <c r="EQ56">
        <v>0</v>
      </c>
      <c r="ER56">
        <v>0</v>
      </c>
      <c r="ES56">
        <v>0</v>
      </c>
      <c r="ET56">
        <f t="shared" si="121"/>
        <v>0</v>
      </c>
      <c r="EU56">
        <v>0</v>
      </c>
      <c r="EV56">
        <f t="shared" si="122"/>
        <v>0</v>
      </c>
      <c r="EW56">
        <v>0</v>
      </c>
      <c r="EX56">
        <f t="shared" si="123"/>
        <v>0</v>
      </c>
      <c r="EY56">
        <v>0</v>
      </c>
      <c r="EZ56">
        <v>203.96</v>
      </c>
      <c r="FA56">
        <v>177.36</v>
      </c>
      <c r="FB56">
        <v>150.76</v>
      </c>
      <c r="FC56">
        <v>0</v>
      </c>
      <c r="FD56">
        <v>171.96</v>
      </c>
      <c r="FE56">
        <v>0</v>
      </c>
      <c r="FF56">
        <v>169.84</v>
      </c>
      <c r="FG56">
        <v>0</v>
      </c>
      <c r="FH56">
        <v>171.26</v>
      </c>
      <c r="FI56">
        <v>0</v>
      </c>
      <c r="FJ56">
        <v>9.1448096207564403E-2</v>
      </c>
      <c r="FK56">
        <v>9.1448096207564403E-2</v>
      </c>
      <c r="FL56">
        <v>9.1448096207564403E-2</v>
      </c>
      <c r="FM56">
        <v>8.8827433387272267E-2</v>
      </c>
      <c r="FN56">
        <v>8.8827433387272267E-2</v>
      </c>
      <c r="FO56">
        <v>8.8827433387272267E-2</v>
      </c>
      <c r="FP56">
        <v>8.8827433387272267E-2</v>
      </c>
      <c r="FQ56">
        <v>8.8827433387272267E-2</v>
      </c>
      <c r="FR56">
        <v>8.8827433387272267E-2</v>
      </c>
      <c r="FS56">
        <v>8.8827433387272267E-2</v>
      </c>
    </row>
    <row r="57" spans="1:175" x14ac:dyDescent="0.3">
      <c r="A57" s="73"/>
      <c r="B57" s="12" t="str">
        <f t="shared" si="125"/>
        <v>RPU_ON_SP237-HH100</v>
      </c>
      <c r="C57" s="11" t="s">
        <v>277</v>
      </c>
      <c r="D57" s="2" t="s">
        <v>56</v>
      </c>
      <c r="E57" s="9">
        <f t="shared" si="5"/>
        <v>49</v>
      </c>
      <c r="F57" s="13">
        <v>1</v>
      </c>
      <c r="G57" s="13" t="s">
        <v>57</v>
      </c>
      <c r="H57">
        <v>0</v>
      </c>
      <c r="I57" t="s">
        <v>12</v>
      </c>
      <c r="J57">
        <v>1</v>
      </c>
      <c r="K57">
        <v>0</v>
      </c>
      <c r="L57" s="10">
        <v>0</v>
      </c>
      <c r="M57">
        <v>0</v>
      </c>
      <c r="N57">
        <v>0</v>
      </c>
      <c r="O57">
        <f t="shared" si="124"/>
        <v>2000000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1</v>
      </c>
      <c r="BE57" s="14">
        <v>1</v>
      </c>
      <c r="BF57" s="14">
        <v>1</v>
      </c>
      <c r="BG57" s="14">
        <v>1</v>
      </c>
      <c r="BH57" s="14">
        <v>1</v>
      </c>
      <c r="BI57" s="14">
        <v>1</v>
      </c>
      <c r="BJ57" s="14">
        <v>1</v>
      </c>
      <c r="BK57" s="14">
        <v>1</v>
      </c>
      <c r="BL57" s="14">
        <v>1</v>
      </c>
      <c r="BM57" s="14">
        <v>1</v>
      </c>
      <c r="BN57" s="14">
        <v>1</v>
      </c>
      <c r="BO57" s="14">
        <v>1</v>
      </c>
      <c r="BP57" s="14">
        <v>1</v>
      </c>
      <c r="BQ57" s="14">
        <v>1</v>
      </c>
      <c r="BR57" s="14">
        <v>1</v>
      </c>
      <c r="BS57" s="14">
        <v>1</v>
      </c>
      <c r="BT57" s="14">
        <v>1</v>
      </c>
      <c r="BU57" s="14">
        <v>1</v>
      </c>
      <c r="BV57" s="14">
        <v>1</v>
      </c>
      <c r="BW57" s="14">
        <v>1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1554.7627916706663</v>
      </c>
      <c r="CI57">
        <v>1554.7627916706663</v>
      </c>
      <c r="CJ57">
        <v>1554.7627916706663</v>
      </c>
      <c r="CK57">
        <v>1443.7083065513327</v>
      </c>
      <c r="CL57">
        <v>1443.7083065513327</v>
      </c>
      <c r="CM57">
        <v>1443.7083065513327</v>
      </c>
      <c r="CN57">
        <v>1360.4174427118328</v>
      </c>
      <c r="CO57">
        <v>1332.6538214319989</v>
      </c>
      <c r="CP57">
        <v>1332.6538214319989</v>
      </c>
      <c r="CQ57">
        <v>1332.6538214319989</v>
      </c>
      <c r="CR57">
        <v>14.599060000000001</v>
      </c>
      <c r="CS57">
        <v>14.599060000000001</v>
      </c>
      <c r="CT57">
        <v>14.599060000000001</v>
      </c>
      <c r="CU57">
        <v>13.139154</v>
      </c>
      <c r="CV57">
        <v>13.139154000000001</v>
      </c>
      <c r="CW57">
        <v>13.139154000000001</v>
      </c>
      <c r="CX57">
        <v>12.088021680000002</v>
      </c>
      <c r="CY57">
        <v>11.8252386</v>
      </c>
      <c r="CZ57">
        <v>11.8252386</v>
      </c>
      <c r="DA57">
        <v>11.8252386</v>
      </c>
      <c r="DB57">
        <v>1.5641850000000001E-3</v>
      </c>
      <c r="DC57">
        <v>1.5641850000000001E-3</v>
      </c>
      <c r="DD57">
        <v>1.5641850000000001E-3</v>
      </c>
      <c r="DE57">
        <v>1.4077665000000001E-3</v>
      </c>
      <c r="DF57">
        <v>1.4077665000000001E-3</v>
      </c>
      <c r="DG57">
        <v>1.4077664999999999E-3</v>
      </c>
      <c r="DH57">
        <v>1.2930596E-3</v>
      </c>
      <c r="DI57">
        <v>1.2722038E-3</v>
      </c>
      <c r="DJ57">
        <v>1.2722038E-3</v>
      </c>
      <c r="DK57">
        <v>1.2722038E-3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 s="16">
        <v>55.12222222222222</v>
      </c>
      <c r="EG57" s="16">
        <v>55.12222222222222</v>
      </c>
      <c r="EH57" s="16">
        <v>55.12222222222222</v>
      </c>
      <c r="EI57">
        <v>0</v>
      </c>
      <c r="EJ57">
        <f t="shared" si="118"/>
        <v>55.12222222222222</v>
      </c>
      <c r="EK57">
        <v>0</v>
      </c>
      <c r="EL57">
        <f t="shared" si="119"/>
        <v>55.12222222222222</v>
      </c>
      <c r="EM57">
        <v>0</v>
      </c>
      <c r="EN57">
        <f t="shared" si="120"/>
        <v>55.12222222222222</v>
      </c>
      <c r="EO57">
        <v>0</v>
      </c>
      <c r="EP57">
        <v>0</v>
      </c>
      <c r="EQ57">
        <v>0</v>
      </c>
      <c r="ER57">
        <v>0</v>
      </c>
      <c r="ES57">
        <v>0</v>
      </c>
      <c r="ET57">
        <f t="shared" si="121"/>
        <v>0</v>
      </c>
      <c r="EU57">
        <v>0</v>
      </c>
      <c r="EV57">
        <f t="shared" si="122"/>
        <v>0</v>
      </c>
      <c r="EW57">
        <v>0</v>
      </c>
      <c r="EX57">
        <f t="shared" si="123"/>
        <v>0</v>
      </c>
      <c r="EY57">
        <v>0</v>
      </c>
      <c r="EZ57">
        <v>203.96</v>
      </c>
      <c r="FA57">
        <v>177.36</v>
      </c>
      <c r="FB57">
        <v>150.76</v>
      </c>
      <c r="FC57">
        <v>0</v>
      </c>
      <c r="FD57">
        <v>171.96</v>
      </c>
      <c r="FE57">
        <v>0</v>
      </c>
      <c r="FF57">
        <v>169.84</v>
      </c>
      <c r="FG57">
        <v>0</v>
      </c>
      <c r="FH57">
        <v>171.26</v>
      </c>
      <c r="FI57">
        <v>0</v>
      </c>
      <c r="FJ57">
        <v>9.1448096207564403E-2</v>
      </c>
      <c r="FK57">
        <v>9.1448096207564403E-2</v>
      </c>
      <c r="FL57">
        <v>9.1448096207564403E-2</v>
      </c>
      <c r="FM57">
        <v>8.8827433387272267E-2</v>
      </c>
      <c r="FN57">
        <v>8.8827433387272267E-2</v>
      </c>
      <c r="FO57">
        <v>8.8827433387272267E-2</v>
      </c>
      <c r="FP57">
        <v>8.8827433387272267E-2</v>
      </c>
      <c r="FQ57">
        <v>8.8827433387272267E-2</v>
      </c>
      <c r="FR57">
        <v>8.8827433387272267E-2</v>
      </c>
      <c r="FS57">
        <v>8.8827433387272267E-2</v>
      </c>
    </row>
    <row r="58" spans="1:175" x14ac:dyDescent="0.3">
      <c r="A58" s="73"/>
      <c r="B58" s="12" t="str">
        <f t="shared" si="125"/>
        <v>RPU_ON_SP237-HH150</v>
      </c>
      <c r="C58" s="11" t="s">
        <v>277</v>
      </c>
      <c r="D58" s="2" t="s">
        <v>58</v>
      </c>
      <c r="E58" s="9">
        <f t="shared" si="5"/>
        <v>50</v>
      </c>
      <c r="F58" s="13">
        <v>1</v>
      </c>
      <c r="G58" s="13" t="s">
        <v>59</v>
      </c>
      <c r="H58">
        <v>0</v>
      </c>
      <c r="I58" t="s">
        <v>12</v>
      </c>
      <c r="J58">
        <v>1</v>
      </c>
      <c r="K58">
        <v>0</v>
      </c>
      <c r="L58" s="10">
        <v>0</v>
      </c>
      <c r="M58">
        <v>0</v>
      </c>
      <c r="N58">
        <v>0</v>
      </c>
      <c r="O58">
        <f t="shared" si="124"/>
        <v>2000000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1</v>
      </c>
      <c r="BE58" s="14">
        <v>1</v>
      </c>
      <c r="BF58" s="14">
        <v>1</v>
      </c>
      <c r="BG58" s="14">
        <v>1</v>
      </c>
      <c r="BH58" s="14">
        <v>1</v>
      </c>
      <c r="BI58" s="14">
        <v>1</v>
      </c>
      <c r="BJ58" s="14">
        <v>1</v>
      </c>
      <c r="BK58" s="14">
        <v>1</v>
      </c>
      <c r="BL58" s="14">
        <v>1</v>
      </c>
      <c r="BM58" s="14">
        <v>1</v>
      </c>
      <c r="BN58" s="14">
        <v>1</v>
      </c>
      <c r="BO58" s="14">
        <v>1</v>
      </c>
      <c r="BP58" s="14">
        <v>1</v>
      </c>
      <c r="BQ58" s="14">
        <v>1</v>
      </c>
      <c r="BR58" s="14">
        <v>1</v>
      </c>
      <c r="BS58" s="14">
        <v>1</v>
      </c>
      <c r="BT58" s="14">
        <v>1</v>
      </c>
      <c r="BU58" s="14">
        <v>1</v>
      </c>
      <c r="BV58" s="14">
        <v>1</v>
      </c>
      <c r="BW58" s="14">
        <v>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1947.4738868244795</v>
      </c>
      <c r="CI58">
        <v>1947.4738868244795</v>
      </c>
      <c r="CJ58">
        <v>1947.4738868244795</v>
      </c>
      <c r="CK58">
        <v>1808.3686091941595</v>
      </c>
      <c r="CL58">
        <v>1808.3686091941595</v>
      </c>
      <c r="CM58">
        <v>1808.3686091941595</v>
      </c>
      <c r="CN58">
        <v>1704.0396509714192</v>
      </c>
      <c r="CO58">
        <v>1669.2633315638391</v>
      </c>
      <c r="CP58">
        <v>1669.2633315638391</v>
      </c>
      <c r="CQ58">
        <v>1669.2633315638391</v>
      </c>
      <c r="CR58">
        <v>14.599060000000001</v>
      </c>
      <c r="CS58">
        <v>14.599060000000001</v>
      </c>
      <c r="CT58">
        <v>14.599060000000001</v>
      </c>
      <c r="CU58">
        <v>13.139154</v>
      </c>
      <c r="CV58">
        <v>13.139154000000001</v>
      </c>
      <c r="CW58">
        <v>13.139154000000001</v>
      </c>
      <c r="CX58">
        <v>12.088021680000002</v>
      </c>
      <c r="CY58">
        <v>11.8252386</v>
      </c>
      <c r="CZ58">
        <v>11.8252386</v>
      </c>
      <c r="DA58">
        <v>11.8252386</v>
      </c>
      <c r="DB58">
        <v>1.5641850000000001E-3</v>
      </c>
      <c r="DC58">
        <v>1.5641850000000001E-3</v>
      </c>
      <c r="DD58">
        <v>1.5641850000000001E-3</v>
      </c>
      <c r="DE58">
        <v>1.4077665000000001E-3</v>
      </c>
      <c r="DF58">
        <v>1.4077665000000001E-3</v>
      </c>
      <c r="DG58">
        <v>1.4077664999999999E-3</v>
      </c>
      <c r="DH58">
        <v>1.2930596E-3</v>
      </c>
      <c r="DI58">
        <v>1.2722038E-3</v>
      </c>
      <c r="DJ58">
        <v>1.2722038E-3</v>
      </c>
      <c r="DK58">
        <v>1.2722038E-3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 s="16">
        <v>55.12222222222222</v>
      </c>
      <c r="EG58" s="16">
        <v>55.12222222222222</v>
      </c>
      <c r="EH58" s="16">
        <v>55.12222222222222</v>
      </c>
      <c r="EI58">
        <v>0</v>
      </c>
      <c r="EJ58">
        <f t="shared" si="118"/>
        <v>55.12222222222222</v>
      </c>
      <c r="EK58">
        <v>0</v>
      </c>
      <c r="EL58">
        <f t="shared" si="119"/>
        <v>55.12222222222222</v>
      </c>
      <c r="EM58">
        <v>0</v>
      </c>
      <c r="EN58">
        <f t="shared" si="120"/>
        <v>55.12222222222222</v>
      </c>
      <c r="EO58">
        <v>0</v>
      </c>
      <c r="EP58">
        <v>0</v>
      </c>
      <c r="EQ58">
        <v>0</v>
      </c>
      <c r="ER58">
        <v>0</v>
      </c>
      <c r="ES58">
        <v>0</v>
      </c>
      <c r="ET58">
        <f t="shared" si="121"/>
        <v>0</v>
      </c>
      <c r="EU58">
        <v>0</v>
      </c>
      <c r="EV58">
        <f t="shared" si="122"/>
        <v>0</v>
      </c>
      <c r="EW58">
        <v>0</v>
      </c>
      <c r="EX58">
        <f t="shared" si="123"/>
        <v>0</v>
      </c>
      <c r="EY58">
        <v>0</v>
      </c>
      <c r="EZ58">
        <v>203.96</v>
      </c>
      <c r="FA58">
        <v>177.36</v>
      </c>
      <c r="FB58">
        <v>150.76</v>
      </c>
      <c r="FC58">
        <v>0</v>
      </c>
      <c r="FD58">
        <v>171.96</v>
      </c>
      <c r="FE58">
        <v>0</v>
      </c>
      <c r="FF58">
        <v>169.84</v>
      </c>
      <c r="FG58">
        <v>0</v>
      </c>
      <c r="FH58">
        <v>171.26</v>
      </c>
      <c r="FI58">
        <v>0</v>
      </c>
      <c r="FJ58">
        <v>9.1448096207564403E-2</v>
      </c>
      <c r="FK58">
        <v>9.1448096207564403E-2</v>
      </c>
      <c r="FL58">
        <v>9.1448096207564403E-2</v>
      </c>
      <c r="FM58">
        <v>8.8827433387272267E-2</v>
      </c>
      <c r="FN58">
        <v>8.8827433387272267E-2</v>
      </c>
      <c r="FO58">
        <v>8.8827433387272267E-2</v>
      </c>
      <c r="FP58">
        <v>8.8827433387272267E-2</v>
      </c>
      <c r="FQ58">
        <v>8.8827433387272267E-2</v>
      </c>
      <c r="FR58">
        <v>8.8827433387272267E-2</v>
      </c>
      <c r="FS58">
        <v>8.8827433387272267E-2</v>
      </c>
    </row>
    <row r="59" spans="1:175" x14ac:dyDescent="0.3">
      <c r="A59" s="73"/>
      <c r="B59" s="12" t="str">
        <f t="shared" si="125"/>
        <v>RPU_ON_SP277-HH100</v>
      </c>
      <c r="C59" s="11" t="s">
        <v>277</v>
      </c>
      <c r="D59" s="2" t="s">
        <v>60</v>
      </c>
      <c r="E59" s="9">
        <f t="shared" si="5"/>
        <v>51</v>
      </c>
      <c r="F59" s="13">
        <v>1</v>
      </c>
      <c r="G59" s="13" t="s">
        <v>61</v>
      </c>
      <c r="H59">
        <v>0</v>
      </c>
      <c r="I59" t="s">
        <v>12</v>
      </c>
      <c r="J59">
        <v>1</v>
      </c>
      <c r="K59">
        <v>0</v>
      </c>
      <c r="L59" s="10">
        <v>0</v>
      </c>
      <c r="M59">
        <v>0</v>
      </c>
      <c r="N59">
        <v>0</v>
      </c>
      <c r="O59">
        <f t="shared" si="124"/>
        <v>2000000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1</v>
      </c>
      <c r="BE59" s="14">
        <v>1</v>
      </c>
      <c r="BF59" s="14">
        <v>1</v>
      </c>
      <c r="BG59" s="14">
        <v>1</v>
      </c>
      <c r="BH59" s="14">
        <v>1</v>
      </c>
      <c r="BI59" s="14">
        <v>1</v>
      </c>
      <c r="BJ59" s="14">
        <v>1</v>
      </c>
      <c r="BK59" s="14">
        <v>1</v>
      </c>
      <c r="BL59" s="14">
        <v>1</v>
      </c>
      <c r="BM59" s="14">
        <v>1</v>
      </c>
      <c r="BN59" s="14">
        <v>1</v>
      </c>
      <c r="BO59" s="14">
        <v>1</v>
      </c>
      <c r="BP59" s="14">
        <v>1</v>
      </c>
      <c r="BQ59" s="14">
        <v>1</v>
      </c>
      <c r="BR59" s="14">
        <v>1</v>
      </c>
      <c r="BS59" s="14">
        <v>1</v>
      </c>
      <c r="BT59" s="14">
        <v>1</v>
      </c>
      <c r="BU59" s="14">
        <v>1</v>
      </c>
      <c r="BV59" s="14">
        <v>1</v>
      </c>
      <c r="BW59" s="14">
        <v>1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1414.9828559823698</v>
      </c>
      <c r="CI59">
        <v>1414.9828559823698</v>
      </c>
      <c r="CJ59">
        <v>1414.9828559823698</v>
      </c>
      <c r="CK59">
        <v>1313.9126519836288</v>
      </c>
      <c r="CL59">
        <v>1313.9126519836288</v>
      </c>
      <c r="CM59">
        <v>1313.9126519836288</v>
      </c>
      <c r="CN59">
        <v>1238.1099989845734</v>
      </c>
      <c r="CO59">
        <v>1212.8424479848879</v>
      </c>
      <c r="CP59">
        <v>1212.8424479848879</v>
      </c>
      <c r="CQ59">
        <v>1212.8424479848879</v>
      </c>
      <c r="CR59">
        <v>14.599060000000001</v>
      </c>
      <c r="CS59">
        <v>14.599060000000001</v>
      </c>
      <c r="CT59">
        <v>14.599060000000001</v>
      </c>
      <c r="CU59">
        <v>13.139154</v>
      </c>
      <c r="CV59">
        <v>13.139154000000001</v>
      </c>
      <c r="CW59">
        <v>13.139154000000001</v>
      </c>
      <c r="CX59">
        <v>12.088021680000002</v>
      </c>
      <c r="CY59">
        <v>11.8252386</v>
      </c>
      <c r="CZ59">
        <v>11.8252386</v>
      </c>
      <c r="DA59">
        <v>11.8252386</v>
      </c>
      <c r="DB59">
        <v>1.5641850000000001E-3</v>
      </c>
      <c r="DC59">
        <v>1.5641850000000001E-3</v>
      </c>
      <c r="DD59">
        <v>1.5641850000000001E-3</v>
      </c>
      <c r="DE59">
        <v>1.4077665000000001E-3</v>
      </c>
      <c r="DF59">
        <v>1.4077665000000001E-3</v>
      </c>
      <c r="DG59">
        <v>1.4077664999999999E-3</v>
      </c>
      <c r="DH59">
        <v>1.2930596E-3</v>
      </c>
      <c r="DI59">
        <v>1.2722038E-3</v>
      </c>
      <c r="DJ59">
        <v>1.2722038E-3</v>
      </c>
      <c r="DK59">
        <v>1.2722038E-3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 s="16">
        <v>55.12222222222222</v>
      </c>
      <c r="EG59" s="16">
        <v>55.12222222222222</v>
      </c>
      <c r="EH59" s="16">
        <v>55.12222222222222</v>
      </c>
      <c r="EI59">
        <v>0</v>
      </c>
      <c r="EJ59">
        <f t="shared" si="118"/>
        <v>55.12222222222222</v>
      </c>
      <c r="EK59">
        <v>0</v>
      </c>
      <c r="EL59">
        <f t="shared" si="119"/>
        <v>55.12222222222222</v>
      </c>
      <c r="EM59">
        <v>0</v>
      </c>
      <c r="EN59">
        <f t="shared" si="120"/>
        <v>55.12222222222222</v>
      </c>
      <c r="EO59">
        <v>0</v>
      </c>
      <c r="EP59">
        <v>0</v>
      </c>
      <c r="EQ59">
        <v>0</v>
      </c>
      <c r="ER59">
        <v>0</v>
      </c>
      <c r="ES59">
        <v>0</v>
      </c>
      <c r="ET59">
        <f t="shared" si="121"/>
        <v>0</v>
      </c>
      <c r="EU59">
        <v>0</v>
      </c>
      <c r="EV59">
        <f t="shared" si="122"/>
        <v>0</v>
      </c>
      <c r="EW59">
        <v>0</v>
      </c>
      <c r="EX59">
        <f t="shared" si="123"/>
        <v>0</v>
      </c>
      <c r="EY59">
        <v>0</v>
      </c>
      <c r="EZ59">
        <v>203.96</v>
      </c>
      <c r="FA59">
        <v>177.36</v>
      </c>
      <c r="FB59">
        <v>150.76</v>
      </c>
      <c r="FC59">
        <v>0</v>
      </c>
      <c r="FD59">
        <v>171.96</v>
      </c>
      <c r="FE59">
        <v>0</v>
      </c>
      <c r="FF59">
        <v>169.84</v>
      </c>
      <c r="FG59">
        <v>0</v>
      </c>
      <c r="FH59">
        <v>171.26</v>
      </c>
      <c r="FI59">
        <v>0</v>
      </c>
      <c r="FJ59">
        <v>9.1448096207564403E-2</v>
      </c>
      <c r="FK59">
        <v>9.1448096207564403E-2</v>
      </c>
      <c r="FL59">
        <v>9.1448096207564403E-2</v>
      </c>
      <c r="FM59">
        <v>8.8827433387272267E-2</v>
      </c>
      <c r="FN59">
        <v>8.8827433387272267E-2</v>
      </c>
      <c r="FO59">
        <v>8.8827433387272267E-2</v>
      </c>
      <c r="FP59">
        <v>8.8827433387272267E-2</v>
      </c>
      <c r="FQ59">
        <v>8.8827433387272267E-2</v>
      </c>
      <c r="FR59">
        <v>8.8827433387272267E-2</v>
      </c>
      <c r="FS59">
        <v>8.8827433387272267E-2</v>
      </c>
    </row>
    <row r="60" spans="1:175" x14ac:dyDescent="0.3">
      <c r="A60" s="73"/>
      <c r="B60" s="12" t="str">
        <f t="shared" si="125"/>
        <v>RPU_ON_SP277-HH150</v>
      </c>
      <c r="C60" s="11" t="s">
        <v>277</v>
      </c>
      <c r="D60" s="2" t="s">
        <v>62</v>
      </c>
      <c r="E60" s="9">
        <f t="shared" si="5"/>
        <v>52</v>
      </c>
      <c r="F60" s="13">
        <v>1</v>
      </c>
      <c r="G60" s="13" t="s">
        <v>63</v>
      </c>
      <c r="H60">
        <v>0</v>
      </c>
      <c r="I60" t="s">
        <v>12</v>
      </c>
      <c r="J60">
        <v>1</v>
      </c>
      <c r="K60">
        <v>0</v>
      </c>
      <c r="L60" s="10">
        <v>0</v>
      </c>
      <c r="M60">
        <v>0</v>
      </c>
      <c r="N60">
        <v>0</v>
      </c>
      <c r="O60">
        <f t="shared" si="124"/>
        <v>2000000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1</v>
      </c>
      <c r="BE60" s="14">
        <v>1</v>
      </c>
      <c r="BF60" s="14">
        <v>1</v>
      </c>
      <c r="BG60" s="14">
        <v>1</v>
      </c>
      <c r="BH60" s="14">
        <v>1</v>
      </c>
      <c r="BI60" s="14">
        <v>1</v>
      </c>
      <c r="BJ60" s="14">
        <v>1</v>
      </c>
      <c r="BK60" s="14">
        <v>1</v>
      </c>
      <c r="BL60" s="14">
        <v>1</v>
      </c>
      <c r="BM60" s="14">
        <v>1</v>
      </c>
      <c r="BN60" s="14">
        <v>1</v>
      </c>
      <c r="BO60" s="14">
        <v>1</v>
      </c>
      <c r="BP60" s="14">
        <v>1</v>
      </c>
      <c r="BQ60" s="14">
        <v>1</v>
      </c>
      <c r="BR60" s="14">
        <v>1</v>
      </c>
      <c r="BS60" s="14">
        <v>1</v>
      </c>
      <c r="BT60" s="14">
        <v>1</v>
      </c>
      <c r="BU60" s="14">
        <v>1</v>
      </c>
      <c r="BV60" s="14">
        <v>1</v>
      </c>
      <c r="BW60" s="14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1807.6939511361822</v>
      </c>
      <c r="CI60">
        <v>1807.6939511361822</v>
      </c>
      <c r="CJ60">
        <v>1807.6939511361822</v>
      </c>
      <c r="CK60">
        <v>1678.5729546264547</v>
      </c>
      <c r="CL60">
        <v>1678.5729546264547</v>
      </c>
      <c r="CM60">
        <v>1678.5729546264547</v>
      </c>
      <c r="CN60">
        <v>1581.7322072441593</v>
      </c>
      <c r="CO60">
        <v>1549.4519581167272</v>
      </c>
      <c r="CP60">
        <v>1549.4519581167272</v>
      </c>
      <c r="CQ60">
        <v>1549.4519581167272</v>
      </c>
      <c r="CR60">
        <v>14.599060000000001</v>
      </c>
      <c r="CS60">
        <v>14.599060000000001</v>
      </c>
      <c r="CT60">
        <v>14.599060000000001</v>
      </c>
      <c r="CU60">
        <v>13.139154</v>
      </c>
      <c r="CV60">
        <v>13.139154000000001</v>
      </c>
      <c r="CW60">
        <v>13.139154000000001</v>
      </c>
      <c r="CX60">
        <v>12.088021680000002</v>
      </c>
      <c r="CY60">
        <v>11.8252386</v>
      </c>
      <c r="CZ60">
        <v>11.8252386</v>
      </c>
      <c r="DA60">
        <v>11.8252386</v>
      </c>
      <c r="DB60">
        <v>1.5641850000000001E-3</v>
      </c>
      <c r="DC60">
        <v>1.5641850000000001E-3</v>
      </c>
      <c r="DD60">
        <v>1.5641850000000001E-3</v>
      </c>
      <c r="DE60">
        <v>1.4077665000000001E-3</v>
      </c>
      <c r="DF60">
        <v>1.4077665000000001E-3</v>
      </c>
      <c r="DG60">
        <v>1.4077664999999999E-3</v>
      </c>
      <c r="DH60">
        <v>1.2930596E-3</v>
      </c>
      <c r="DI60">
        <v>1.2722038E-3</v>
      </c>
      <c r="DJ60">
        <v>1.2722038E-3</v>
      </c>
      <c r="DK60">
        <v>1.2722038E-3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 s="16">
        <v>55.12222222222222</v>
      </c>
      <c r="EG60" s="16">
        <v>55.12222222222222</v>
      </c>
      <c r="EH60" s="16">
        <v>55.12222222222222</v>
      </c>
      <c r="EI60">
        <v>0</v>
      </c>
      <c r="EJ60">
        <f t="shared" si="118"/>
        <v>55.12222222222222</v>
      </c>
      <c r="EK60">
        <v>0</v>
      </c>
      <c r="EL60">
        <f t="shared" si="119"/>
        <v>55.12222222222222</v>
      </c>
      <c r="EM60">
        <v>0</v>
      </c>
      <c r="EN60">
        <f t="shared" si="120"/>
        <v>55.12222222222222</v>
      </c>
      <c r="EO60">
        <v>0</v>
      </c>
      <c r="EP60">
        <v>0</v>
      </c>
      <c r="EQ60">
        <v>0</v>
      </c>
      <c r="ER60">
        <v>0</v>
      </c>
      <c r="ES60">
        <v>0</v>
      </c>
      <c r="ET60">
        <f t="shared" si="121"/>
        <v>0</v>
      </c>
      <c r="EU60">
        <v>0</v>
      </c>
      <c r="EV60">
        <f t="shared" si="122"/>
        <v>0</v>
      </c>
      <c r="EW60">
        <v>0</v>
      </c>
      <c r="EX60">
        <f t="shared" si="123"/>
        <v>0</v>
      </c>
      <c r="EY60">
        <v>0</v>
      </c>
      <c r="EZ60">
        <v>203.96</v>
      </c>
      <c r="FA60">
        <v>177.36</v>
      </c>
      <c r="FB60">
        <v>150.76</v>
      </c>
      <c r="FC60">
        <v>0</v>
      </c>
      <c r="FD60">
        <v>171.96</v>
      </c>
      <c r="FE60">
        <v>0</v>
      </c>
      <c r="FF60">
        <v>169.84</v>
      </c>
      <c r="FG60">
        <v>0</v>
      </c>
      <c r="FH60">
        <v>171.26</v>
      </c>
      <c r="FI60">
        <v>0</v>
      </c>
      <c r="FJ60">
        <v>9.1448096207564403E-2</v>
      </c>
      <c r="FK60">
        <v>9.1448096207564403E-2</v>
      </c>
      <c r="FL60">
        <v>9.1448096207564403E-2</v>
      </c>
      <c r="FM60">
        <v>8.8827433387272267E-2</v>
      </c>
      <c r="FN60">
        <v>8.8827433387272267E-2</v>
      </c>
      <c r="FO60">
        <v>8.8827433387272267E-2</v>
      </c>
      <c r="FP60">
        <v>8.8827433387272267E-2</v>
      </c>
      <c r="FQ60">
        <v>8.8827433387272267E-2</v>
      </c>
      <c r="FR60">
        <v>8.8827433387272267E-2</v>
      </c>
      <c r="FS60">
        <v>8.8827433387272267E-2</v>
      </c>
    </row>
    <row r="61" spans="1:175" x14ac:dyDescent="0.3">
      <c r="A61" s="73"/>
      <c r="B61" s="12" t="str">
        <f t="shared" si="125"/>
        <v>RPU_ON_SP321-HH100</v>
      </c>
      <c r="C61" s="11" t="s">
        <v>277</v>
      </c>
      <c r="D61" s="2" t="s">
        <v>64</v>
      </c>
      <c r="E61" s="9">
        <f t="shared" si="5"/>
        <v>53</v>
      </c>
      <c r="F61" s="13">
        <v>1</v>
      </c>
      <c r="G61" s="13" t="s">
        <v>65</v>
      </c>
      <c r="H61">
        <v>0</v>
      </c>
      <c r="I61" t="s">
        <v>12</v>
      </c>
      <c r="J61">
        <v>1</v>
      </c>
      <c r="K61">
        <v>0</v>
      </c>
      <c r="L61" s="10">
        <v>0</v>
      </c>
      <c r="M61">
        <v>0</v>
      </c>
      <c r="N61">
        <v>0</v>
      </c>
      <c r="O61">
        <f t="shared" si="124"/>
        <v>2000000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 s="14">
        <v>0</v>
      </c>
      <c r="AU61" s="14">
        <v>0</v>
      </c>
      <c r="AV61" s="14">
        <v>0</v>
      </c>
      <c r="AW61" s="14">
        <v>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1</v>
      </c>
      <c r="BE61" s="14">
        <v>1</v>
      </c>
      <c r="BF61" s="14">
        <v>1</v>
      </c>
      <c r="BG61" s="14">
        <v>1</v>
      </c>
      <c r="BH61" s="14">
        <v>1</v>
      </c>
      <c r="BI61" s="14">
        <v>1</v>
      </c>
      <c r="BJ61" s="14">
        <v>1</v>
      </c>
      <c r="BK61" s="14">
        <v>1</v>
      </c>
      <c r="BL61" s="14">
        <v>1</v>
      </c>
      <c r="BM61" s="14">
        <v>1</v>
      </c>
      <c r="BN61" s="14">
        <v>1</v>
      </c>
      <c r="BO61" s="14">
        <v>1</v>
      </c>
      <c r="BP61" s="14">
        <v>1</v>
      </c>
      <c r="BQ61" s="14">
        <v>1</v>
      </c>
      <c r="BR61" s="14">
        <v>1</v>
      </c>
      <c r="BS61" s="14">
        <v>1</v>
      </c>
      <c r="BT61" s="14">
        <v>1</v>
      </c>
      <c r="BU61" s="14">
        <v>1</v>
      </c>
      <c r="BV61" s="14">
        <v>1</v>
      </c>
      <c r="BW61" s="14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1301.2947800734096</v>
      </c>
      <c r="CI61">
        <v>1301.2947800734096</v>
      </c>
      <c r="CJ61">
        <v>1301.2947800734096</v>
      </c>
      <c r="CK61">
        <v>1208.3451529253089</v>
      </c>
      <c r="CL61">
        <v>1208.3451529253089</v>
      </c>
      <c r="CM61">
        <v>1208.3451529253089</v>
      </c>
      <c r="CN61">
        <v>1138.6329325642334</v>
      </c>
      <c r="CO61">
        <v>1115.3955257772077</v>
      </c>
      <c r="CP61">
        <v>1115.3955257772077</v>
      </c>
      <c r="CQ61">
        <v>1115.3955257772077</v>
      </c>
      <c r="CR61">
        <v>14.599060000000001</v>
      </c>
      <c r="CS61">
        <v>14.599060000000001</v>
      </c>
      <c r="CT61">
        <v>14.599060000000001</v>
      </c>
      <c r="CU61">
        <v>13.139154</v>
      </c>
      <c r="CV61">
        <v>13.139154000000001</v>
      </c>
      <c r="CW61">
        <v>13.139154000000001</v>
      </c>
      <c r="CX61">
        <v>12.088021680000002</v>
      </c>
      <c r="CY61">
        <v>11.8252386</v>
      </c>
      <c r="CZ61">
        <v>11.8252386</v>
      </c>
      <c r="DA61">
        <v>11.8252386</v>
      </c>
      <c r="DB61">
        <v>1.5641850000000001E-3</v>
      </c>
      <c r="DC61">
        <v>1.5641850000000001E-3</v>
      </c>
      <c r="DD61">
        <v>1.5641850000000001E-3</v>
      </c>
      <c r="DE61">
        <v>1.4077665000000001E-3</v>
      </c>
      <c r="DF61">
        <v>1.4077665000000001E-3</v>
      </c>
      <c r="DG61">
        <v>1.4077664999999999E-3</v>
      </c>
      <c r="DH61">
        <v>1.2930596E-3</v>
      </c>
      <c r="DI61">
        <v>1.2722038E-3</v>
      </c>
      <c r="DJ61">
        <v>1.2722038E-3</v>
      </c>
      <c r="DK61">
        <v>1.2722038E-3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 s="16">
        <v>55.12222222222222</v>
      </c>
      <c r="EG61" s="16">
        <v>55.12222222222222</v>
      </c>
      <c r="EH61" s="16">
        <v>55.12222222222222</v>
      </c>
      <c r="EI61">
        <v>0</v>
      </c>
      <c r="EJ61">
        <f t="shared" si="118"/>
        <v>55.12222222222222</v>
      </c>
      <c r="EK61">
        <v>0</v>
      </c>
      <c r="EL61">
        <f t="shared" si="119"/>
        <v>55.12222222222222</v>
      </c>
      <c r="EM61">
        <v>0</v>
      </c>
      <c r="EN61">
        <f t="shared" si="120"/>
        <v>55.12222222222222</v>
      </c>
      <c r="EO61">
        <v>0</v>
      </c>
      <c r="EP61">
        <v>0</v>
      </c>
      <c r="EQ61">
        <v>0</v>
      </c>
      <c r="ER61">
        <v>0</v>
      </c>
      <c r="ES61">
        <v>0</v>
      </c>
      <c r="ET61">
        <f t="shared" si="121"/>
        <v>0</v>
      </c>
      <c r="EU61">
        <v>0</v>
      </c>
      <c r="EV61">
        <f t="shared" si="122"/>
        <v>0</v>
      </c>
      <c r="EW61">
        <v>0</v>
      </c>
      <c r="EX61">
        <f t="shared" si="123"/>
        <v>0</v>
      </c>
      <c r="EY61">
        <v>0</v>
      </c>
      <c r="EZ61">
        <v>203.96</v>
      </c>
      <c r="FA61">
        <v>177.36</v>
      </c>
      <c r="FB61">
        <v>150.76</v>
      </c>
      <c r="FC61">
        <v>0</v>
      </c>
      <c r="FD61">
        <v>171.96</v>
      </c>
      <c r="FE61">
        <v>0</v>
      </c>
      <c r="FF61">
        <v>169.84</v>
      </c>
      <c r="FG61">
        <v>0</v>
      </c>
      <c r="FH61">
        <v>171.26</v>
      </c>
      <c r="FI61">
        <v>0</v>
      </c>
      <c r="FJ61">
        <v>9.1448096207564403E-2</v>
      </c>
      <c r="FK61">
        <v>9.1448096207564403E-2</v>
      </c>
      <c r="FL61">
        <v>9.1448096207564403E-2</v>
      </c>
      <c r="FM61">
        <v>8.8827433387272267E-2</v>
      </c>
      <c r="FN61">
        <v>8.8827433387272267E-2</v>
      </c>
      <c r="FO61">
        <v>8.8827433387272267E-2</v>
      </c>
      <c r="FP61">
        <v>8.8827433387272267E-2</v>
      </c>
      <c r="FQ61">
        <v>8.8827433387272267E-2</v>
      </c>
      <c r="FR61">
        <v>8.8827433387272267E-2</v>
      </c>
      <c r="FS61">
        <v>8.8827433387272267E-2</v>
      </c>
    </row>
    <row r="62" spans="1:175" x14ac:dyDescent="0.3">
      <c r="A62" s="73"/>
      <c r="B62" s="12" t="str">
        <f t="shared" si="125"/>
        <v>RPU_ON_SP321-HH150</v>
      </c>
      <c r="C62" s="11" t="s">
        <v>277</v>
      </c>
      <c r="D62" s="2" t="s">
        <v>66</v>
      </c>
      <c r="E62" s="9">
        <f t="shared" si="5"/>
        <v>54</v>
      </c>
      <c r="F62" s="13">
        <v>1</v>
      </c>
      <c r="G62" s="13" t="s">
        <v>67</v>
      </c>
      <c r="H62">
        <v>0</v>
      </c>
      <c r="I62" t="s">
        <v>12</v>
      </c>
      <c r="J62">
        <v>1</v>
      </c>
      <c r="K62">
        <v>0</v>
      </c>
      <c r="L62" s="10">
        <v>0</v>
      </c>
      <c r="M62">
        <v>0</v>
      </c>
      <c r="N62">
        <v>0</v>
      </c>
      <c r="O62">
        <f t="shared" si="124"/>
        <v>2000000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1</v>
      </c>
      <c r="BE62" s="14">
        <v>1</v>
      </c>
      <c r="BF62" s="14">
        <v>1</v>
      </c>
      <c r="BG62" s="14">
        <v>1</v>
      </c>
      <c r="BH62" s="14">
        <v>1</v>
      </c>
      <c r="BI62" s="14">
        <v>1</v>
      </c>
      <c r="BJ62" s="14">
        <v>1</v>
      </c>
      <c r="BK62" s="14">
        <v>1</v>
      </c>
      <c r="BL62" s="14">
        <v>1</v>
      </c>
      <c r="BM62" s="14">
        <v>1</v>
      </c>
      <c r="BN62" s="14">
        <v>1</v>
      </c>
      <c r="BO62" s="14">
        <v>1</v>
      </c>
      <c r="BP62" s="14">
        <v>1</v>
      </c>
      <c r="BQ62" s="14">
        <v>1</v>
      </c>
      <c r="BR62" s="14">
        <v>1</v>
      </c>
      <c r="BS62" s="14">
        <v>1</v>
      </c>
      <c r="BT62" s="14">
        <v>1</v>
      </c>
      <c r="BU62" s="14">
        <v>1</v>
      </c>
      <c r="BV62" s="14">
        <v>1</v>
      </c>
      <c r="BW62" s="14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1694.0063453254108</v>
      </c>
      <c r="CI62">
        <v>1694.0063453254108</v>
      </c>
      <c r="CJ62">
        <v>1694.0063453254108</v>
      </c>
      <c r="CK62">
        <v>1573.0058920878812</v>
      </c>
      <c r="CL62">
        <v>1573.0058920878812</v>
      </c>
      <c r="CM62">
        <v>1573.0058920878812</v>
      </c>
      <c r="CN62">
        <v>1482.2555521597342</v>
      </c>
      <c r="CO62">
        <v>1452.0054388503518</v>
      </c>
      <c r="CP62">
        <v>1452.0054388503518</v>
      </c>
      <c r="CQ62">
        <v>1452.0054388503518</v>
      </c>
      <c r="CR62">
        <v>14.599060000000001</v>
      </c>
      <c r="CS62">
        <v>14.599060000000001</v>
      </c>
      <c r="CT62">
        <v>14.599060000000001</v>
      </c>
      <c r="CU62">
        <v>13.139154</v>
      </c>
      <c r="CV62">
        <v>13.139154000000001</v>
      </c>
      <c r="CW62">
        <v>13.139154000000001</v>
      </c>
      <c r="CX62">
        <v>12.088021680000002</v>
      </c>
      <c r="CY62">
        <v>11.8252386</v>
      </c>
      <c r="CZ62">
        <v>11.8252386</v>
      </c>
      <c r="DA62">
        <v>11.8252386</v>
      </c>
      <c r="DB62">
        <v>1.5641850000000001E-3</v>
      </c>
      <c r="DC62">
        <v>1.5641850000000001E-3</v>
      </c>
      <c r="DD62">
        <v>1.5641850000000001E-3</v>
      </c>
      <c r="DE62">
        <v>1.4077665000000001E-3</v>
      </c>
      <c r="DF62">
        <v>1.4077665000000001E-3</v>
      </c>
      <c r="DG62">
        <v>1.4077664999999999E-3</v>
      </c>
      <c r="DH62">
        <v>1.2930596E-3</v>
      </c>
      <c r="DI62">
        <v>1.2722038E-3</v>
      </c>
      <c r="DJ62">
        <v>1.2722038E-3</v>
      </c>
      <c r="DK62">
        <v>1.2722038E-3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 s="16">
        <v>55.12222222222222</v>
      </c>
      <c r="EG62" s="16">
        <v>55.12222222222222</v>
      </c>
      <c r="EH62" s="16">
        <v>55.12222222222222</v>
      </c>
      <c r="EI62">
        <v>0</v>
      </c>
      <c r="EJ62">
        <f t="shared" si="118"/>
        <v>55.12222222222222</v>
      </c>
      <c r="EK62">
        <v>0</v>
      </c>
      <c r="EL62">
        <f t="shared" si="119"/>
        <v>55.12222222222222</v>
      </c>
      <c r="EM62">
        <v>0</v>
      </c>
      <c r="EN62">
        <f t="shared" si="120"/>
        <v>55.12222222222222</v>
      </c>
      <c r="EO62">
        <v>0</v>
      </c>
      <c r="EP62">
        <v>0</v>
      </c>
      <c r="EQ62">
        <v>0</v>
      </c>
      <c r="ER62">
        <v>0</v>
      </c>
      <c r="ES62">
        <v>0</v>
      </c>
      <c r="ET62">
        <f t="shared" si="121"/>
        <v>0</v>
      </c>
      <c r="EU62">
        <v>0</v>
      </c>
      <c r="EV62">
        <f t="shared" si="122"/>
        <v>0</v>
      </c>
      <c r="EW62">
        <v>0</v>
      </c>
      <c r="EX62">
        <f t="shared" si="123"/>
        <v>0</v>
      </c>
      <c r="EY62">
        <v>0</v>
      </c>
      <c r="EZ62">
        <v>203.96</v>
      </c>
      <c r="FA62">
        <v>177.36</v>
      </c>
      <c r="FB62">
        <v>150.76</v>
      </c>
      <c r="FC62">
        <v>0</v>
      </c>
      <c r="FD62">
        <v>171.96</v>
      </c>
      <c r="FE62">
        <v>0</v>
      </c>
      <c r="FF62">
        <v>169.84</v>
      </c>
      <c r="FG62">
        <v>0</v>
      </c>
      <c r="FH62">
        <v>171.26</v>
      </c>
      <c r="FI62">
        <v>0</v>
      </c>
      <c r="FJ62">
        <v>9.1448096207564403E-2</v>
      </c>
      <c r="FK62">
        <v>9.1448096207564403E-2</v>
      </c>
      <c r="FL62">
        <v>9.1448096207564403E-2</v>
      </c>
      <c r="FM62">
        <v>8.8827433387272267E-2</v>
      </c>
      <c r="FN62">
        <v>8.8827433387272267E-2</v>
      </c>
      <c r="FO62">
        <v>8.8827433387272267E-2</v>
      </c>
      <c r="FP62">
        <v>8.8827433387272267E-2</v>
      </c>
      <c r="FQ62">
        <v>8.8827433387272267E-2</v>
      </c>
      <c r="FR62">
        <v>8.8827433387272267E-2</v>
      </c>
      <c r="FS62">
        <v>8.8827433387272267E-2</v>
      </c>
    </row>
    <row r="63" spans="1:175" x14ac:dyDescent="0.3">
      <c r="A63" s="73"/>
      <c r="B63" s="12" t="str">
        <f t="shared" si="125"/>
        <v>RPU_OFF_SP379-HH100</v>
      </c>
      <c r="C63" s="11" t="s">
        <v>277</v>
      </c>
      <c r="D63" s="2" t="s">
        <v>68</v>
      </c>
      <c r="E63" s="9">
        <f t="shared" si="5"/>
        <v>55</v>
      </c>
      <c r="F63" s="13">
        <v>1</v>
      </c>
      <c r="G63" s="13" t="s">
        <v>69</v>
      </c>
      <c r="H63">
        <v>0</v>
      </c>
      <c r="I63" t="s">
        <v>12</v>
      </c>
      <c r="J63">
        <v>1</v>
      </c>
      <c r="K63">
        <v>0</v>
      </c>
      <c r="L63" s="10">
        <v>0</v>
      </c>
      <c r="M63">
        <v>0</v>
      </c>
      <c r="N63">
        <v>0</v>
      </c>
      <c r="O63">
        <f t="shared" si="124"/>
        <v>2000000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 s="14">
        <v>0</v>
      </c>
      <c r="AU63" s="14">
        <v>0</v>
      </c>
      <c r="AV63" s="14">
        <v>0</v>
      </c>
      <c r="AW63" s="14">
        <v>0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14">
        <v>0</v>
      </c>
      <c r="BD63" s="14">
        <v>1</v>
      </c>
      <c r="BE63" s="14">
        <v>1</v>
      </c>
      <c r="BF63" s="14">
        <v>1</v>
      </c>
      <c r="BG63" s="14">
        <v>1</v>
      </c>
      <c r="BH63" s="14">
        <v>1</v>
      </c>
      <c r="BI63" s="14">
        <v>1</v>
      </c>
      <c r="BJ63" s="14">
        <v>1</v>
      </c>
      <c r="BK63" s="14">
        <v>1</v>
      </c>
      <c r="BL63" s="14">
        <v>1</v>
      </c>
      <c r="BM63" s="14">
        <v>1</v>
      </c>
      <c r="BN63" s="14">
        <v>1</v>
      </c>
      <c r="BO63" s="14">
        <v>1</v>
      </c>
      <c r="BP63" s="14">
        <v>1</v>
      </c>
      <c r="BQ63" s="14">
        <v>1</v>
      </c>
      <c r="BR63" s="14">
        <v>1</v>
      </c>
      <c r="BS63" s="14">
        <v>1</v>
      </c>
      <c r="BT63" s="14">
        <v>1</v>
      </c>
      <c r="BU63" s="14">
        <v>1</v>
      </c>
      <c r="BV63" s="14">
        <v>1</v>
      </c>
      <c r="BW63" s="14">
        <v>1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2205.1904479084506</v>
      </c>
      <c r="CI63">
        <v>2205.1904479084506</v>
      </c>
      <c r="CJ63">
        <v>2205.1904479084506</v>
      </c>
      <c r="CK63">
        <v>1998.1303119546053</v>
      </c>
      <c r="CL63">
        <v>1998.1303119546053</v>
      </c>
      <c r="CM63">
        <v>1998.1303119546053</v>
      </c>
      <c r="CN63">
        <v>1873.8942303822985</v>
      </c>
      <c r="CO63">
        <v>1842.8352099892215</v>
      </c>
      <c r="CP63">
        <v>1842.8352099892215</v>
      </c>
      <c r="CQ63">
        <v>1842.8352099892215</v>
      </c>
      <c r="CR63">
        <v>41.773124610000004</v>
      </c>
      <c r="CS63">
        <v>41.773124610000004</v>
      </c>
      <c r="CT63">
        <v>41.773124610000004</v>
      </c>
      <c r="CU63">
        <v>37.595707869999998</v>
      </c>
      <c r="CV63">
        <v>37.595707870000005</v>
      </c>
      <c r="CW63">
        <v>37.595707870000005</v>
      </c>
      <c r="CX63">
        <v>34.588301510000008</v>
      </c>
      <c r="CY63">
        <v>33.836449920000007</v>
      </c>
      <c r="CZ63">
        <v>33.836449920000007</v>
      </c>
      <c r="DA63">
        <v>33.83644992</v>
      </c>
      <c r="DB63">
        <v>3.1283700000000001E-3</v>
      </c>
      <c r="DC63">
        <v>3.1283700000000001E-3</v>
      </c>
      <c r="DD63">
        <v>3.1283700000000001E-3</v>
      </c>
      <c r="DE63">
        <v>2.8155330000000003E-3</v>
      </c>
      <c r="DF63">
        <v>2.8155330000000003E-3</v>
      </c>
      <c r="DG63">
        <v>2.8155329999999998E-3</v>
      </c>
      <c r="DH63">
        <v>2.6069750000000001E-3</v>
      </c>
      <c r="DI63">
        <v>2.5026960000000004E-3</v>
      </c>
      <c r="DJ63">
        <v>2.5026960000000004E-3</v>
      </c>
      <c r="DK63">
        <v>2.502696E-3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53.529999999999994</v>
      </c>
      <c r="EG63">
        <v>53.53</v>
      </c>
      <c r="EH63">
        <v>53.529999999999994</v>
      </c>
      <c r="EI63">
        <v>0</v>
      </c>
      <c r="EJ63">
        <f t="shared" si="118"/>
        <v>53.53</v>
      </c>
      <c r="EK63">
        <v>0</v>
      </c>
      <c r="EL63">
        <f t="shared" si="119"/>
        <v>53.53</v>
      </c>
      <c r="EM63">
        <v>0</v>
      </c>
      <c r="EN63">
        <f t="shared" si="120"/>
        <v>53.53</v>
      </c>
      <c r="EO63">
        <v>0</v>
      </c>
      <c r="EP63">
        <v>0</v>
      </c>
      <c r="EQ63">
        <v>0</v>
      </c>
      <c r="ER63">
        <v>0</v>
      </c>
      <c r="ES63">
        <v>0</v>
      </c>
      <c r="ET63">
        <f t="shared" si="121"/>
        <v>0</v>
      </c>
      <c r="EU63">
        <v>0</v>
      </c>
      <c r="EV63">
        <f t="shared" si="122"/>
        <v>0</v>
      </c>
      <c r="EW63">
        <v>0</v>
      </c>
      <c r="EX63">
        <f t="shared" si="123"/>
        <v>0</v>
      </c>
      <c r="EY63">
        <v>0</v>
      </c>
      <c r="EZ63">
        <v>203.96</v>
      </c>
      <c r="FA63">
        <v>177.36</v>
      </c>
      <c r="FB63">
        <v>150.76</v>
      </c>
      <c r="FC63">
        <v>0</v>
      </c>
      <c r="FD63">
        <v>171.96</v>
      </c>
      <c r="FE63">
        <v>0</v>
      </c>
      <c r="FF63">
        <v>169.84</v>
      </c>
      <c r="FG63">
        <v>0</v>
      </c>
      <c r="FH63">
        <v>171.26</v>
      </c>
      <c r="FI63">
        <v>0</v>
      </c>
      <c r="FJ63">
        <v>9.1448096207564403E-2</v>
      </c>
      <c r="FK63">
        <v>9.1448096207564403E-2</v>
      </c>
      <c r="FL63">
        <v>9.1448096207564403E-2</v>
      </c>
      <c r="FM63">
        <v>8.8827433387272267E-2</v>
      </c>
      <c r="FN63">
        <v>8.8827433387272267E-2</v>
      </c>
      <c r="FO63">
        <v>8.8827433387272267E-2</v>
      </c>
      <c r="FP63">
        <v>8.8827433387272267E-2</v>
      </c>
      <c r="FQ63">
        <v>8.8827433387272267E-2</v>
      </c>
      <c r="FR63">
        <v>8.8827433387272267E-2</v>
      </c>
      <c r="FS63">
        <v>8.8827433387272267E-2</v>
      </c>
    </row>
    <row r="64" spans="1:175" x14ac:dyDescent="0.3">
      <c r="A64" s="73"/>
      <c r="B64" s="12" t="str">
        <f t="shared" si="125"/>
        <v>RPU_OFF_SP379-HH150</v>
      </c>
      <c r="C64" s="11" t="s">
        <v>277</v>
      </c>
      <c r="D64" s="2" t="s">
        <v>70</v>
      </c>
      <c r="E64" s="9">
        <f t="shared" si="5"/>
        <v>56</v>
      </c>
      <c r="F64" s="13">
        <v>1</v>
      </c>
      <c r="G64" s="13" t="s">
        <v>71</v>
      </c>
      <c r="H64">
        <v>0</v>
      </c>
      <c r="I64" t="s">
        <v>12</v>
      </c>
      <c r="J64">
        <v>1</v>
      </c>
      <c r="K64">
        <v>0</v>
      </c>
      <c r="L64" s="10">
        <v>0</v>
      </c>
      <c r="M64">
        <v>0</v>
      </c>
      <c r="N64">
        <v>0</v>
      </c>
      <c r="O64">
        <f t="shared" si="124"/>
        <v>2000000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14">
        <v>1</v>
      </c>
      <c r="BE64" s="14">
        <v>1</v>
      </c>
      <c r="BF64" s="14">
        <v>1</v>
      </c>
      <c r="BG64" s="14">
        <v>1</v>
      </c>
      <c r="BH64" s="14">
        <v>1</v>
      </c>
      <c r="BI64" s="14">
        <v>1</v>
      </c>
      <c r="BJ64" s="14">
        <v>1</v>
      </c>
      <c r="BK64" s="14">
        <v>1</v>
      </c>
      <c r="BL64" s="14">
        <v>1</v>
      </c>
      <c r="BM64" s="14">
        <v>1</v>
      </c>
      <c r="BN64" s="14">
        <v>1</v>
      </c>
      <c r="BO64" s="14">
        <v>1</v>
      </c>
      <c r="BP64" s="14">
        <v>1</v>
      </c>
      <c r="BQ64" s="14">
        <v>1</v>
      </c>
      <c r="BR64" s="14">
        <v>1</v>
      </c>
      <c r="BS64" s="14">
        <v>1</v>
      </c>
      <c r="BT64" s="14">
        <v>1</v>
      </c>
      <c r="BU64" s="14">
        <v>1</v>
      </c>
      <c r="BV64" s="14">
        <v>1</v>
      </c>
      <c r="BW64" s="14">
        <v>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2534.6071744804217</v>
      </c>
      <c r="CI64">
        <v>2534.6071744804217</v>
      </c>
      <c r="CJ64">
        <v>2534.6071744804217</v>
      </c>
      <c r="CK64">
        <v>2296.6158904916497</v>
      </c>
      <c r="CL64">
        <v>2296.6158904916497</v>
      </c>
      <c r="CM64">
        <v>2296.6158904916497</v>
      </c>
      <c r="CN64">
        <v>2153.8211200983869</v>
      </c>
      <c r="CO64">
        <v>2118.1224275000709</v>
      </c>
      <c r="CP64">
        <v>2118.1224275000709</v>
      </c>
      <c r="CQ64">
        <v>2118.1224275000709</v>
      </c>
      <c r="CR64">
        <v>41.773124610000004</v>
      </c>
      <c r="CS64">
        <v>41.773124610000004</v>
      </c>
      <c r="CT64">
        <v>41.773124610000004</v>
      </c>
      <c r="CU64">
        <v>37.595707869999998</v>
      </c>
      <c r="CV64">
        <v>37.595707870000005</v>
      </c>
      <c r="CW64">
        <v>37.595707870000005</v>
      </c>
      <c r="CX64">
        <v>34.588301510000008</v>
      </c>
      <c r="CY64">
        <v>33.836449920000007</v>
      </c>
      <c r="CZ64">
        <v>33.836449920000007</v>
      </c>
      <c r="DA64">
        <v>33.83644992</v>
      </c>
      <c r="DB64">
        <v>3.1283700000000001E-3</v>
      </c>
      <c r="DC64">
        <v>3.1283700000000001E-3</v>
      </c>
      <c r="DD64">
        <v>3.1283700000000001E-3</v>
      </c>
      <c r="DE64">
        <v>2.8155330000000003E-3</v>
      </c>
      <c r="DF64">
        <v>2.8155330000000003E-3</v>
      </c>
      <c r="DG64">
        <v>2.8155329999999998E-3</v>
      </c>
      <c r="DH64">
        <v>2.6069750000000001E-3</v>
      </c>
      <c r="DI64">
        <v>2.5026960000000004E-3</v>
      </c>
      <c r="DJ64">
        <v>2.5026960000000004E-3</v>
      </c>
      <c r="DK64">
        <v>2.502696E-3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53.529999999999994</v>
      </c>
      <c r="EG64">
        <v>53.529999999999994</v>
      </c>
      <c r="EH64">
        <v>53.529999999999994</v>
      </c>
      <c r="EI64">
        <v>0</v>
      </c>
      <c r="EJ64">
        <f t="shared" si="118"/>
        <v>53.529999999999994</v>
      </c>
      <c r="EK64">
        <v>0</v>
      </c>
      <c r="EL64">
        <f t="shared" si="119"/>
        <v>53.529999999999994</v>
      </c>
      <c r="EM64">
        <v>0</v>
      </c>
      <c r="EN64">
        <f t="shared" si="120"/>
        <v>53.529999999999994</v>
      </c>
      <c r="EO64">
        <v>0</v>
      </c>
      <c r="EP64">
        <v>0</v>
      </c>
      <c r="EQ64">
        <v>0</v>
      </c>
      <c r="ER64">
        <v>0</v>
      </c>
      <c r="ES64">
        <v>0</v>
      </c>
      <c r="ET64">
        <f t="shared" si="121"/>
        <v>0</v>
      </c>
      <c r="EU64">
        <v>0</v>
      </c>
      <c r="EV64">
        <f t="shared" si="122"/>
        <v>0</v>
      </c>
      <c r="EW64">
        <v>0</v>
      </c>
      <c r="EX64">
        <f t="shared" si="123"/>
        <v>0</v>
      </c>
      <c r="EY64">
        <v>0</v>
      </c>
      <c r="EZ64">
        <v>203.96</v>
      </c>
      <c r="FA64">
        <v>177.36</v>
      </c>
      <c r="FB64">
        <v>150.76</v>
      </c>
      <c r="FC64">
        <v>0</v>
      </c>
      <c r="FD64">
        <v>171.96</v>
      </c>
      <c r="FE64">
        <v>0</v>
      </c>
      <c r="FF64">
        <v>169.84</v>
      </c>
      <c r="FG64">
        <v>0</v>
      </c>
      <c r="FH64">
        <v>171.26</v>
      </c>
      <c r="FI64">
        <v>0</v>
      </c>
      <c r="FJ64">
        <v>9.1448096207564403E-2</v>
      </c>
      <c r="FK64">
        <v>9.1448096207564403E-2</v>
      </c>
      <c r="FL64">
        <v>9.1448096207564403E-2</v>
      </c>
      <c r="FM64">
        <v>8.8827433387272267E-2</v>
      </c>
      <c r="FN64">
        <v>8.8827433387272267E-2</v>
      </c>
      <c r="FO64">
        <v>8.8827433387272267E-2</v>
      </c>
      <c r="FP64">
        <v>8.8827433387272267E-2</v>
      </c>
      <c r="FQ64">
        <v>8.8827433387272267E-2</v>
      </c>
      <c r="FR64">
        <v>8.8827433387272267E-2</v>
      </c>
      <c r="FS64">
        <v>8.8827433387272267E-2</v>
      </c>
    </row>
    <row r="65" spans="1:175" x14ac:dyDescent="0.3">
      <c r="A65" s="73"/>
      <c r="B65" s="12" t="str">
        <f t="shared" si="125"/>
        <v>RPU_OFF_SP450-HH100</v>
      </c>
      <c r="C65" s="11" t="s">
        <v>277</v>
      </c>
      <c r="D65" s="2" t="s">
        <v>72</v>
      </c>
      <c r="E65" s="9">
        <f t="shared" si="5"/>
        <v>57</v>
      </c>
      <c r="F65" s="13">
        <v>1</v>
      </c>
      <c r="G65" s="13" t="s">
        <v>73</v>
      </c>
      <c r="H65">
        <v>0</v>
      </c>
      <c r="I65" t="s">
        <v>12</v>
      </c>
      <c r="J65">
        <v>1</v>
      </c>
      <c r="K65">
        <v>0</v>
      </c>
      <c r="L65" s="10">
        <v>0</v>
      </c>
      <c r="M65">
        <v>0</v>
      </c>
      <c r="N65">
        <v>0</v>
      </c>
      <c r="O65">
        <f t="shared" si="124"/>
        <v>2000000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 s="14">
        <v>0</v>
      </c>
      <c r="AU65" s="14">
        <v>0</v>
      </c>
      <c r="AV65" s="14">
        <v>0</v>
      </c>
      <c r="AW65" s="14">
        <v>0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14">
        <v>0</v>
      </c>
      <c r="BD65" s="14">
        <v>1</v>
      </c>
      <c r="BE65" s="14">
        <v>1</v>
      </c>
      <c r="BF65" s="14">
        <v>1</v>
      </c>
      <c r="BG65" s="14">
        <v>1</v>
      </c>
      <c r="BH65" s="14">
        <v>1</v>
      </c>
      <c r="BI65" s="14">
        <v>1</v>
      </c>
      <c r="BJ65" s="14">
        <v>1</v>
      </c>
      <c r="BK65" s="14">
        <v>1</v>
      </c>
      <c r="BL65" s="14">
        <v>1</v>
      </c>
      <c r="BM65" s="14">
        <v>1</v>
      </c>
      <c r="BN65" s="14">
        <v>1</v>
      </c>
      <c r="BO65" s="14">
        <v>1</v>
      </c>
      <c r="BP65" s="14">
        <v>1</v>
      </c>
      <c r="BQ65" s="14">
        <v>1</v>
      </c>
      <c r="BR65" s="14">
        <v>1</v>
      </c>
      <c r="BS65" s="14">
        <v>1</v>
      </c>
      <c r="BT65" s="14">
        <v>1</v>
      </c>
      <c r="BU65" s="14">
        <v>1</v>
      </c>
      <c r="BV65" s="14">
        <v>1</v>
      </c>
      <c r="BW65" s="14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1988.1234836201065</v>
      </c>
      <c r="CI65">
        <v>1988.1234836201065</v>
      </c>
      <c r="CJ65">
        <v>1988.1234836201065</v>
      </c>
      <c r="CK65">
        <v>1801.4452222473265</v>
      </c>
      <c r="CL65">
        <v>1801.4452222473265</v>
      </c>
      <c r="CM65">
        <v>1801.4452222473265</v>
      </c>
      <c r="CN65">
        <v>1689.4382654236588</v>
      </c>
      <c r="CO65">
        <v>1661.4365262177421</v>
      </c>
      <c r="CP65">
        <v>1661.4365262177421</v>
      </c>
      <c r="CQ65">
        <v>1661.4365262177421</v>
      </c>
      <c r="CR65">
        <v>41.773124610000004</v>
      </c>
      <c r="CS65">
        <v>41.773124610000004</v>
      </c>
      <c r="CT65">
        <v>41.773124610000004</v>
      </c>
      <c r="CU65">
        <v>37.595707869999998</v>
      </c>
      <c r="CV65">
        <v>37.595707870000005</v>
      </c>
      <c r="CW65">
        <v>37.595707870000005</v>
      </c>
      <c r="CX65">
        <v>34.588301510000008</v>
      </c>
      <c r="CY65">
        <v>33.836449920000007</v>
      </c>
      <c r="CZ65">
        <v>33.836449920000007</v>
      </c>
      <c r="DA65">
        <v>33.83644992</v>
      </c>
      <c r="DB65">
        <v>3.1283700000000001E-3</v>
      </c>
      <c r="DC65">
        <v>3.1283700000000001E-3</v>
      </c>
      <c r="DD65">
        <v>3.1283700000000001E-3</v>
      </c>
      <c r="DE65">
        <v>2.8155330000000003E-3</v>
      </c>
      <c r="DF65">
        <v>2.8155330000000003E-3</v>
      </c>
      <c r="DG65">
        <v>2.8155329999999998E-3</v>
      </c>
      <c r="DH65">
        <v>2.6069750000000001E-3</v>
      </c>
      <c r="DI65">
        <v>2.5026960000000004E-3</v>
      </c>
      <c r="DJ65">
        <v>2.5026960000000004E-3</v>
      </c>
      <c r="DK65">
        <v>2.502696E-3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53.529999999999994</v>
      </c>
      <c r="EG65">
        <v>53.529999999999994</v>
      </c>
      <c r="EH65">
        <v>53.529999999999994</v>
      </c>
      <c r="EI65">
        <v>0</v>
      </c>
      <c r="EJ65">
        <f t="shared" si="118"/>
        <v>53.529999999999994</v>
      </c>
      <c r="EK65">
        <v>0</v>
      </c>
      <c r="EL65">
        <f t="shared" si="119"/>
        <v>53.529999999999994</v>
      </c>
      <c r="EM65">
        <v>0</v>
      </c>
      <c r="EN65">
        <f t="shared" si="120"/>
        <v>53.529999999999994</v>
      </c>
      <c r="EO65">
        <v>0</v>
      </c>
      <c r="EP65">
        <v>0</v>
      </c>
      <c r="EQ65">
        <v>0</v>
      </c>
      <c r="ER65">
        <v>0</v>
      </c>
      <c r="ES65">
        <v>0</v>
      </c>
      <c r="ET65">
        <f t="shared" si="121"/>
        <v>0</v>
      </c>
      <c r="EU65">
        <v>0</v>
      </c>
      <c r="EV65">
        <f t="shared" si="122"/>
        <v>0</v>
      </c>
      <c r="EW65">
        <v>0</v>
      </c>
      <c r="EX65">
        <f t="shared" si="123"/>
        <v>0</v>
      </c>
      <c r="EY65">
        <v>0</v>
      </c>
      <c r="EZ65">
        <v>203.96</v>
      </c>
      <c r="FA65">
        <v>177.36</v>
      </c>
      <c r="FB65">
        <v>150.76</v>
      </c>
      <c r="FC65">
        <v>0</v>
      </c>
      <c r="FD65">
        <v>171.96</v>
      </c>
      <c r="FE65">
        <v>0</v>
      </c>
      <c r="FF65">
        <v>169.84</v>
      </c>
      <c r="FG65">
        <v>0</v>
      </c>
      <c r="FH65">
        <v>171.26</v>
      </c>
      <c r="FI65">
        <v>0</v>
      </c>
      <c r="FJ65">
        <v>9.1448096207564403E-2</v>
      </c>
      <c r="FK65">
        <v>9.1448096207564403E-2</v>
      </c>
      <c r="FL65">
        <v>9.1448096207564403E-2</v>
      </c>
      <c r="FM65">
        <v>8.8827433387272267E-2</v>
      </c>
      <c r="FN65">
        <v>8.8827433387272267E-2</v>
      </c>
      <c r="FO65">
        <v>8.8827433387272267E-2</v>
      </c>
      <c r="FP65">
        <v>8.8827433387272267E-2</v>
      </c>
      <c r="FQ65">
        <v>8.8827433387272267E-2</v>
      </c>
      <c r="FR65">
        <v>8.8827433387272267E-2</v>
      </c>
      <c r="FS65">
        <v>8.8827433387272267E-2</v>
      </c>
    </row>
    <row r="66" spans="1:175" x14ac:dyDescent="0.3">
      <c r="A66" s="73"/>
      <c r="B66" s="12" t="str">
        <f t="shared" si="125"/>
        <v>RPU_OFF_SP450-HH150</v>
      </c>
      <c r="C66" s="11" t="s">
        <v>277</v>
      </c>
      <c r="D66" s="2" t="s">
        <v>165</v>
      </c>
      <c r="E66" s="9">
        <f t="shared" si="5"/>
        <v>58</v>
      </c>
      <c r="F66" s="13">
        <v>1</v>
      </c>
      <c r="G66" s="13" t="s">
        <v>74</v>
      </c>
      <c r="H66">
        <v>0</v>
      </c>
      <c r="I66" t="s">
        <v>12</v>
      </c>
      <c r="J66">
        <v>1</v>
      </c>
      <c r="K66">
        <v>0</v>
      </c>
      <c r="L66" s="10">
        <v>0</v>
      </c>
      <c r="M66">
        <v>0</v>
      </c>
      <c r="N66">
        <v>0</v>
      </c>
      <c r="O66">
        <f t="shared" si="124"/>
        <v>2000000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 s="14">
        <v>0</v>
      </c>
      <c r="AU66" s="14">
        <v>0</v>
      </c>
      <c r="AV66" s="14">
        <v>0</v>
      </c>
      <c r="AW66" s="14">
        <v>0</v>
      </c>
      <c r="AX66" s="14">
        <v>0</v>
      </c>
      <c r="AY66" s="14">
        <v>0</v>
      </c>
      <c r="AZ66" s="14">
        <v>0</v>
      </c>
      <c r="BA66" s="14">
        <v>0</v>
      </c>
      <c r="BB66" s="14">
        <v>0</v>
      </c>
      <c r="BC66" s="14">
        <v>0</v>
      </c>
      <c r="BD66" s="14">
        <v>1</v>
      </c>
      <c r="BE66" s="14">
        <v>1</v>
      </c>
      <c r="BF66" s="14">
        <v>1</v>
      </c>
      <c r="BG66" s="14">
        <v>1</v>
      </c>
      <c r="BH66" s="14">
        <v>1</v>
      </c>
      <c r="BI66" s="14">
        <v>1</v>
      </c>
      <c r="BJ66" s="14">
        <v>1</v>
      </c>
      <c r="BK66" s="14">
        <v>1</v>
      </c>
      <c r="BL66" s="14">
        <v>1</v>
      </c>
      <c r="BM66" s="14">
        <v>1</v>
      </c>
      <c r="BN66" s="14">
        <v>1</v>
      </c>
      <c r="BO66" s="14">
        <v>1</v>
      </c>
      <c r="BP66" s="14">
        <v>1</v>
      </c>
      <c r="BQ66" s="14">
        <v>1</v>
      </c>
      <c r="BR66" s="14">
        <v>1</v>
      </c>
      <c r="BS66" s="14">
        <v>1</v>
      </c>
      <c r="BT66" s="14">
        <v>1</v>
      </c>
      <c r="BU66" s="14">
        <v>1</v>
      </c>
      <c r="BV66" s="14">
        <v>1</v>
      </c>
      <c r="BW66" s="14">
        <v>1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2265.5270428386079</v>
      </c>
      <c r="CI66">
        <v>2265.5270428386079</v>
      </c>
      <c r="CJ66">
        <v>2265.5270428386079</v>
      </c>
      <c r="CK66">
        <v>2052.8014989101002</v>
      </c>
      <c r="CL66">
        <v>2052.8014989101002</v>
      </c>
      <c r="CM66">
        <v>2052.8014989101002</v>
      </c>
      <c r="CN66">
        <v>1925.1661725529959</v>
      </c>
      <c r="CO66">
        <v>1893.2573409637196</v>
      </c>
      <c r="CP66">
        <v>1893.2573409637196</v>
      </c>
      <c r="CQ66">
        <v>1893.2573409637196</v>
      </c>
      <c r="CR66">
        <v>41.773124610000004</v>
      </c>
      <c r="CS66">
        <v>41.773124610000004</v>
      </c>
      <c r="CT66">
        <v>41.773124610000004</v>
      </c>
      <c r="CU66">
        <v>37.595707869999998</v>
      </c>
      <c r="CV66">
        <v>37.595707870000005</v>
      </c>
      <c r="CW66">
        <v>37.595707870000005</v>
      </c>
      <c r="CX66">
        <v>34.588301510000008</v>
      </c>
      <c r="CY66">
        <v>33.836449920000007</v>
      </c>
      <c r="CZ66">
        <v>33.836449920000007</v>
      </c>
      <c r="DA66">
        <v>33.83644992</v>
      </c>
      <c r="DB66">
        <v>3.1283700000000001E-3</v>
      </c>
      <c r="DC66">
        <v>3.1283700000000001E-3</v>
      </c>
      <c r="DD66">
        <v>3.1283700000000001E-3</v>
      </c>
      <c r="DE66">
        <v>2.8155330000000003E-3</v>
      </c>
      <c r="DF66">
        <v>2.8155330000000003E-3</v>
      </c>
      <c r="DG66">
        <v>2.8155329999999998E-3</v>
      </c>
      <c r="DH66">
        <v>2.6069750000000001E-3</v>
      </c>
      <c r="DI66">
        <v>2.5026960000000004E-3</v>
      </c>
      <c r="DJ66">
        <v>2.5026960000000004E-3</v>
      </c>
      <c r="DK66">
        <v>2.502696E-3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53.529999999999994</v>
      </c>
      <c r="EG66">
        <v>53.529999999999994</v>
      </c>
      <c r="EH66">
        <v>53.529999999999994</v>
      </c>
      <c r="EI66">
        <v>0</v>
      </c>
      <c r="EJ66">
        <f t="shared" si="118"/>
        <v>53.529999999999994</v>
      </c>
      <c r="EK66">
        <v>0</v>
      </c>
      <c r="EL66">
        <f t="shared" si="119"/>
        <v>53.529999999999994</v>
      </c>
      <c r="EM66">
        <v>0</v>
      </c>
      <c r="EN66">
        <f t="shared" si="120"/>
        <v>53.529999999999994</v>
      </c>
      <c r="EO66">
        <v>0</v>
      </c>
      <c r="EP66">
        <v>0</v>
      </c>
      <c r="EQ66">
        <v>0</v>
      </c>
      <c r="ER66">
        <v>0</v>
      </c>
      <c r="ES66">
        <v>0</v>
      </c>
      <c r="ET66">
        <f t="shared" si="121"/>
        <v>0</v>
      </c>
      <c r="EU66">
        <v>0</v>
      </c>
      <c r="EV66">
        <f t="shared" si="122"/>
        <v>0</v>
      </c>
      <c r="EW66">
        <v>0</v>
      </c>
      <c r="EX66">
        <f t="shared" si="123"/>
        <v>0</v>
      </c>
      <c r="EY66">
        <v>0</v>
      </c>
      <c r="EZ66">
        <v>203.96</v>
      </c>
      <c r="FA66">
        <v>177.36</v>
      </c>
      <c r="FB66">
        <v>150.76</v>
      </c>
      <c r="FC66">
        <v>0</v>
      </c>
      <c r="FD66">
        <v>171.96</v>
      </c>
      <c r="FE66">
        <v>0</v>
      </c>
      <c r="FF66">
        <v>169.84</v>
      </c>
      <c r="FG66">
        <v>0</v>
      </c>
      <c r="FH66">
        <v>171.26</v>
      </c>
      <c r="FI66">
        <v>0</v>
      </c>
      <c r="FJ66">
        <v>9.1448096207564403E-2</v>
      </c>
      <c r="FK66">
        <v>9.1448096207564403E-2</v>
      </c>
      <c r="FL66">
        <v>9.1448096207564403E-2</v>
      </c>
      <c r="FM66">
        <v>8.8827433387272267E-2</v>
      </c>
      <c r="FN66">
        <v>8.8827433387272267E-2</v>
      </c>
      <c r="FO66">
        <v>8.8827433387272267E-2</v>
      </c>
      <c r="FP66">
        <v>8.8827433387272267E-2</v>
      </c>
      <c r="FQ66">
        <v>8.8827433387272267E-2</v>
      </c>
      <c r="FR66">
        <v>8.8827433387272267E-2</v>
      </c>
      <c r="FS66">
        <v>8.8827433387272267E-2</v>
      </c>
    </row>
    <row r="67" spans="1:175" x14ac:dyDescent="0.3">
      <c r="A67" s="73"/>
      <c r="B67" s="12" t="s">
        <v>236</v>
      </c>
      <c r="C67" s="11" t="s">
        <v>277</v>
      </c>
      <c r="D67" s="2" t="s">
        <v>237</v>
      </c>
      <c r="E67" s="9">
        <f t="shared" si="5"/>
        <v>59</v>
      </c>
      <c r="F67" s="13">
        <v>1</v>
      </c>
      <c r="G67" s="13" t="s">
        <v>237</v>
      </c>
      <c r="H67">
        <v>0</v>
      </c>
      <c r="I67" t="s">
        <v>12</v>
      </c>
      <c r="J67">
        <v>0</v>
      </c>
      <c r="K67">
        <v>0</v>
      </c>
      <c r="L67" s="10">
        <v>0</v>
      </c>
      <c r="M67">
        <v>0</v>
      </c>
      <c r="N67">
        <v>1</v>
      </c>
      <c r="O67">
        <f t="shared" si="124"/>
        <v>2000000</v>
      </c>
      <c r="P67" s="58">
        <v>0</v>
      </c>
      <c r="Q67" s="58">
        <v>0</v>
      </c>
      <c r="R67" s="58">
        <v>0</v>
      </c>
      <c r="S67" s="58">
        <v>0</v>
      </c>
      <c r="T67" s="58">
        <v>0</v>
      </c>
      <c r="U67" s="58">
        <v>0</v>
      </c>
      <c r="V67" s="58">
        <v>0</v>
      </c>
      <c r="W67" s="58">
        <v>0</v>
      </c>
      <c r="X67" s="58">
        <v>0</v>
      </c>
      <c r="Y67" s="58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 s="61">
        <v>0</v>
      </c>
      <c r="AU67" s="61">
        <v>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61">
        <v>1</v>
      </c>
      <c r="BE67" s="61">
        <v>1</v>
      </c>
      <c r="BF67" s="61">
        <v>1</v>
      </c>
      <c r="BG67" s="61">
        <v>1</v>
      </c>
      <c r="BH67" s="61">
        <v>1</v>
      </c>
      <c r="BI67" s="61">
        <v>1</v>
      </c>
      <c r="BJ67" s="61">
        <v>1</v>
      </c>
      <c r="BK67" s="61">
        <v>1</v>
      </c>
      <c r="BL67" s="61">
        <v>1</v>
      </c>
      <c r="BM67" s="61">
        <v>1</v>
      </c>
      <c r="BN67" s="61">
        <v>1</v>
      </c>
      <c r="BO67" s="61">
        <v>1</v>
      </c>
      <c r="BP67" s="61">
        <v>1</v>
      </c>
      <c r="BQ67" s="61">
        <v>1</v>
      </c>
      <c r="BR67" s="61">
        <v>1</v>
      </c>
      <c r="BS67" s="61">
        <v>1</v>
      </c>
      <c r="BT67" s="61">
        <v>1</v>
      </c>
      <c r="BU67" s="61">
        <v>1</v>
      </c>
      <c r="BV67" s="61">
        <v>1</v>
      </c>
      <c r="BW67" s="61">
        <v>1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3662.1</v>
      </c>
      <c r="CI67">
        <v>3662.1</v>
      </c>
      <c r="CJ67">
        <v>3662.1</v>
      </c>
      <c r="CK67">
        <v>3662.1</v>
      </c>
      <c r="CL67">
        <v>3662.1</v>
      </c>
      <c r="CM67">
        <v>3662.1</v>
      </c>
      <c r="CN67">
        <v>3662.1</v>
      </c>
      <c r="CO67">
        <v>3662.1</v>
      </c>
      <c r="CP67">
        <v>3662.1</v>
      </c>
      <c r="CQ67">
        <v>3662.1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f>8.77/1000</f>
        <v>8.77E-3</v>
      </c>
      <c r="DC67">
        <f t="shared" ref="DC67:DK67" si="126">8.77/1000</f>
        <v>8.77E-3</v>
      </c>
      <c r="DD67">
        <f t="shared" si="126"/>
        <v>8.77E-3</v>
      </c>
      <c r="DE67">
        <f t="shared" si="126"/>
        <v>8.77E-3</v>
      </c>
      <c r="DF67">
        <f t="shared" si="126"/>
        <v>8.77E-3</v>
      </c>
      <c r="DG67">
        <f t="shared" si="126"/>
        <v>8.77E-3</v>
      </c>
      <c r="DH67">
        <f t="shared" si="126"/>
        <v>8.77E-3</v>
      </c>
      <c r="DI67">
        <f t="shared" si="126"/>
        <v>8.77E-3</v>
      </c>
      <c r="DJ67">
        <f t="shared" si="126"/>
        <v>8.77E-3</v>
      </c>
      <c r="DK67">
        <f t="shared" si="126"/>
        <v>8.77E-3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f>((6.78*10^7)/(20*10^3))/30</f>
        <v>113</v>
      </c>
      <c r="EG67">
        <f t="shared" ref="EG67:EN67" si="127">((6.78*10^7)/(20*10^3))/30</f>
        <v>113</v>
      </c>
      <c r="EH67">
        <f t="shared" si="127"/>
        <v>113</v>
      </c>
      <c r="EI67">
        <v>0</v>
      </c>
      <c r="EJ67">
        <f t="shared" si="127"/>
        <v>113</v>
      </c>
      <c r="EK67">
        <v>0</v>
      </c>
      <c r="EL67">
        <f t="shared" si="127"/>
        <v>113</v>
      </c>
      <c r="EM67">
        <v>0</v>
      </c>
      <c r="EN67">
        <f t="shared" si="127"/>
        <v>113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 s="33">
        <v>8.0586403511111196E-2</v>
      </c>
      <c r="FK67" s="33">
        <v>8.0586403511111196E-2</v>
      </c>
      <c r="FL67" s="33">
        <v>8.0586403511111196E-2</v>
      </c>
      <c r="FM67" s="33">
        <v>8.0586403511111196E-2</v>
      </c>
      <c r="FN67" s="33">
        <v>8.0586403511111196E-2</v>
      </c>
      <c r="FO67" s="33">
        <v>8.0586403511111196E-2</v>
      </c>
      <c r="FP67" s="33">
        <v>8.0586403511111196E-2</v>
      </c>
      <c r="FQ67" s="33">
        <v>8.0586403511111196E-2</v>
      </c>
      <c r="FR67" s="33">
        <v>8.0586403511111196E-2</v>
      </c>
      <c r="FS67" s="33">
        <v>8.0586403511111196E-2</v>
      </c>
    </row>
    <row r="68" spans="1:175" x14ac:dyDescent="0.3">
      <c r="A68" s="73"/>
      <c r="B68" s="12" t="s">
        <v>15</v>
      </c>
      <c r="C68" s="11" t="s">
        <v>277</v>
      </c>
      <c r="D68" s="2" t="s">
        <v>271</v>
      </c>
      <c r="E68" s="9">
        <f t="shared" si="5"/>
        <v>60</v>
      </c>
      <c r="F68" s="13">
        <v>1</v>
      </c>
      <c r="G68" s="13" t="s">
        <v>274</v>
      </c>
      <c r="H68">
        <v>0</v>
      </c>
      <c r="I68" t="s">
        <v>12</v>
      </c>
      <c r="J68">
        <v>0</v>
      </c>
      <c r="K68">
        <v>0</v>
      </c>
      <c r="L68" s="10">
        <v>0</v>
      </c>
      <c r="M68">
        <v>0</v>
      </c>
      <c r="N68">
        <v>-1</v>
      </c>
      <c r="O68">
        <f t="shared" si="124"/>
        <v>2000000</v>
      </c>
      <c r="P68" s="58">
        <v>0</v>
      </c>
      <c r="Q68" s="58">
        <v>0</v>
      </c>
      <c r="R68" s="58">
        <v>0</v>
      </c>
      <c r="S68" s="58">
        <v>0</v>
      </c>
      <c r="T68" s="58">
        <v>0</v>
      </c>
      <c r="U68" s="58">
        <v>0</v>
      </c>
      <c r="V68" s="58">
        <v>0</v>
      </c>
      <c r="W68" s="58">
        <v>0</v>
      </c>
      <c r="X68" s="58">
        <v>0</v>
      </c>
      <c r="Y68" s="5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 s="61">
        <v>0</v>
      </c>
      <c r="AU68" s="61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61">
        <v>1</v>
      </c>
      <c r="BE68" s="61">
        <v>1</v>
      </c>
      <c r="BF68" s="61">
        <v>1</v>
      </c>
      <c r="BG68" s="61">
        <v>1</v>
      </c>
      <c r="BH68" s="61">
        <v>1</v>
      </c>
      <c r="BI68" s="61">
        <v>1</v>
      </c>
      <c r="BJ68" s="61">
        <v>1</v>
      </c>
      <c r="BK68" s="61">
        <v>1</v>
      </c>
      <c r="BL68" s="61">
        <v>1</v>
      </c>
      <c r="BM68" s="61">
        <v>1</v>
      </c>
      <c r="BN68" s="61">
        <v>1</v>
      </c>
      <c r="BO68" s="61">
        <v>1</v>
      </c>
      <c r="BP68" s="61">
        <v>1</v>
      </c>
      <c r="BQ68" s="61">
        <v>1</v>
      </c>
      <c r="BR68" s="61">
        <v>1</v>
      </c>
      <c r="BS68" s="61">
        <v>1</v>
      </c>
      <c r="BT68" s="61">
        <v>1</v>
      </c>
      <c r="BU68" s="61">
        <v>1</v>
      </c>
      <c r="BV68" s="61">
        <v>1</v>
      </c>
      <c r="BW68" s="61">
        <v>1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</row>
    <row r="69" spans="1:175" x14ac:dyDescent="0.3">
      <c r="A69" s="73"/>
      <c r="B69" s="12" t="s">
        <v>16</v>
      </c>
      <c r="C69" s="11" t="s">
        <v>277</v>
      </c>
      <c r="D69" s="2" t="s">
        <v>272</v>
      </c>
      <c r="E69" s="9">
        <f t="shared" si="5"/>
        <v>61</v>
      </c>
      <c r="F69" s="13">
        <v>1</v>
      </c>
      <c r="G69" s="13" t="s">
        <v>275</v>
      </c>
      <c r="H69">
        <v>0</v>
      </c>
      <c r="I69" t="s">
        <v>12</v>
      </c>
      <c r="J69">
        <v>0</v>
      </c>
      <c r="K69">
        <v>0</v>
      </c>
      <c r="L69" s="10">
        <v>0</v>
      </c>
      <c r="M69">
        <v>0</v>
      </c>
      <c r="N69">
        <v>1</v>
      </c>
      <c r="O69">
        <f t="shared" si="124"/>
        <v>2000000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 s="61">
        <v>0</v>
      </c>
      <c r="AU69" s="61">
        <v>0</v>
      </c>
      <c r="AV69" s="14">
        <v>0</v>
      </c>
      <c r="AW69" s="14">
        <v>0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61">
        <v>1</v>
      </c>
      <c r="BE69" s="61">
        <v>1</v>
      </c>
      <c r="BF69" s="61">
        <v>1</v>
      </c>
      <c r="BG69" s="61">
        <v>1</v>
      </c>
      <c r="BH69" s="61">
        <v>1</v>
      </c>
      <c r="BI69" s="61">
        <v>1</v>
      </c>
      <c r="BJ69" s="61">
        <v>1</v>
      </c>
      <c r="BK69" s="61">
        <v>1</v>
      </c>
      <c r="BL69" s="61">
        <v>1</v>
      </c>
      <c r="BM69" s="61">
        <v>1</v>
      </c>
      <c r="BN69" s="61">
        <v>1</v>
      </c>
      <c r="BO69" s="61">
        <v>1</v>
      </c>
      <c r="BP69" s="61">
        <v>1</v>
      </c>
      <c r="BQ69" s="61">
        <v>1</v>
      </c>
      <c r="BR69" s="61">
        <v>1</v>
      </c>
      <c r="BS69" s="61">
        <v>1</v>
      </c>
      <c r="BT69" s="61">
        <v>1</v>
      </c>
      <c r="BU69" s="61">
        <v>1</v>
      </c>
      <c r="BV69" s="61">
        <v>1</v>
      </c>
      <c r="BW69" s="61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</row>
    <row r="70" spans="1:175" x14ac:dyDescent="0.3">
      <c r="A70" s="73"/>
      <c r="B70" s="12" t="s">
        <v>17</v>
      </c>
      <c r="C70" s="11" t="s">
        <v>277</v>
      </c>
      <c r="D70" s="2" t="s">
        <v>273</v>
      </c>
      <c r="E70" s="9">
        <f t="shared" si="5"/>
        <v>62</v>
      </c>
      <c r="F70" s="13">
        <v>1</v>
      </c>
      <c r="G70" s="13" t="s">
        <v>273</v>
      </c>
      <c r="H70">
        <v>0</v>
      </c>
      <c r="I70" t="s">
        <v>12</v>
      </c>
      <c r="J70">
        <v>0</v>
      </c>
      <c r="K70">
        <v>0</v>
      </c>
      <c r="L70" s="10">
        <v>0</v>
      </c>
      <c r="M70">
        <v>0</v>
      </c>
      <c r="N70">
        <v>0</v>
      </c>
      <c r="O70">
        <f t="shared" si="124"/>
        <v>2000000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 s="61">
        <v>0</v>
      </c>
      <c r="AU70" s="61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61">
        <v>1</v>
      </c>
      <c r="BE70" s="61">
        <v>1</v>
      </c>
      <c r="BF70" s="61">
        <v>1</v>
      </c>
      <c r="BG70" s="61">
        <v>1</v>
      </c>
      <c r="BH70" s="61">
        <v>1</v>
      </c>
      <c r="BI70" s="61">
        <v>1</v>
      </c>
      <c r="BJ70" s="61">
        <v>1</v>
      </c>
      <c r="BK70" s="61">
        <v>1</v>
      </c>
      <c r="BL70" s="61">
        <v>1</v>
      </c>
      <c r="BM70" s="61">
        <v>1</v>
      </c>
      <c r="BN70" s="61">
        <v>1</v>
      </c>
      <c r="BO70" s="61">
        <v>1</v>
      </c>
      <c r="BP70" s="61">
        <v>1</v>
      </c>
      <c r="BQ70" s="61">
        <v>1</v>
      </c>
      <c r="BR70" s="61">
        <v>1</v>
      </c>
      <c r="BS70" s="61">
        <v>1</v>
      </c>
      <c r="BT70" s="61">
        <v>1</v>
      </c>
      <c r="BU70" s="61">
        <v>1</v>
      </c>
      <c r="BV70" s="61">
        <v>1</v>
      </c>
      <c r="BW70" s="61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41</v>
      </c>
      <c r="CI70">
        <v>41</v>
      </c>
      <c r="CJ70">
        <v>41</v>
      </c>
      <c r="CK70">
        <v>0</v>
      </c>
      <c r="CL70">
        <f>41</f>
        <v>41</v>
      </c>
      <c r="CM70">
        <v>0</v>
      </c>
      <c r="CN70">
        <v>41</v>
      </c>
      <c r="CO70">
        <v>0</v>
      </c>
      <c r="CP70">
        <v>41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 s="33">
        <v>9.3678779051968114E-2</v>
      </c>
      <c r="FK70" s="33">
        <v>8.0586403511111196E-2</v>
      </c>
      <c r="FL70" s="33">
        <v>8.0586403511111196E-2</v>
      </c>
      <c r="FM70" s="33">
        <v>8.0586403511111196E-2</v>
      </c>
      <c r="FN70" s="33">
        <v>8.0586403511111196E-2</v>
      </c>
      <c r="FO70" s="33">
        <v>8.0586403511111196E-2</v>
      </c>
      <c r="FP70" s="33">
        <v>8.0586403511111196E-2</v>
      </c>
      <c r="FQ70" s="33">
        <v>8.0586403511111196E-2</v>
      </c>
      <c r="FR70" s="33">
        <v>8.0586403511111196E-2</v>
      </c>
      <c r="FS70" s="33">
        <v>8.0586403511111196E-2</v>
      </c>
    </row>
    <row r="71" spans="1:175" x14ac:dyDescent="0.3">
      <c r="A71" s="73"/>
      <c r="B71" s="62" t="s">
        <v>277</v>
      </c>
      <c r="C71" s="11" t="s">
        <v>277</v>
      </c>
      <c r="D71" s="2" t="s">
        <v>278</v>
      </c>
      <c r="E71" s="9">
        <f t="shared" si="5"/>
        <v>63</v>
      </c>
      <c r="F71" s="13">
        <v>1</v>
      </c>
      <c r="G71" s="13" t="s">
        <v>278</v>
      </c>
      <c r="H71">
        <v>0</v>
      </c>
      <c r="I71" t="s">
        <v>12</v>
      </c>
      <c r="J71">
        <v>1</v>
      </c>
      <c r="K71">
        <v>0</v>
      </c>
      <c r="L71" s="10">
        <v>0</v>
      </c>
      <c r="M71">
        <v>0</v>
      </c>
      <c r="N71">
        <v>-1</v>
      </c>
      <c r="O71">
        <f t="shared" si="124"/>
        <v>2000000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 s="61">
        <v>0</v>
      </c>
      <c r="AU71" s="61">
        <v>0</v>
      </c>
      <c r="AV71" s="14">
        <v>0</v>
      </c>
      <c r="AW71" s="14">
        <v>0</v>
      </c>
      <c r="AX71" s="14">
        <v>0</v>
      </c>
      <c r="AY71" s="14">
        <v>0</v>
      </c>
      <c r="AZ71" s="14">
        <v>0</v>
      </c>
      <c r="BA71" s="14">
        <v>0</v>
      </c>
      <c r="BB71" s="14">
        <v>0</v>
      </c>
      <c r="BC71" s="14">
        <v>0</v>
      </c>
      <c r="BD71" s="61">
        <v>1</v>
      </c>
      <c r="BE71" s="61">
        <v>1</v>
      </c>
      <c r="BF71" s="61">
        <v>1</v>
      </c>
      <c r="BG71" s="61">
        <v>1</v>
      </c>
      <c r="BH71" s="61">
        <v>1</v>
      </c>
      <c r="BI71" s="61">
        <v>1</v>
      </c>
      <c r="BJ71" s="61">
        <v>1</v>
      </c>
      <c r="BK71" s="61">
        <v>1</v>
      </c>
      <c r="BL71" s="61">
        <v>1</v>
      </c>
      <c r="BM71" s="61">
        <v>1</v>
      </c>
      <c r="BN71" s="61">
        <v>1</v>
      </c>
      <c r="BO71" s="61">
        <v>1</v>
      </c>
      <c r="BP71" s="61">
        <v>1</v>
      </c>
      <c r="BQ71" s="61">
        <v>1</v>
      </c>
      <c r="BR71" s="61">
        <v>1</v>
      </c>
      <c r="BS71" s="61">
        <v>1</v>
      </c>
      <c r="BT71" s="61">
        <v>1</v>
      </c>
      <c r="BU71" s="61">
        <v>1</v>
      </c>
      <c r="BV71" s="61">
        <v>1</v>
      </c>
      <c r="BW71" s="61">
        <v>1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</row>
    <row r="72" spans="1:175" x14ac:dyDescent="0.3">
      <c r="A72" s="73"/>
      <c r="B72" s="12" t="s">
        <v>28</v>
      </c>
      <c r="C72" s="4" t="s">
        <v>33</v>
      </c>
      <c r="D72" s="6" t="s">
        <v>43</v>
      </c>
      <c r="E72" s="9">
        <f t="shared" si="5"/>
        <v>64</v>
      </c>
      <c r="F72" s="13">
        <v>0</v>
      </c>
      <c r="G72" s="13" t="s">
        <v>24</v>
      </c>
      <c r="H72">
        <v>0</v>
      </c>
      <c r="I72" t="s">
        <v>12</v>
      </c>
      <c r="J72">
        <v>1</v>
      </c>
      <c r="K72">
        <v>0</v>
      </c>
      <c r="L72" s="10">
        <v>0</v>
      </c>
      <c r="M72">
        <v>0</v>
      </c>
      <c r="N72">
        <v>0</v>
      </c>
      <c r="O72">
        <f t="shared" si="124"/>
        <v>2000000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1</v>
      </c>
      <c r="BE72" s="14">
        <v>1</v>
      </c>
      <c r="BF72" s="14">
        <v>1</v>
      </c>
      <c r="BG72" s="14">
        <v>1</v>
      </c>
      <c r="BH72" s="14">
        <v>1</v>
      </c>
      <c r="BI72" s="14">
        <v>1</v>
      </c>
      <c r="BJ72" s="14">
        <v>1</v>
      </c>
      <c r="BK72" s="14">
        <v>1</v>
      </c>
      <c r="BL72" s="14">
        <v>1</v>
      </c>
      <c r="BM72" s="14">
        <v>1</v>
      </c>
      <c r="BN72" s="14">
        <v>1</v>
      </c>
      <c r="BO72" s="14">
        <v>1</v>
      </c>
      <c r="BP72" s="14">
        <v>1</v>
      </c>
      <c r="BQ72" s="14">
        <v>1</v>
      </c>
      <c r="BR72" s="14">
        <v>1</v>
      </c>
      <c r="BS72" s="14">
        <v>1</v>
      </c>
      <c r="BT72" s="14">
        <v>1</v>
      </c>
      <c r="BU72" s="14">
        <v>1</v>
      </c>
      <c r="BV72" s="14">
        <v>1</v>
      </c>
      <c r="BW72" s="14">
        <v>1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180</v>
      </c>
      <c r="CI72">
        <v>180</v>
      </c>
      <c r="CJ72">
        <v>180</v>
      </c>
      <c r="CK72">
        <v>180</v>
      </c>
      <c r="CL72">
        <v>180</v>
      </c>
      <c r="CM72">
        <v>180</v>
      </c>
      <c r="CN72">
        <v>180</v>
      </c>
      <c r="CO72">
        <v>180</v>
      </c>
      <c r="CP72">
        <v>180</v>
      </c>
      <c r="CQ72">
        <v>180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1.6649999999999998E-2</v>
      </c>
      <c r="DW72">
        <v>1.6649999999999998E-2</v>
      </c>
      <c r="DX72">
        <v>1.6649999999999998E-2</v>
      </c>
      <c r="DY72">
        <v>1.6649999999999998E-2</v>
      </c>
      <c r="DZ72">
        <v>1.6649999999999998E-2</v>
      </c>
      <c r="EA72">
        <v>1.6649999999999998E-2</v>
      </c>
      <c r="EB72">
        <v>1.6649999999999998E-2</v>
      </c>
      <c r="EC72">
        <v>1.6649999999999998E-2</v>
      </c>
      <c r="ED72">
        <v>1.6649999999999998E-2</v>
      </c>
      <c r="EE72">
        <v>1.6649999999999998E-2</v>
      </c>
      <c r="EF72">
        <v>0</v>
      </c>
      <c r="EG72">
        <v>0</v>
      </c>
      <c r="EH72">
        <v>0</v>
      </c>
      <c r="EI72">
        <v>0</v>
      </c>
      <c r="EJ72">
        <f>$EG72*B$3</f>
        <v>0</v>
      </c>
      <c r="EK72">
        <v>0</v>
      </c>
      <c r="EL72">
        <f>$EG72*C$3</f>
        <v>0</v>
      </c>
      <c r="EM72">
        <v>0</v>
      </c>
      <c r="EN72">
        <f>$EG72*D$3</f>
        <v>0</v>
      </c>
      <c r="EO72">
        <v>0</v>
      </c>
      <c r="EP72">
        <f>0.520716756485048*B1</f>
        <v>0</v>
      </c>
      <c r="EQ72">
        <f>0.520716756485048*B1</f>
        <v>0</v>
      </c>
      <c r="ER72">
        <f>0.520716756485048*B1</f>
        <v>0</v>
      </c>
      <c r="ES72">
        <v>0</v>
      </c>
      <c r="ET72">
        <f>0.187143584625145*B1</f>
        <v>0</v>
      </c>
      <c r="EU72">
        <v>0</v>
      </c>
      <c r="EV72">
        <f>0.0198475609303731*B1</f>
        <v>0</v>
      </c>
      <c r="EW72">
        <v>0</v>
      </c>
      <c r="EX72">
        <f>0.0028336085303343*B1</f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 s="33">
        <v>8.8827433387272267E-2</v>
      </c>
      <c r="FK72" s="33">
        <v>8.8827433387272267E-2</v>
      </c>
      <c r="FL72" s="33">
        <v>8.8827433387272267E-2</v>
      </c>
      <c r="FM72" s="33">
        <v>8.8827433387272267E-2</v>
      </c>
      <c r="FN72" s="33">
        <v>8.8827433387272267E-2</v>
      </c>
      <c r="FO72" s="33">
        <v>8.8827433387272267E-2</v>
      </c>
      <c r="FP72" s="33">
        <v>8.8827433387272267E-2</v>
      </c>
      <c r="FQ72" s="33">
        <v>8.8827433387272267E-2</v>
      </c>
      <c r="FR72" s="33">
        <v>8.8827433387272267E-2</v>
      </c>
      <c r="FS72" s="33">
        <v>8.8827433387272267E-2</v>
      </c>
    </row>
    <row r="73" spans="1:175" x14ac:dyDescent="0.3">
      <c r="A73" s="73"/>
      <c r="B73" s="12" t="s">
        <v>217</v>
      </c>
      <c r="C73" s="4" t="s">
        <v>34</v>
      </c>
      <c r="D73" s="6" t="s">
        <v>279</v>
      </c>
      <c r="E73" s="9">
        <f t="shared" si="5"/>
        <v>65</v>
      </c>
      <c r="F73" s="13">
        <v>1</v>
      </c>
      <c r="G73" s="13" t="s">
        <v>279</v>
      </c>
      <c r="H73">
        <v>0</v>
      </c>
      <c r="I73" t="s">
        <v>12</v>
      </c>
      <c r="J73">
        <v>-1</v>
      </c>
      <c r="K73">
        <v>0</v>
      </c>
      <c r="L73" s="10">
        <v>0</v>
      </c>
      <c r="M73">
        <v>0</v>
      </c>
      <c r="N73">
        <v>0</v>
      </c>
      <c r="O73">
        <v>24000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 s="14">
        <v>0</v>
      </c>
      <c r="AU73" s="14">
        <v>0</v>
      </c>
      <c r="AV73" s="14">
        <v>0</v>
      </c>
      <c r="AW73" s="14">
        <v>0</v>
      </c>
      <c r="AX73" s="14">
        <v>0</v>
      </c>
      <c r="AY73" s="14">
        <v>0</v>
      </c>
      <c r="AZ73" s="14">
        <v>0</v>
      </c>
      <c r="BA73" s="14">
        <v>0</v>
      </c>
      <c r="BB73" s="14">
        <v>0</v>
      </c>
      <c r="BC73" s="14">
        <v>0</v>
      </c>
      <c r="BD73" s="14">
        <v>1</v>
      </c>
      <c r="BE73" s="14">
        <v>1</v>
      </c>
      <c r="BF73" s="14">
        <v>1</v>
      </c>
      <c r="BG73" s="14">
        <v>1</v>
      </c>
      <c r="BH73" s="14">
        <v>1</v>
      </c>
      <c r="BI73" s="14">
        <v>1</v>
      </c>
      <c r="BJ73" s="14">
        <v>1</v>
      </c>
      <c r="BK73" s="14">
        <v>1</v>
      </c>
      <c r="BL73" s="14">
        <v>1</v>
      </c>
      <c r="BM73" s="14">
        <v>1</v>
      </c>
      <c r="BN73" s="14">
        <v>1</v>
      </c>
      <c r="BO73" s="14">
        <v>1</v>
      </c>
      <c r="BP73" s="14">
        <v>1</v>
      </c>
      <c r="BQ73" s="14">
        <v>1</v>
      </c>
      <c r="BR73" s="14">
        <v>1</v>
      </c>
      <c r="BS73" s="14">
        <v>1</v>
      </c>
      <c r="BT73" s="14">
        <v>1</v>
      </c>
      <c r="BU73" s="14">
        <v>1</v>
      </c>
      <c r="BV73" s="14">
        <v>1</v>
      </c>
      <c r="BW73" s="14">
        <v>1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f>$EG73*B$3</f>
        <v>0</v>
      </c>
      <c r="EK73">
        <v>0</v>
      </c>
      <c r="EL73">
        <f>$EG73*C$3</f>
        <v>0</v>
      </c>
      <c r="EM73">
        <v>0</v>
      </c>
      <c r="EN73">
        <f>$EG73*D$3</f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f>$EQ73*B$3</f>
        <v>0</v>
      </c>
      <c r="EU73">
        <v>0</v>
      </c>
      <c r="EV73">
        <f>$EQ73*C$3</f>
        <v>0</v>
      </c>
      <c r="EW73">
        <v>0</v>
      </c>
      <c r="EX73">
        <f>$EQ73*D$3</f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</row>
    <row r="74" spans="1:175" x14ac:dyDescent="0.3">
      <c r="A74" s="73"/>
      <c r="B74" s="12" t="s">
        <v>218</v>
      </c>
      <c r="C74" s="11" t="s">
        <v>277</v>
      </c>
      <c r="D74" s="6" t="s">
        <v>176</v>
      </c>
      <c r="E74" s="9">
        <f t="shared" si="5"/>
        <v>66</v>
      </c>
      <c r="F74" s="13">
        <v>1</v>
      </c>
      <c r="G74" s="13" t="s">
        <v>177</v>
      </c>
      <c r="H74">
        <v>0</v>
      </c>
      <c r="I74" t="s">
        <v>12</v>
      </c>
      <c r="J74">
        <v>1</v>
      </c>
      <c r="K74">
        <v>0</v>
      </c>
      <c r="L74" s="10">
        <v>0</v>
      </c>
      <c r="M74">
        <v>0</v>
      </c>
      <c r="N74">
        <v>0</v>
      </c>
      <c r="O74">
        <v>20000000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 s="35">
        <v>0</v>
      </c>
      <c r="AU74" s="35">
        <v>0</v>
      </c>
      <c r="AV74" s="14">
        <v>0</v>
      </c>
      <c r="AW74" s="14">
        <v>0</v>
      </c>
      <c r="AX74" s="14">
        <v>0</v>
      </c>
      <c r="AY74" s="14">
        <v>0</v>
      </c>
      <c r="AZ74" s="14">
        <v>0</v>
      </c>
      <c r="BA74" s="14">
        <v>0</v>
      </c>
      <c r="BB74" s="14">
        <v>0</v>
      </c>
      <c r="BC74" s="14">
        <v>0</v>
      </c>
      <c r="BD74" s="35">
        <v>1</v>
      </c>
      <c r="BE74" s="35">
        <v>1</v>
      </c>
      <c r="BF74" s="35">
        <v>1</v>
      </c>
      <c r="BG74" s="35">
        <v>1</v>
      </c>
      <c r="BH74" s="35">
        <v>1</v>
      </c>
      <c r="BI74" s="35">
        <v>1</v>
      </c>
      <c r="BJ74" s="35">
        <v>1</v>
      </c>
      <c r="BK74" s="35">
        <v>1</v>
      </c>
      <c r="BL74" s="35">
        <v>1</v>
      </c>
      <c r="BM74" s="35">
        <v>1</v>
      </c>
      <c r="BN74" s="35">
        <v>1</v>
      </c>
      <c r="BO74" s="35">
        <v>1</v>
      </c>
      <c r="BP74" s="35">
        <v>1</v>
      </c>
      <c r="BQ74" s="35">
        <v>1</v>
      </c>
      <c r="BR74" s="35">
        <v>1</v>
      </c>
      <c r="BS74" s="35">
        <v>1</v>
      </c>
      <c r="BT74" s="35">
        <v>1</v>
      </c>
      <c r="BU74" s="35">
        <v>1</v>
      </c>
      <c r="BV74" s="35">
        <v>1</v>
      </c>
      <c r="BW74" s="35">
        <v>1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f>343</f>
        <v>343</v>
      </c>
      <c r="CI74">
        <f>343</f>
        <v>343</v>
      </c>
      <c r="CJ74">
        <f>343</f>
        <v>343</v>
      </c>
      <c r="CK74">
        <f>343</f>
        <v>343</v>
      </c>
      <c r="CL74">
        <f>343</f>
        <v>343</v>
      </c>
      <c r="CM74">
        <f>343</f>
        <v>343</v>
      </c>
      <c r="CN74">
        <f>343</f>
        <v>343</v>
      </c>
      <c r="CO74">
        <f>343</f>
        <v>343</v>
      </c>
      <c r="CP74">
        <f>343</f>
        <v>343</v>
      </c>
      <c r="CQ74">
        <f>343</f>
        <v>343</v>
      </c>
      <c r="CR74">
        <v>8.8000000000000007</v>
      </c>
      <c r="CS74">
        <v>8.8000000000000007</v>
      </c>
      <c r="CT74">
        <v>8.8000000000000007</v>
      </c>
      <c r="CU74">
        <v>8.8000000000000007</v>
      </c>
      <c r="CV74">
        <v>8.8000000000000007</v>
      </c>
      <c r="CW74">
        <v>8.8000000000000007</v>
      </c>
      <c r="CX74">
        <v>8.8000000000000007</v>
      </c>
      <c r="CY74">
        <v>8.8000000000000007</v>
      </c>
      <c r="CZ74">
        <v>8.8000000000000007</v>
      </c>
      <c r="DA74">
        <v>8.8000000000000007</v>
      </c>
      <c r="DB74">
        <f t="shared" ref="DB74:DK74" si="128">6/(10^3)</f>
        <v>6.0000000000000001E-3</v>
      </c>
      <c r="DC74">
        <f t="shared" si="128"/>
        <v>6.0000000000000001E-3</v>
      </c>
      <c r="DD74">
        <f t="shared" si="128"/>
        <v>6.0000000000000001E-3</v>
      </c>
      <c r="DE74">
        <f t="shared" si="128"/>
        <v>6.0000000000000001E-3</v>
      </c>
      <c r="DF74">
        <f t="shared" si="128"/>
        <v>6.0000000000000001E-3</v>
      </c>
      <c r="DG74">
        <f t="shared" si="128"/>
        <v>6.0000000000000001E-3</v>
      </c>
      <c r="DH74">
        <f t="shared" si="128"/>
        <v>6.0000000000000001E-3</v>
      </c>
      <c r="DI74">
        <f t="shared" si="128"/>
        <v>6.0000000000000001E-3</v>
      </c>
      <c r="DJ74">
        <f t="shared" si="128"/>
        <v>6.0000000000000001E-3</v>
      </c>
      <c r="DK74">
        <f t="shared" si="128"/>
        <v>6.0000000000000001E-3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f t="shared" ref="DV74:EE74" si="129">0.3</f>
        <v>0.3</v>
      </c>
      <c r="DW74">
        <f t="shared" si="129"/>
        <v>0.3</v>
      </c>
      <c r="DX74">
        <f t="shared" si="129"/>
        <v>0.3</v>
      </c>
      <c r="DY74">
        <f t="shared" si="129"/>
        <v>0.3</v>
      </c>
      <c r="DZ74">
        <f t="shared" si="129"/>
        <v>0.3</v>
      </c>
      <c r="EA74">
        <f t="shared" si="129"/>
        <v>0.3</v>
      </c>
      <c r="EB74">
        <f t="shared" si="129"/>
        <v>0.3</v>
      </c>
      <c r="EC74">
        <f t="shared" si="129"/>
        <v>0.3</v>
      </c>
      <c r="ED74">
        <f t="shared" si="129"/>
        <v>0.3</v>
      </c>
      <c r="EE74">
        <f t="shared" si="129"/>
        <v>0.3</v>
      </c>
      <c r="EF74">
        <f>66</f>
        <v>66</v>
      </c>
      <c r="EG74">
        <f>66</f>
        <v>66</v>
      </c>
      <c r="EH74">
        <f>66</f>
        <v>66</v>
      </c>
      <c r="EI74">
        <v>0</v>
      </c>
      <c r="EJ74">
        <f>66</f>
        <v>66</v>
      </c>
      <c r="EK74">
        <v>0</v>
      </c>
      <c r="EL74">
        <f>66</f>
        <v>66</v>
      </c>
      <c r="EM74">
        <v>0</v>
      </c>
      <c r="EN74">
        <f>66</f>
        <v>66</v>
      </c>
      <c r="EO74">
        <v>0</v>
      </c>
      <c r="EP74">
        <v>0.73950000000000005</v>
      </c>
      <c r="EQ74">
        <v>0.73950000000000005</v>
      </c>
      <c r="ER74">
        <v>0.73950000000000005</v>
      </c>
      <c r="ES74">
        <v>0</v>
      </c>
      <c r="ET74">
        <v>0.73950000000000005</v>
      </c>
      <c r="EU74">
        <v>0</v>
      </c>
      <c r="EV74">
        <v>0.73950000000000005</v>
      </c>
      <c r="EW74">
        <v>0</v>
      </c>
      <c r="EX74">
        <v>0.73950000000000005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0.09</v>
      </c>
      <c r="FK74">
        <v>0.09</v>
      </c>
      <c r="FL74">
        <v>0.09</v>
      </c>
      <c r="FM74">
        <v>0.09</v>
      </c>
      <c r="FN74">
        <v>0.09</v>
      </c>
      <c r="FO74">
        <v>0.09</v>
      </c>
      <c r="FP74">
        <v>0.09</v>
      </c>
      <c r="FQ74">
        <v>0.09</v>
      </c>
      <c r="FR74">
        <v>0.09</v>
      </c>
      <c r="FS74">
        <v>0.09</v>
      </c>
    </row>
    <row r="75" spans="1:175" x14ac:dyDescent="0.3">
      <c r="A75" s="73"/>
      <c r="B75" s="12" t="s">
        <v>15</v>
      </c>
      <c r="C75" s="11" t="s">
        <v>277</v>
      </c>
      <c r="D75" s="6" t="s">
        <v>44</v>
      </c>
      <c r="E75" s="9">
        <f t="shared" si="5"/>
        <v>67</v>
      </c>
      <c r="F75" s="13">
        <v>1</v>
      </c>
      <c r="G75" s="13" t="s">
        <v>25</v>
      </c>
      <c r="H75">
        <v>0</v>
      </c>
      <c r="I75" t="s">
        <v>12</v>
      </c>
      <c r="J75">
        <v>-1</v>
      </c>
      <c r="K75">
        <v>0</v>
      </c>
      <c r="L75" s="10">
        <v>0</v>
      </c>
      <c r="M75">
        <v>0</v>
      </c>
      <c r="N75">
        <v>0</v>
      </c>
      <c r="O75">
        <f>O77/2</f>
        <v>10000000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 s="14">
        <v>0</v>
      </c>
      <c r="AU75" s="14">
        <v>0</v>
      </c>
      <c r="AV75" s="14">
        <v>0</v>
      </c>
      <c r="AW75" s="14">
        <v>0</v>
      </c>
      <c r="AX75" s="14">
        <v>0</v>
      </c>
      <c r="AY75" s="14">
        <v>0</v>
      </c>
      <c r="AZ75" s="14">
        <v>0</v>
      </c>
      <c r="BA75" s="14">
        <v>0</v>
      </c>
      <c r="BB75" s="14">
        <v>0</v>
      </c>
      <c r="BC75" s="14">
        <v>0</v>
      </c>
      <c r="BD75" s="14">
        <v>1</v>
      </c>
      <c r="BE75" s="14">
        <v>1</v>
      </c>
      <c r="BF75" s="14">
        <v>1</v>
      </c>
      <c r="BG75" s="14">
        <v>1</v>
      </c>
      <c r="BH75" s="14">
        <v>1</v>
      </c>
      <c r="BI75" s="14">
        <v>1</v>
      </c>
      <c r="BJ75" s="14">
        <v>1</v>
      </c>
      <c r="BK75" s="14">
        <v>1</v>
      </c>
      <c r="BL75" s="14">
        <v>1</v>
      </c>
      <c r="BM75" s="14">
        <v>1</v>
      </c>
      <c r="BN75" s="14">
        <v>1</v>
      </c>
      <c r="BO75" s="14">
        <v>1</v>
      </c>
      <c r="BP75" s="14">
        <v>1</v>
      </c>
      <c r="BQ75" s="14">
        <v>1</v>
      </c>
      <c r="BR75" s="14">
        <v>1</v>
      </c>
      <c r="BS75" s="14">
        <v>1</v>
      </c>
      <c r="BT75" s="14">
        <v>1</v>
      </c>
      <c r="BU75" s="14">
        <v>1</v>
      </c>
      <c r="BV75" s="14">
        <v>1</v>
      </c>
      <c r="BW75" s="14">
        <v>1</v>
      </c>
      <c r="BX75">
        <v>0.06</v>
      </c>
      <c r="BY75">
        <v>0.06</v>
      </c>
      <c r="BZ75">
        <v>3.5000000000000003E-2</v>
      </c>
      <c r="CA75">
        <v>0.05</v>
      </c>
      <c r="CB75">
        <v>0.05</v>
      </c>
      <c r="CC75">
        <v>0.05</v>
      </c>
      <c r="CD75">
        <f>(CB75+CF75)/2</f>
        <v>3.7500000000000006E-2</v>
      </c>
      <c r="CE75">
        <v>2.5000000000000001E-2</v>
      </c>
      <c r="CF75">
        <v>2.5000000000000001E-2</v>
      </c>
      <c r="CG75">
        <v>2.5000000000000001E-2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f>$EG75*B$3</f>
        <v>0</v>
      </c>
      <c r="EK75">
        <v>0</v>
      </c>
      <c r="EL75">
        <f>$EG75*C$3</f>
        <v>0</v>
      </c>
      <c r="EM75">
        <v>0</v>
      </c>
      <c r="EN75">
        <f>$EG75*D$3</f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f>$EQ75*B$3</f>
        <v>0</v>
      </c>
      <c r="EU75">
        <v>0</v>
      </c>
      <c r="EV75">
        <f>$EQ75*C$3</f>
        <v>0</v>
      </c>
      <c r="EW75">
        <v>0</v>
      </c>
      <c r="EX75">
        <f>$EQ75*D$3</f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</row>
    <row r="76" spans="1:175" x14ac:dyDescent="0.3">
      <c r="A76" s="73"/>
      <c r="B76" s="12" t="s">
        <v>16</v>
      </c>
      <c r="C76" s="11" t="s">
        <v>277</v>
      </c>
      <c r="D76" s="6" t="s">
        <v>45</v>
      </c>
      <c r="E76" s="9">
        <f t="shared" si="5"/>
        <v>68</v>
      </c>
      <c r="F76" s="13">
        <v>1</v>
      </c>
      <c r="G76" s="13" t="s">
        <v>26</v>
      </c>
      <c r="H76">
        <v>0</v>
      </c>
      <c r="I76" t="s">
        <v>12</v>
      </c>
      <c r="J76">
        <v>1</v>
      </c>
      <c r="K76">
        <v>0</v>
      </c>
      <c r="L76" s="10">
        <v>0</v>
      </c>
      <c r="M76">
        <v>0</v>
      </c>
      <c r="N76">
        <v>0</v>
      </c>
      <c r="O76">
        <f>3*O77</f>
        <v>60000000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 s="14">
        <v>0</v>
      </c>
      <c r="AU76" s="14">
        <v>0</v>
      </c>
      <c r="AV76" s="14">
        <v>0</v>
      </c>
      <c r="AW76" s="14">
        <v>0</v>
      </c>
      <c r="AX76" s="14">
        <v>0</v>
      </c>
      <c r="AY76" s="14">
        <v>0</v>
      </c>
      <c r="AZ76" s="14">
        <v>0</v>
      </c>
      <c r="BA76" s="14">
        <v>0</v>
      </c>
      <c r="BB76" s="14">
        <v>0</v>
      </c>
      <c r="BC76" s="14">
        <v>0</v>
      </c>
      <c r="BD76" s="14">
        <v>1</v>
      </c>
      <c r="BE76" s="14">
        <v>1</v>
      </c>
      <c r="BF76" s="14">
        <v>1</v>
      </c>
      <c r="BG76" s="14">
        <v>1</v>
      </c>
      <c r="BH76" s="14">
        <v>1</v>
      </c>
      <c r="BI76" s="14">
        <v>1</v>
      </c>
      <c r="BJ76" s="14">
        <v>1</v>
      </c>
      <c r="BK76" s="14">
        <v>1</v>
      </c>
      <c r="BL76" s="14">
        <v>1</v>
      </c>
      <c r="BM76" s="14">
        <v>1</v>
      </c>
      <c r="BN76" s="14">
        <v>1</v>
      </c>
      <c r="BO76" s="14">
        <v>1</v>
      </c>
      <c r="BP76" s="14">
        <v>1</v>
      </c>
      <c r="BQ76" s="14">
        <v>1</v>
      </c>
      <c r="BR76" s="14">
        <v>1</v>
      </c>
      <c r="BS76" s="14">
        <v>1</v>
      </c>
      <c r="BT76" s="14">
        <v>1</v>
      </c>
      <c r="BU76" s="14">
        <v>1</v>
      </c>
      <c r="BV76" s="14">
        <v>1</v>
      </c>
      <c r="BW76" s="14">
        <v>1</v>
      </c>
      <c r="BX76">
        <v>0.06</v>
      </c>
      <c r="BY76">
        <v>0.06</v>
      </c>
      <c r="BZ76">
        <v>0.04</v>
      </c>
      <c r="CA76">
        <v>0.05</v>
      </c>
      <c r="CB76">
        <v>0.05</v>
      </c>
      <c r="CC76">
        <v>0.05</v>
      </c>
      <c r="CD76">
        <f>(CB76+CF76)/2</f>
        <v>3.7500000000000006E-2</v>
      </c>
      <c r="CE76">
        <v>2.5000000000000001E-2</v>
      </c>
      <c r="CF76">
        <v>2.5000000000000001E-2</v>
      </c>
      <c r="CG76">
        <v>2.5000000000000001E-2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f>$EG76*B$3</f>
        <v>0</v>
      </c>
      <c r="EK76">
        <v>0</v>
      </c>
      <c r="EL76">
        <f>$EG76*C$3</f>
        <v>0</v>
      </c>
      <c r="EM76">
        <v>0</v>
      </c>
      <c r="EN76">
        <f>$EG76*D$3</f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f>$EQ76*B$3</f>
        <v>0</v>
      </c>
      <c r="EU76">
        <v>0</v>
      </c>
      <c r="EV76">
        <f>$EQ76*C$3</f>
        <v>0</v>
      </c>
      <c r="EW76">
        <v>0</v>
      </c>
      <c r="EX76">
        <f>$EQ76*D$3</f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</row>
    <row r="77" spans="1:175" x14ac:dyDescent="0.3">
      <c r="A77" s="73"/>
      <c r="B77" s="12" t="s">
        <v>17</v>
      </c>
      <c r="C77" s="11" t="s">
        <v>277</v>
      </c>
      <c r="D77" s="2" t="s">
        <v>46</v>
      </c>
      <c r="E77" s="9">
        <f t="shared" si="5"/>
        <v>69</v>
      </c>
      <c r="F77" s="13">
        <v>1</v>
      </c>
      <c r="G77" s="13" t="s">
        <v>27</v>
      </c>
      <c r="H77">
        <v>0</v>
      </c>
      <c r="I77" t="s">
        <v>12</v>
      </c>
      <c r="J77">
        <v>0</v>
      </c>
      <c r="K77">
        <v>0</v>
      </c>
      <c r="L77" s="10">
        <v>0</v>
      </c>
      <c r="M77">
        <v>0</v>
      </c>
      <c r="N77">
        <v>0</v>
      </c>
      <c r="O77">
        <v>20000000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 s="14">
        <v>0.2</v>
      </c>
      <c r="AU77" s="14">
        <v>0.1</v>
      </c>
      <c r="AV77" s="14">
        <v>0.1</v>
      </c>
      <c r="AW77" s="14">
        <v>0</v>
      </c>
      <c r="AX77" s="14">
        <v>0</v>
      </c>
      <c r="AY77" s="14">
        <v>0</v>
      </c>
      <c r="AZ77" s="14">
        <v>0</v>
      </c>
      <c r="BA77" s="14">
        <v>0</v>
      </c>
      <c r="BB77" s="14">
        <v>0</v>
      </c>
      <c r="BC77" s="14">
        <v>0</v>
      </c>
      <c r="BD77" s="14">
        <v>1</v>
      </c>
      <c r="BE77" s="14">
        <v>1</v>
      </c>
      <c r="BF77" s="14">
        <v>1</v>
      </c>
      <c r="BG77" s="14">
        <v>1</v>
      </c>
      <c r="BH77" s="14">
        <v>1</v>
      </c>
      <c r="BI77" s="14">
        <v>1</v>
      </c>
      <c r="BJ77" s="14">
        <v>1</v>
      </c>
      <c r="BK77" s="14">
        <v>1</v>
      </c>
      <c r="BL77" s="14">
        <v>1</v>
      </c>
      <c r="BM77" s="14">
        <v>1</v>
      </c>
      <c r="BN77" s="14">
        <v>1</v>
      </c>
      <c r="BO77" s="14">
        <v>1</v>
      </c>
      <c r="BP77" s="14">
        <v>1</v>
      </c>
      <c r="BQ77" s="14">
        <v>1</v>
      </c>
      <c r="BR77" s="14">
        <v>1</v>
      </c>
      <c r="BS77" s="14">
        <v>1</v>
      </c>
      <c r="BT77" s="14">
        <v>1</v>
      </c>
      <c r="BU77" s="14">
        <v>1</v>
      </c>
      <c r="BV77" s="14">
        <v>1</v>
      </c>
      <c r="BW77" s="14">
        <v>1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750</v>
      </c>
      <c r="CI77">
        <v>550</v>
      </c>
      <c r="CJ77">
        <v>300</v>
      </c>
      <c r="CK77">
        <v>648.61538000000007</v>
      </c>
      <c r="CL77">
        <v>180</v>
      </c>
      <c r="CM77">
        <v>148</v>
      </c>
      <c r="CN77">
        <f>(CL77+CQ77)/2</f>
        <v>164</v>
      </c>
      <c r="CO77">
        <v>265.91145</v>
      </c>
      <c r="CP77">
        <v>180</v>
      </c>
      <c r="CQ77">
        <v>148</v>
      </c>
      <c r="CR77">
        <f>CH77*0.02</f>
        <v>15</v>
      </c>
      <c r="CS77">
        <f>CI77*0.015</f>
        <v>8.25</v>
      </c>
      <c r="CT77">
        <f>CJ77*0.015</f>
        <v>4.5</v>
      </c>
      <c r="CU77">
        <f>CK77*0.015</f>
        <v>9.7292307000000005</v>
      </c>
      <c r="CV77">
        <f>CL77*0.015</f>
        <v>2.6999999999999997</v>
      </c>
      <c r="CW77">
        <f>CM77*0.01</f>
        <v>1.48</v>
      </c>
      <c r="CX77">
        <f>CN77*0.015</f>
        <v>2.46</v>
      </c>
      <c r="CY77">
        <f>CO77*0.015</f>
        <v>3.98867175</v>
      </c>
      <c r="CZ77">
        <f>CP77*0.015</f>
        <v>2.6999999999999997</v>
      </c>
      <c r="DA77">
        <f>CQ77*0.01</f>
        <v>1.48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11.908571428571429</v>
      </c>
      <c r="EG77">
        <v>2.6463492063492065</v>
      </c>
      <c r="EH77">
        <v>1.8503884572697002</v>
      </c>
      <c r="EI77">
        <v>0</v>
      </c>
      <c r="EJ77">
        <v>1.5728301886792453</v>
      </c>
      <c r="EK77">
        <v>0</v>
      </c>
      <c r="EL77">
        <v>1.3106918238993712</v>
      </c>
      <c r="EM77">
        <v>0</v>
      </c>
      <c r="EN77">
        <v>1.0485534591194969</v>
      </c>
      <c r="EO77">
        <v>0</v>
      </c>
      <c r="EP77">
        <v>0</v>
      </c>
      <c r="EQ77">
        <v>0</v>
      </c>
      <c r="ER77">
        <v>0</v>
      </c>
      <c r="ES77">
        <v>0</v>
      </c>
      <c r="ET77">
        <f>$EQ77*B$3</f>
        <v>0</v>
      </c>
      <c r="EU77">
        <v>0</v>
      </c>
      <c r="EV77">
        <f>$EQ77*C$3</f>
        <v>0</v>
      </c>
      <c r="EW77">
        <v>0</v>
      </c>
      <c r="EX77">
        <f>$EQ77*D$3</f>
        <v>0</v>
      </c>
      <c r="EY77">
        <v>0</v>
      </c>
      <c r="EZ77">
        <v>2.5999999999999999E-2</v>
      </c>
      <c r="FA77">
        <v>1.7333333333333333E-2</v>
      </c>
      <c r="FB77">
        <v>1.0399999999999998E-2</v>
      </c>
      <c r="FC77">
        <v>0</v>
      </c>
      <c r="FD77">
        <v>1.7333333333333333E-2</v>
      </c>
      <c r="FE77">
        <v>0</v>
      </c>
      <c r="FF77">
        <v>1.7333333333333333E-2</v>
      </c>
      <c r="FG77">
        <v>0</v>
      </c>
      <c r="FH77">
        <v>1.7333333333333333E-2</v>
      </c>
      <c r="FI77">
        <v>0</v>
      </c>
      <c r="FJ77">
        <v>0.19207240142841048</v>
      </c>
      <c r="FK77">
        <v>0.11682954493601999</v>
      </c>
      <c r="FL77">
        <v>0.1096294314987091</v>
      </c>
      <c r="FM77" s="52">
        <v>0.10185220882315059</v>
      </c>
      <c r="FN77" s="52">
        <v>0.10185220882315059</v>
      </c>
      <c r="FO77" s="52">
        <v>0.10185220882315059</v>
      </c>
      <c r="FP77">
        <f>(FN77+FR77)/2</f>
        <v>9.5339821105211428E-2</v>
      </c>
      <c r="FQ77">
        <v>8.8827433387272267E-2</v>
      </c>
      <c r="FR77">
        <v>8.8827433387272267E-2</v>
      </c>
      <c r="FS77">
        <v>8.8827433387272267E-2</v>
      </c>
    </row>
  </sheetData>
  <mergeCells count="22">
    <mergeCell ref="AJ4:AS4"/>
    <mergeCell ref="Z4:AI4"/>
    <mergeCell ref="CR4:CZ4"/>
    <mergeCell ref="FJ4:FS4"/>
    <mergeCell ref="DB4:DJ4"/>
    <mergeCell ref="DL4:DT4"/>
    <mergeCell ref="DV4:ED4"/>
    <mergeCell ref="EF4:EN4"/>
    <mergeCell ref="EP4:EX4"/>
    <mergeCell ref="EZ4:FH4"/>
    <mergeCell ref="AT4:BB4"/>
    <mergeCell ref="BD4:BL4"/>
    <mergeCell ref="BN4:BV4"/>
    <mergeCell ref="BX4:CF4"/>
    <mergeCell ref="CH4:CP4"/>
    <mergeCell ref="P4:Y4"/>
    <mergeCell ref="A9:A52"/>
    <mergeCell ref="A53:A77"/>
    <mergeCell ref="A4:C4"/>
    <mergeCell ref="D5:D8"/>
    <mergeCell ref="B5:B8"/>
    <mergeCell ref="C5:C8"/>
  </mergeCells>
  <conditionalFormatting sqref="A2">
    <cfRule type="cellIs" dxfId="21" priority="3" operator="equal">
      <formula>TRUE</formula>
    </cfRule>
    <cfRule type="cellIs" dxfId="20" priority="4" operator="equal">
      <formula>FALSE</formula>
    </cfRule>
  </conditionalFormatting>
  <conditionalFormatting sqref="B2">
    <cfRule type="cellIs" dxfId="19" priority="1" operator="equal">
      <formula>FALSE</formula>
    </cfRule>
    <cfRule type="cellIs" dxfId="18" priority="2" operator="equal">
      <formula>TRUE</formula>
    </cfRule>
  </conditionalFormatting>
  <pageMargins left="0.7" right="0.7" top="0.75" bottom="0.75" header="0.3" footer="0.3"/>
  <pageSetup paperSize="9" orientation="portrait" horizontalDpi="429496729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75"/>
  <sheetViews>
    <sheetView workbookViewId="0">
      <pane xSplit="2" topLeftCell="H1" activePane="topRight" state="frozen"/>
      <selection pane="topRight" activeCell="J15" sqref="J15"/>
    </sheetView>
  </sheetViews>
  <sheetFormatPr defaultColWidth="8.77734375" defaultRowHeight="14.4" x14ac:dyDescent="0.3"/>
  <cols>
    <col min="1" max="1" width="27.33203125" customWidth="1"/>
    <col min="2" max="2" width="33.21875" customWidth="1"/>
    <col min="3" max="3" width="20.33203125" bestFit="1" customWidth="1"/>
    <col min="4" max="4" width="18.109375" customWidth="1"/>
    <col min="5" max="6" width="21.5546875" customWidth="1"/>
    <col min="7" max="7" width="14.21875" bestFit="1" customWidth="1"/>
    <col min="8" max="8" width="15.21875" bestFit="1" customWidth="1"/>
    <col min="9" max="9" width="15.21875" customWidth="1"/>
    <col min="10" max="10" width="15.109375" bestFit="1" customWidth="1"/>
    <col min="11" max="11" width="16.21875" bestFit="1" customWidth="1"/>
    <col min="12" max="12" width="16.21875" customWidth="1"/>
    <col min="13" max="13" width="13.44140625" bestFit="1" customWidth="1"/>
    <col min="14" max="14" width="14.5546875" bestFit="1" customWidth="1"/>
  </cols>
  <sheetData>
    <row r="1" spans="1:20" x14ac:dyDescent="0.3">
      <c r="A1" s="17" t="s">
        <v>234</v>
      </c>
      <c r="B1" s="5" t="s">
        <v>170</v>
      </c>
      <c r="C1" t="s">
        <v>419</v>
      </c>
      <c r="D1" t="s">
        <v>420</v>
      </c>
      <c r="E1" t="s">
        <v>421</v>
      </c>
      <c r="F1" t="s">
        <v>422</v>
      </c>
      <c r="G1" t="s">
        <v>120</v>
      </c>
      <c r="H1" t="s">
        <v>120</v>
      </c>
      <c r="I1" t="s">
        <v>120</v>
      </c>
      <c r="J1" t="s">
        <v>103</v>
      </c>
      <c r="K1" t="s">
        <v>103</v>
      </c>
      <c r="L1" t="s">
        <v>103</v>
      </c>
      <c r="M1" t="s">
        <v>103</v>
      </c>
      <c r="N1" t="s">
        <v>103</v>
      </c>
      <c r="O1" t="s">
        <v>103</v>
      </c>
      <c r="P1" t="s">
        <v>249</v>
      </c>
      <c r="Q1" t="s">
        <v>249</v>
      </c>
      <c r="R1" t="s">
        <v>249</v>
      </c>
      <c r="S1" t="s">
        <v>103</v>
      </c>
      <c r="T1" t="s">
        <v>103</v>
      </c>
    </row>
    <row r="2" spans="1:20" x14ac:dyDescent="0.3">
      <c r="A2" s="54" t="str">
        <f>B25</f>
        <v>Desalination plant</v>
      </c>
      <c r="B2" s="5" t="s">
        <v>153</v>
      </c>
      <c r="C2" s="34">
        <v>28.8</v>
      </c>
      <c r="D2" s="34">
        <v>28.8</v>
      </c>
      <c r="E2" s="34">
        <v>28.8</v>
      </c>
      <c r="F2" s="34">
        <v>28.8</v>
      </c>
      <c r="G2" s="34">
        <v>18.600000000000001</v>
      </c>
      <c r="H2" s="34">
        <v>18.600000000000001</v>
      </c>
      <c r="I2" s="34">
        <v>18.600000000000001</v>
      </c>
      <c r="J2" s="34">
        <v>19.899999999999999</v>
      </c>
      <c r="K2" s="34">
        <v>19.899999999999999</v>
      </c>
      <c r="L2" s="34">
        <v>19.899999999999999</v>
      </c>
      <c r="M2" s="34">
        <v>19.899999999999999</v>
      </c>
      <c r="N2" s="34">
        <v>19.899999999999999</v>
      </c>
      <c r="O2" s="34">
        <v>19.899999999999999</v>
      </c>
      <c r="P2" s="34">
        <v>120</v>
      </c>
      <c r="Q2" s="34">
        <v>120</v>
      </c>
      <c r="R2" s="34">
        <v>120</v>
      </c>
      <c r="S2" s="34">
        <v>19.899999999999999</v>
      </c>
      <c r="T2" s="34">
        <v>19.899999999999999</v>
      </c>
    </row>
    <row r="3" spans="1:20" x14ac:dyDescent="0.3">
      <c r="A3" s="17" t="s">
        <v>235</v>
      </c>
      <c r="B3" t="s">
        <v>107</v>
      </c>
      <c r="C3" t="s">
        <v>104</v>
      </c>
      <c r="D3" t="s">
        <v>104</v>
      </c>
      <c r="E3" t="s">
        <v>104</v>
      </c>
      <c r="F3" t="s">
        <v>104</v>
      </c>
      <c r="G3" t="s">
        <v>87</v>
      </c>
      <c r="H3" t="s">
        <v>104</v>
      </c>
      <c r="I3" t="s">
        <v>233</v>
      </c>
      <c r="J3" t="s">
        <v>87</v>
      </c>
      <c r="K3" t="s">
        <v>104</v>
      </c>
      <c r="L3" t="s">
        <v>233</v>
      </c>
      <c r="M3" t="s">
        <v>87</v>
      </c>
      <c r="N3" t="s">
        <v>104</v>
      </c>
      <c r="O3" t="s">
        <v>233</v>
      </c>
      <c r="P3" t="s">
        <v>87</v>
      </c>
      <c r="Q3" t="s">
        <v>104</v>
      </c>
      <c r="R3" t="s">
        <v>233</v>
      </c>
      <c r="S3" t="s">
        <v>104</v>
      </c>
      <c r="T3" t="s">
        <v>122</v>
      </c>
    </row>
    <row r="4" spans="1:20" x14ac:dyDescent="0.3">
      <c r="A4" s="54" t="s">
        <v>162</v>
      </c>
      <c r="B4" t="s">
        <v>123</v>
      </c>
      <c r="C4" t="s">
        <v>122</v>
      </c>
      <c r="D4" t="s">
        <v>122</v>
      </c>
      <c r="E4" t="s">
        <v>122</v>
      </c>
      <c r="F4" t="s">
        <v>122</v>
      </c>
      <c r="G4" t="s">
        <v>122</v>
      </c>
      <c r="H4" t="s">
        <v>122</v>
      </c>
      <c r="I4" t="s">
        <v>122</v>
      </c>
      <c r="J4" t="s">
        <v>93</v>
      </c>
      <c r="K4" t="s">
        <v>93</v>
      </c>
      <c r="L4" t="s">
        <v>93</v>
      </c>
      <c r="M4" t="s">
        <v>124</v>
      </c>
      <c r="N4" t="s">
        <v>124</v>
      </c>
      <c r="O4" t="s">
        <v>124</v>
      </c>
      <c r="P4" t="s">
        <v>122</v>
      </c>
      <c r="Q4" t="s">
        <v>122</v>
      </c>
      <c r="R4" t="s">
        <v>122</v>
      </c>
      <c r="S4" t="s">
        <v>122</v>
      </c>
      <c r="T4" t="s">
        <v>122</v>
      </c>
    </row>
    <row r="5" spans="1:20" x14ac:dyDescent="0.3">
      <c r="A5" s="3"/>
      <c r="B5" s="5" t="s">
        <v>125</v>
      </c>
      <c r="C5" t="str">
        <f t="shared" ref="C5:N5" si="0">C1&amp;"_"&amp;C3&amp;"_"&amp;C4</f>
        <v>DME-B2_SOEC_None</v>
      </c>
      <c r="D5" t="str">
        <f t="shared" si="0"/>
        <v>DME-B1_SOEC_None</v>
      </c>
      <c r="E5" t="str">
        <f t="shared" si="0"/>
        <v>DME-W2_SOEC_None</v>
      </c>
      <c r="F5" t="str">
        <f t="shared" si="0"/>
        <v>DME-W1_SOEC_None</v>
      </c>
      <c r="G5" t="str">
        <f t="shared" si="0"/>
        <v>NH3_AEC_None</v>
      </c>
      <c r="H5" t="str">
        <f t="shared" si="0"/>
        <v>NH3_SOEC_None</v>
      </c>
      <c r="I5" t="str">
        <f t="shared" ref="I5" si="1">I1&amp;"_"&amp;I3&amp;"_"&amp;I4</f>
        <v>NH3_Mix_None</v>
      </c>
      <c r="J5" t="str">
        <f t="shared" si="0"/>
        <v>MeOH_AEC_DAC</v>
      </c>
      <c r="K5" t="str">
        <f t="shared" si="0"/>
        <v>MeOH_SOEC_DAC</v>
      </c>
      <c r="L5" t="str">
        <f t="shared" si="0"/>
        <v>MeOH_Mix_DAC</v>
      </c>
      <c r="M5" t="str">
        <f t="shared" si="0"/>
        <v>MeOH_AEC_PS</v>
      </c>
      <c r="N5" t="str">
        <f t="shared" si="0"/>
        <v>MeOH_SOEC_PS</v>
      </c>
      <c r="O5" t="str">
        <f t="shared" ref="O5:R5" si="2">O1&amp;"_"&amp;O3&amp;"_"&amp;O4</f>
        <v>MeOH_Mix_PS</v>
      </c>
      <c r="P5" t="str">
        <f t="shared" si="2"/>
        <v>H2_AEC_None</v>
      </c>
      <c r="Q5" t="str">
        <f t="shared" si="2"/>
        <v>H2_SOEC_None</v>
      </c>
      <c r="R5" t="str">
        <f t="shared" si="2"/>
        <v>H2_Mix_None</v>
      </c>
      <c r="S5" t="s">
        <v>545</v>
      </c>
      <c r="T5" t="s">
        <v>552</v>
      </c>
    </row>
    <row r="6" spans="1:20" x14ac:dyDescent="0.3">
      <c r="A6" s="2">
        <f>ROW(B6)-ROW($A$5)</f>
        <v>1</v>
      </c>
      <c r="B6" s="2" t="str">
        <f>Data_base_case!D9</f>
        <v>CO2 capture DAC</v>
      </c>
      <c r="C6" s="2">
        <f t="shared" ref="C6:R6" si="3">IF(AND(C1="MeOH",C4="DAC"),1,0)</f>
        <v>0</v>
      </c>
      <c r="D6" s="2">
        <f t="shared" si="3"/>
        <v>0</v>
      </c>
      <c r="E6" s="2">
        <f t="shared" si="3"/>
        <v>0</v>
      </c>
      <c r="F6" s="2">
        <f t="shared" ref="F6" si="4">IF(AND(F1="MeOH",F4="DAC"),1,0)</f>
        <v>0</v>
      </c>
      <c r="G6" s="2">
        <f t="shared" si="3"/>
        <v>0</v>
      </c>
      <c r="H6" s="2">
        <f t="shared" si="3"/>
        <v>0</v>
      </c>
      <c r="I6" s="2">
        <f t="shared" si="3"/>
        <v>0</v>
      </c>
      <c r="J6" s="2">
        <f t="shared" si="3"/>
        <v>1</v>
      </c>
      <c r="K6" s="2">
        <f t="shared" si="3"/>
        <v>1</v>
      </c>
      <c r="L6" s="2">
        <f t="shared" si="3"/>
        <v>1</v>
      </c>
      <c r="M6" s="2">
        <f t="shared" si="3"/>
        <v>0</v>
      </c>
      <c r="N6" s="2">
        <f t="shared" si="3"/>
        <v>0</v>
      </c>
      <c r="O6" s="2">
        <f t="shared" si="3"/>
        <v>0</v>
      </c>
      <c r="P6" s="2">
        <f t="shared" si="3"/>
        <v>0</v>
      </c>
      <c r="Q6" s="2">
        <f t="shared" si="3"/>
        <v>0</v>
      </c>
      <c r="R6" s="2">
        <f t="shared" si="3"/>
        <v>0</v>
      </c>
      <c r="S6" s="2">
        <f t="shared" ref="S6:T6" si="5">IF(AND(S1="MeOH",S4="DAC"),1,0)</f>
        <v>0</v>
      </c>
      <c r="T6" s="2">
        <f t="shared" si="5"/>
        <v>0</v>
      </c>
    </row>
    <row r="7" spans="1:20" x14ac:dyDescent="0.3">
      <c r="A7" s="2">
        <f t="shared" ref="A7:A74" si="6">ROW(B7)-ROW($A$5)</f>
        <v>2</v>
      </c>
      <c r="B7" s="2" t="str">
        <f>Data_base_case!D10</f>
        <v>CO2 capture PS</v>
      </c>
      <c r="C7" s="2">
        <f t="shared" ref="C7:R7" si="7">IF(AND(C1="MeOH",C4="PS"),1,0)</f>
        <v>0</v>
      </c>
      <c r="D7" s="2">
        <f t="shared" si="7"/>
        <v>0</v>
      </c>
      <c r="E7" s="2">
        <f t="shared" si="7"/>
        <v>0</v>
      </c>
      <c r="F7" s="2">
        <f t="shared" ref="F7" si="8">IF(AND(F1="MeOH",F4="PS"),1,0)</f>
        <v>0</v>
      </c>
      <c r="G7" s="2">
        <f t="shared" si="7"/>
        <v>0</v>
      </c>
      <c r="H7" s="2">
        <f t="shared" si="7"/>
        <v>0</v>
      </c>
      <c r="I7" s="2">
        <f t="shared" si="7"/>
        <v>0</v>
      </c>
      <c r="J7" s="2">
        <f t="shared" si="7"/>
        <v>0</v>
      </c>
      <c r="K7" s="2">
        <f t="shared" si="7"/>
        <v>0</v>
      </c>
      <c r="L7" s="2">
        <f t="shared" si="7"/>
        <v>0</v>
      </c>
      <c r="M7" s="2">
        <f t="shared" si="7"/>
        <v>1</v>
      </c>
      <c r="N7" s="2">
        <f t="shared" si="7"/>
        <v>1</v>
      </c>
      <c r="O7" s="2">
        <f t="shared" si="7"/>
        <v>1</v>
      </c>
      <c r="P7" s="2">
        <f t="shared" si="7"/>
        <v>0</v>
      </c>
      <c r="Q7" s="2">
        <f t="shared" si="7"/>
        <v>0</v>
      </c>
      <c r="R7" s="2">
        <f t="shared" si="7"/>
        <v>0</v>
      </c>
      <c r="S7" s="2">
        <f t="shared" ref="S7:T7" si="9">IF(AND(S1="MeOH",S4="PS"),1,0)</f>
        <v>0</v>
      </c>
      <c r="T7" s="2">
        <f t="shared" si="9"/>
        <v>0</v>
      </c>
    </row>
    <row r="8" spans="1:20" x14ac:dyDescent="0.3">
      <c r="A8" s="2">
        <f t="shared" si="6"/>
        <v>3</v>
      </c>
      <c r="B8" s="2" t="str">
        <f>Data_base_case!D11</f>
        <v>MeOH plant CCU</v>
      </c>
      <c r="C8" s="2">
        <f>IF(AND(C1="MeOH"),1,0)</f>
        <v>0</v>
      </c>
      <c r="D8" s="2">
        <f t="shared" ref="D8:R8" si="10">IF(AND(D1="MeOH"),1,0)</f>
        <v>0</v>
      </c>
      <c r="E8" s="2">
        <f t="shared" si="10"/>
        <v>0</v>
      </c>
      <c r="F8" s="2">
        <f t="shared" ref="F8" si="11">IF(AND(F1="MeOH"),1,0)</f>
        <v>0</v>
      </c>
      <c r="G8" s="2">
        <f t="shared" si="10"/>
        <v>0</v>
      </c>
      <c r="H8" s="2">
        <f t="shared" si="10"/>
        <v>0</v>
      </c>
      <c r="I8" s="2">
        <f t="shared" si="10"/>
        <v>0</v>
      </c>
      <c r="J8" s="2">
        <f t="shared" si="10"/>
        <v>1</v>
      </c>
      <c r="K8" s="2">
        <f t="shared" si="10"/>
        <v>1</v>
      </c>
      <c r="L8" s="2">
        <f t="shared" si="10"/>
        <v>1</v>
      </c>
      <c r="M8" s="2">
        <f t="shared" si="10"/>
        <v>1</v>
      </c>
      <c r="N8" s="2">
        <f t="shared" si="10"/>
        <v>1</v>
      </c>
      <c r="O8" s="2">
        <f t="shared" si="10"/>
        <v>1</v>
      </c>
      <c r="P8" s="2">
        <f t="shared" si="10"/>
        <v>0</v>
      </c>
      <c r="Q8" s="2">
        <f t="shared" si="10"/>
        <v>0</v>
      </c>
      <c r="R8" s="2">
        <f t="shared" si="10"/>
        <v>0</v>
      </c>
      <c r="S8" s="2">
        <v>0</v>
      </c>
      <c r="T8" s="2">
        <v>0</v>
      </c>
    </row>
    <row r="9" spans="1:20" x14ac:dyDescent="0.3">
      <c r="A9" s="2">
        <f t="shared" si="6"/>
        <v>4</v>
      </c>
      <c r="B9" s="2" t="str">
        <f>Data_base_case!D12</f>
        <v>MeOH - Biogas - SOEC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1</v>
      </c>
      <c r="T9" s="2">
        <v>0</v>
      </c>
    </row>
    <row r="10" spans="1:20" x14ac:dyDescent="0.3">
      <c r="A10" s="2">
        <f t="shared" si="6"/>
        <v>5</v>
      </c>
      <c r="B10" s="2" t="str">
        <f>Data_base_case!D13</f>
        <v>MeOH - Biogas - None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1</v>
      </c>
    </row>
    <row r="11" spans="1:20" x14ac:dyDescent="0.3">
      <c r="A11" s="2">
        <f t="shared" si="6"/>
        <v>6</v>
      </c>
      <c r="B11" s="2" t="str">
        <f>Data_base_case!D14</f>
        <v>Biogas w H2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1</v>
      </c>
      <c r="T11" s="2">
        <v>0</v>
      </c>
    </row>
    <row r="12" spans="1:20" x14ac:dyDescent="0.3">
      <c r="A12" s="2">
        <f t="shared" si="6"/>
        <v>7</v>
      </c>
      <c r="B12" s="2" t="str">
        <f>Data_base_case!D15</f>
        <v>Biogas wo H2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1</v>
      </c>
    </row>
    <row r="13" spans="1:20" x14ac:dyDescent="0.3">
      <c r="A13" s="2">
        <f t="shared" si="6"/>
        <v>8</v>
      </c>
      <c r="B13" s="2" t="str">
        <f>Data_base_case!D16</f>
        <v>Biomass bamboo 2</v>
      </c>
      <c r="C13" s="2">
        <v>1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</row>
    <row r="14" spans="1:20" x14ac:dyDescent="0.3">
      <c r="A14" s="2">
        <f t="shared" si="6"/>
        <v>9</v>
      </c>
      <c r="B14" s="2" t="str">
        <f>Data_base_case!D17</f>
        <v>Biomass bamboo 1</v>
      </c>
      <c r="C14" s="2">
        <v>0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</row>
    <row r="15" spans="1:20" x14ac:dyDescent="0.3">
      <c r="A15" s="2">
        <f t="shared" si="6"/>
        <v>10</v>
      </c>
      <c r="B15" s="2" t="str">
        <f>Data_base_case!D18</f>
        <v>Biomass wheat 2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</row>
    <row r="16" spans="1:20" x14ac:dyDescent="0.3">
      <c r="A16" s="2">
        <f t="shared" si="6"/>
        <v>11</v>
      </c>
      <c r="B16" s="2" t="str">
        <f>Data_base_case!D19</f>
        <v>Biomass wheat 1</v>
      </c>
      <c r="C16" s="2">
        <v>0</v>
      </c>
      <c r="D16" s="2">
        <v>0</v>
      </c>
      <c r="E16" s="2">
        <v>0</v>
      </c>
      <c r="F16" s="2">
        <v>1</v>
      </c>
      <c r="G16" s="2">
        <f t="shared" ref="G16:O16" si="12">IF(G1="Bio-eMeOH",1,0)</f>
        <v>0</v>
      </c>
      <c r="H16" s="2">
        <f t="shared" si="12"/>
        <v>0</v>
      </c>
      <c r="I16" s="2">
        <f t="shared" si="12"/>
        <v>0</v>
      </c>
      <c r="J16" s="2">
        <f t="shared" si="12"/>
        <v>0</v>
      </c>
      <c r="K16" s="2">
        <f t="shared" si="12"/>
        <v>0</v>
      </c>
      <c r="L16" s="2">
        <f t="shared" si="12"/>
        <v>0</v>
      </c>
      <c r="M16" s="2">
        <f t="shared" si="12"/>
        <v>0</v>
      </c>
      <c r="N16" s="2">
        <f t="shared" si="12"/>
        <v>0</v>
      </c>
      <c r="O16" s="2">
        <f t="shared" si="12"/>
        <v>0</v>
      </c>
      <c r="P16" s="2">
        <f t="shared" ref="P16:R16" si="13">IF(P1="Bio-eMeOH",1,0)</f>
        <v>0</v>
      </c>
      <c r="Q16" s="2">
        <f t="shared" si="13"/>
        <v>0</v>
      </c>
      <c r="R16" s="2">
        <f t="shared" si="13"/>
        <v>0</v>
      </c>
      <c r="S16" s="2">
        <f t="shared" ref="S16:T16" si="14">IF(S1="Bio-eMeOH",1,0)</f>
        <v>0</v>
      </c>
      <c r="T16" s="2">
        <f t="shared" si="14"/>
        <v>0</v>
      </c>
    </row>
    <row r="17" spans="1:20" x14ac:dyDescent="0.3">
      <c r="A17" s="2">
        <f t="shared" si="6"/>
        <v>12</v>
      </c>
      <c r="B17" s="2" t="str">
        <f>Data_base_case!D20</f>
        <v>Sale of biochar</v>
      </c>
      <c r="C17" s="2">
        <v>1</v>
      </c>
      <c r="D17" s="2">
        <v>1</v>
      </c>
      <c r="E17" s="2">
        <v>1</v>
      </c>
      <c r="F17" s="2">
        <v>1</v>
      </c>
      <c r="G17" s="2">
        <f t="shared" ref="G17:O17" si="15">IF(G2="Bio-eMeOH",1,0)</f>
        <v>0</v>
      </c>
      <c r="H17" s="2">
        <f t="shared" si="15"/>
        <v>0</v>
      </c>
      <c r="I17" s="2">
        <f t="shared" si="15"/>
        <v>0</v>
      </c>
      <c r="J17" s="2">
        <f t="shared" si="15"/>
        <v>0</v>
      </c>
      <c r="K17" s="2">
        <f t="shared" si="15"/>
        <v>0</v>
      </c>
      <c r="L17" s="2">
        <f t="shared" si="15"/>
        <v>0</v>
      </c>
      <c r="M17" s="2">
        <f t="shared" si="15"/>
        <v>0</v>
      </c>
      <c r="N17" s="2">
        <f t="shared" si="15"/>
        <v>0</v>
      </c>
      <c r="O17" s="2">
        <f t="shared" si="15"/>
        <v>0</v>
      </c>
      <c r="P17" s="2">
        <f>IF(P2="Bio-eMeOH",1,0)</f>
        <v>0</v>
      </c>
      <c r="Q17" s="2">
        <f>IF(Q2="Bio-eMeOH",1,0)</f>
        <v>0</v>
      </c>
      <c r="R17" s="2">
        <f>IF(R2="Bio-eMeOH",1,0)</f>
        <v>0</v>
      </c>
      <c r="S17" s="2">
        <f>IF(S2="Bio-eMeOH",1,0)</f>
        <v>0</v>
      </c>
      <c r="T17" s="2">
        <f>IF(T2="Bio-eMeOH",1,0)</f>
        <v>0</v>
      </c>
    </row>
    <row r="18" spans="1:20" x14ac:dyDescent="0.3">
      <c r="A18" s="2">
        <f t="shared" si="6"/>
        <v>13</v>
      </c>
      <c r="B18" s="2" t="str">
        <f>Data_base_case!D21</f>
        <v>Bamboo2-stage-SOEC</v>
      </c>
      <c r="C18" s="2">
        <f>IF(AND(C1="DME-B2",C3="SOEC"),1,0)</f>
        <v>1</v>
      </c>
      <c r="D18" s="2">
        <f t="shared" ref="D18:R18" si="16">IF(AND(D1="DME-B2",D3="SOEC"),1,0)</f>
        <v>0</v>
      </c>
      <c r="E18" s="2">
        <f t="shared" si="16"/>
        <v>0</v>
      </c>
      <c r="F18" s="2">
        <f t="shared" si="16"/>
        <v>0</v>
      </c>
      <c r="G18" s="2">
        <f t="shared" si="16"/>
        <v>0</v>
      </c>
      <c r="H18" s="2">
        <f t="shared" si="16"/>
        <v>0</v>
      </c>
      <c r="I18" s="2">
        <f t="shared" si="16"/>
        <v>0</v>
      </c>
      <c r="J18" s="2">
        <f t="shared" si="16"/>
        <v>0</v>
      </c>
      <c r="K18" s="2">
        <f t="shared" si="16"/>
        <v>0</v>
      </c>
      <c r="L18" s="2">
        <f t="shared" si="16"/>
        <v>0</v>
      </c>
      <c r="M18" s="2">
        <f t="shared" si="16"/>
        <v>0</v>
      </c>
      <c r="N18" s="2">
        <f t="shared" si="16"/>
        <v>0</v>
      </c>
      <c r="O18" s="2">
        <f t="shared" si="16"/>
        <v>0</v>
      </c>
      <c r="P18" s="2">
        <f t="shared" si="16"/>
        <v>0</v>
      </c>
      <c r="Q18" s="2">
        <f t="shared" si="16"/>
        <v>0</v>
      </c>
      <c r="R18" s="2">
        <f t="shared" si="16"/>
        <v>0</v>
      </c>
      <c r="S18" s="2">
        <f t="shared" ref="S18:T18" si="17">IF(AND(S1="DME-B2",S3="SOEC"),1,0)</f>
        <v>0</v>
      </c>
      <c r="T18" s="2">
        <f t="shared" si="17"/>
        <v>0</v>
      </c>
    </row>
    <row r="19" spans="1:20" x14ac:dyDescent="0.3">
      <c r="A19" s="2">
        <f t="shared" si="6"/>
        <v>14</v>
      </c>
      <c r="B19" s="2" t="str">
        <f>Data_base_case!D22</f>
        <v>Bamboo1-stage-SOEC</v>
      </c>
      <c r="C19" s="2">
        <f>IF(AND(C1="DME-B1",C3="SOEC"),1,0)</f>
        <v>0</v>
      </c>
      <c r="D19" s="2">
        <f t="shared" ref="D19:R19" si="18">IF(AND(D1="DME-B1",D3="SOEC"),1,0)</f>
        <v>1</v>
      </c>
      <c r="E19" s="2">
        <f t="shared" si="18"/>
        <v>0</v>
      </c>
      <c r="F19" s="2">
        <f t="shared" si="18"/>
        <v>0</v>
      </c>
      <c r="G19" s="2">
        <f t="shared" si="18"/>
        <v>0</v>
      </c>
      <c r="H19" s="2">
        <f t="shared" si="18"/>
        <v>0</v>
      </c>
      <c r="I19" s="2">
        <f t="shared" si="18"/>
        <v>0</v>
      </c>
      <c r="J19" s="2">
        <f t="shared" si="18"/>
        <v>0</v>
      </c>
      <c r="K19" s="2">
        <f t="shared" si="18"/>
        <v>0</v>
      </c>
      <c r="L19" s="2">
        <f t="shared" si="18"/>
        <v>0</v>
      </c>
      <c r="M19" s="2">
        <f t="shared" si="18"/>
        <v>0</v>
      </c>
      <c r="N19" s="2">
        <f t="shared" si="18"/>
        <v>0</v>
      </c>
      <c r="O19" s="2">
        <f t="shared" si="18"/>
        <v>0</v>
      </c>
      <c r="P19" s="2">
        <f t="shared" si="18"/>
        <v>0</v>
      </c>
      <c r="Q19" s="2">
        <f t="shared" si="18"/>
        <v>0</v>
      </c>
      <c r="R19" s="2">
        <f t="shared" si="18"/>
        <v>0</v>
      </c>
      <c r="S19" s="2">
        <f t="shared" ref="S19:T19" si="19">IF(AND(S1="DME-B1",S3="SOEC"),1,0)</f>
        <v>0</v>
      </c>
      <c r="T19" s="2">
        <f t="shared" si="19"/>
        <v>0</v>
      </c>
    </row>
    <row r="20" spans="1:20" x14ac:dyDescent="0.3">
      <c r="A20" s="2">
        <f t="shared" si="6"/>
        <v>15</v>
      </c>
      <c r="B20" s="2" t="str">
        <f>Data_base_case!D23</f>
        <v>Wheat2-stage-SOEC</v>
      </c>
      <c r="C20" s="2">
        <f>IF(AND(C1="DME-W2",C3="SOEC"),1,0)</f>
        <v>0</v>
      </c>
      <c r="D20" s="2">
        <f t="shared" ref="D20:R20" si="20">IF(AND(D1="DME-W2",D3="SOEC"),1,0)</f>
        <v>0</v>
      </c>
      <c r="E20" s="2">
        <f t="shared" si="20"/>
        <v>1</v>
      </c>
      <c r="F20" s="2">
        <f t="shared" si="20"/>
        <v>0</v>
      </c>
      <c r="G20" s="2">
        <f t="shared" si="20"/>
        <v>0</v>
      </c>
      <c r="H20" s="2">
        <f t="shared" si="20"/>
        <v>0</v>
      </c>
      <c r="I20" s="2">
        <f t="shared" si="20"/>
        <v>0</v>
      </c>
      <c r="J20" s="2">
        <f t="shared" si="20"/>
        <v>0</v>
      </c>
      <c r="K20" s="2">
        <f t="shared" si="20"/>
        <v>0</v>
      </c>
      <c r="L20" s="2">
        <f t="shared" si="20"/>
        <v>0</v>
      </c>
      <c r="M20" s="2">
        <f t="shared" si="20"/>
        <v>0</v>
      </c>
      <c r="N20" s="2">
        <f t="shared" si="20"/>
        <v>0</v>
      </c>
      <c r="O20" s="2">
        <f t="shared" si="20"/>
        <v>0</v>
      </c>
      <c r="P20" s="2">
        <f t="shared" si="20"/>
        <v>0</v>
      </c>
      <c r="Q20" s="2">
        <f t="shared" si="20"/>
        <v>0</v>
      </c>
      <c r="R20" s="2">
        <f t="shared" si="20"/>
        <v>0</v>
      </c>
      <c r="S20" s="2">
        <f t="shared" ref="S20:T20" si="21">IF(AND(S1="DME-W2",S3="SOEC"),1,0)</f>
        <v>0</v>
      </c>
      <c r="T20" s="2">
        <f t="shared" si="21"/>
        <v>0</v>
      </c>
    </row>
    <row r="21" spans="1:20" x14ac:dyDescent="0.3">
      <c r="A21" s="2">
        <f t="shared" si="6"/>
        <v>16</v>
      </c>
      <c r="B21" s="2" t="str">
        <f>Data_base_case!D24</f>
        <v>Wheat1-stage-SOEC</v>
      </c>
      <c r="C21" s="2">
        <f>IF(AND(C1="DME-W1",C3="SOEC"),1,0)</f>
        <v>0</v>
      </c>
      <c r="D21" s="2">
        <f t="shared" ref="D21:R21" si="22">IF(AND(D1="DME-W1",D3="SOEC"),1,0)</f>
        <v>0</v>
      </c>
      <c r="E21" s="2">
        <f t="shared" si="22"/>
        <v>0</v>
      </c>
      <c r="F21" s="2">
        <f t="shared" si="22"/>
        <v>1</v>
      </c>
      <c r="G21" s="2">
        <f t="shared" si="22"/>
        <v>0</v>
      </c>
      <c r="H21" s="2">
        <f t="shared" si="22"/>
        <v>0</v>
      </c>
      <c r="I21" s="2">
        <f t="shared" si="22"/>
        <v>0</v>
      </c>
      <c r="J21" s="2">
        <f t="shared" si="22"/>
        <v>0</v>
      </c>
      <c r="K21" s="2">
        <f t="shared" si="22"/>
        <v>0</v>
      </c>
      <c r="L21" s="2">
        <f t="shared" si="22"/>
        <v>0</v>
      </c>
      <c r="M21" s="2">
        <f t="shared" si="22"/>
        <v>0</v>
      </c>
      <c r="N21" s="2">
        <f t="shared" si="22"/>
        <v>0</v>
      </c>
      <c r="O21" s="2">
        <f t="shared" si="22"/>
        <v>0</v>
      </c>
      <c r="P21" s="2">
        <f t="shared" si="22"/>
        <v>0</v>
      </c>
      <c r="Q21" s="2">
        <f t="shared" si="22"/>
        <v>0</v>
      </c>
      <c r="R21" s="2">
        <f t="shared" si="22"/>
        <v>0</v>
      </c>
      <c r="S21" s="2">
        <f t="shared" ref="S21:T21" si="23">IF(AND(S1="DME-W1",S3="SOEC"),1,0)</f>
        <v>0</v>
      </c>
      <c r="T21" s="2">
        <f t="shared" si="23"/>
        <v>0</v>
      </c>
    </row>
    <row r="22" spans="1:20" x14ac:dyDescent="0.3">
      <c r="A22" s="2">
        <f t="shared" si="6"/>
        <v>17</v>
      </c>
      <c r="B22" s="2" t="str">
        <f>Data_base_case!D25</f>
        <v>NH3 plant + ASU - AEC</v>
      </c>
      <c r="C22" s="2">
        <f t="shared" ref="C22:R22" si="24">IF(AND(C1="NH3",C3="AEC"),1,0)</f>
        <v>0</v>
      </c>
      <c r="D22" s="2">
        <f t="shared" si="24"/>
        <v>0</v>
      </c>
      <c r="E22" s="2">
        <f t="shared" si="24"/>
        <v>0</v>
      </c>
      <c r="F22" s="2">
        <f t="shared" si="24"/>
        <v>0</v>
      </c>
      <c r="G22" s="2">
        <f t="shared" si="24"/>
        <v>1</v>
      </c>
      <c r="H22" s="2">
        <f t="shared" si="24"/>
        <v>0</v>
      </c>
      <c r="I22" s="2">
        <f t="shared" si="24"/>
        <v>0</v>
      </c>
      <c r="J22" s="2">
        <f t="shared" si="24"/>
        <v>0</v>
      </c>
      <c r="K22" s="2">
        <f t="shared" si="24"/>
        <v>0</v>
      </c>
      <c r="L22" s="2">
        <f t="shared" si="24"/>
        <v>0</v>
      </c>
      <c r="M22" s="2">
        <f t="shared" si="24"/>
        <v>0</v>
      </c>
      <c r="N22" s="2">
        <f t="shared" si="24"/>
        <v>0</v>
      </c>
      <c r="O22" s="2">
        <f t="shared" si="24"/>
        <v>0</v>
      </c>
      <c r="P22" s="2">
        <f t="shared" si="24"/>
        <v>0</v>
      </c>
      <c r="Q22" s="2">
        <f t="shared" si="24"/>
        <v>0</v>
      </c>
      <c r="R22" s="2">
        <f t="shared" si="24"/>
        <v>0</v>
      </c>
      <c r="S22" s="2">
        <f t="shared" ref="S22:T22" si="25">IF(AND(S1="NH3",S3="AEC"),1,0)</f>
        <v>0</v>
      </c>
      <c r="T22" s="2">
        <f t="shared" si="25"/>
        <v>0</v>
      </c>
    </row>
    <row r="23" spans="1:20" x14ac:dyDescent="0.3">
      <c r="A23" s="2">
        <f t="shared" si="6"/>
        <v>18</v>
      </c>
      <c r="B23" s="2" t="str">
        <f>Data_base_case!D26</f>
        <v>NH3 plant + ASU - SOEC</v>
      </c>
      <c r="C23" s="2">
        <f>IF(AND(C1="NH3",C3&lt;&gt;"AEC"),1,0)</f>
        <v>0</v>
      </c>
      <c r="D23" s="2">
        <f t="shared" ref="D23:R23" si="26">IF(AND(D1="NH3",D3&lt;&gt;"AEC"),1,0)</f>
        <v>0</v>
      </c>
      <c r="E23" s="2">
        <f t="shared" si="26"/>
        <v>0</v>
      </c>
      <c r="F23" s="2">
        <f t="shared" si="26"/>
        <v>0</v>
      </c>
      <c r="G23" s="2">
        <f t="shared" si="26"/>
        <v>0</v>
      </c>
      <c r="H23" s="2">
        <f t="shared" si="26"/>
        <v>1</v>
      </c>
      <c r="I23" s="2">
        <f t="shared" si="26"/>
        <v>1</v>
      </c>
      <c r="J23" s="2">
        <f t="shared" si="26"/>
        <v>0</v>
      </c>
      <c r="K23" s="2">
        <f t="shared" si="26"/>
        <v>0</v>
      </c>
      <c r="L23" s="2">
        <f t="shared" si="26"/>
        <v>0</v>
      </c>
      <c r="M23" s="2">
        <f t="shared" si="26"/>
        <v>0</v>
      </c>
      <c r="N23" s="2">
        <f t="shared" si="26"/>
        <v>0</v>
      </c>
      <c r="O23" s="2">
        <f t="shared" si="26"/>
        <v>0</v>
      </c>
      <c r="P23" s="2">
        <f t="shared" si="26"/>
        <v>0</v>
      </c>
      <c r="Q23" s="2">
        <f t="shared" si="26"/>
        <v>0</v>
      </c>
      <c r="R23" s="2">
        <f t="shared" si="26"/>
        <v>0</v>
      </c>
      <c r="S23" s="2">
        <f t="shared" ref="S23:T23" si="27">IF(AND(S1="NH3",S3&lt;&gt;"AEC"),1,0)</f>
        <v>0</v>
      </c>
      <c r="T23" s="2">
        <f t="shared" si="27"/>
        <v>0</v>
      </c>
    </row>
    <row r="24" spans="1:20" x14ac:dyDescent="0.3">
      <c r="A24" s="2">
        <f t="shared" si="6"/>
        <v>19</v>
      </c>
      <c r="B24" s="2" t="str">
        <f>Data_base_case!D27</f>
        <v>H2 client</v>
      </c>
      <c r="C24" s="2">
        <f t="shared" ref="C24:R24" si="28">IF(C1&lt;&gt;"H2",0,1)</f>
        <v>0</v>
      </c>
      <c r="D24" s="2">
        <f t="shared" si="28"/>
        <v>0</v>
      </c>
      <c r="E24" s="2">
        <f t="shared" si="28"/>
        <v>0</v>
      </c>
      <c r="F24" s="2">
        <f t="shared" si="28"/>
        <v>0</v>
      </c>
      <c r="G24" s="2">
        <f t="shared" si="28"/>
        <v>0</v>
      </c>
      <c r="H24" s="2">
        <f t="shared" si="28"/>
        <v>0</v>
      </c>
      <c r="I24" s="2">
        <f t="shared" si="28"/>
        <v>0</v>
      </c>
      <c r="J24" s="2">
        <f t="shared" si="28"/>
        <v>0</v>
      </c>
      <c r="K24" s="2">
        <f t="shared" si="28"/>
        <v>0</v>
      </c>
      <c r="L24" s="2">
        <f t="shared" si="28"/>
        <v>0</v>
      </c>
      <c r="M24" s="2">
        <f t="shared" si="28"/>
        <v>0</v>
      </c>
      <c r="N24" s="2">
        <f t="shared" si="28"/>
        <v>0</v>
      </c>
      <c r="O24" s="2">
        <f t="shared" si="28"/>
        <v>0</v>
      </c>
      <c r="P24" s="2">
        <f t="shared" si="28"/>
        <v>1</v>
      </c>
      <c r="Q24" s="2">
        <f t="shared" si="28"/>
        <v>1</v>
      </c>
      <c r="R24" s="2">
        <f t="shared" si="28"/>
        <v>1</v>
      </c>
      <c r="S24" s="2">
        <f t="shared" ref="S24:T24" si="29">IF(S1&lt;&gt;"H2",0,1)</f>
        <v>0</v>
      </c>
      <c r="T24" s="2">
        <f t="shared" si="29"/>
        <v>0</v>
      </c>
    </row>
    <row r="25" spans="1:20" x14ac:dyDescent="0.3">
      <c r="A25" s="2">
        <f t="shared" si="6"/>
        <v>20</v>
      </c>
      <c r="B25" s="2" t="str">
        <f>Data_base_case!D28</f>
        <v>Desalination plant</v>
      </c>
      <c r="C25" s="2">
        <f>IF($A$2=$B25,1,0)</f>
        <v>1</v>
      </c>
      <c r="D25" s="2">
        <f t="shared" ref="D25:S25" si="30">IF($A$2=$B25,1,0)</f>
        <v>1</v>
      </c>
      <c r="E25" s="2">
        <f t="shared" si="30"/>
        <v>1</v>
      </c>
      <c r="F25" s="2">
        <f t="shared" si="30"/>
        <v>1</v>
      </c>
      <c r="G25" s="2">
        <f t="shared" si="30"/>
        <v>1</v>
      </c>
      <c r="H25" s="2">
        <f t="shared" si="30"/>
        <v>1</v>
      </c>
      <c r="I25" s="2">
        <f t="shared" si="30"/>
        <v>1</v>
      </c>
      <c r="J25" s="2">
        <f t="shared" si="30"/>
        <v>1</v>
      </c>
      <c r="K25" s="2">
        <f t="shared" si="30"/>
        <v>1</v>
      </c>
      <c r="L25" s="2">
        <f t="shared" si="30"/>
        <v>1</v>
      </c>
      <c r="M25" s="2">
        <f t="shared" si="30"/>
        <v>1</v>
      </c>
      <c r="N25" s="2">
        <f t="shared" si="30"/>
        <v>1</v>
      </c>
      <c r="O25" s="2">
        <f t="shared" si="30"/>
        <v>1</v>
      </c>
      <c r="P25" s="2">
        <f t="shared" si="30"/>
        <v>1</v>
      </c>
      <c r="Q25" s="2">
        <f t="shared" si="30"/>
        <v>1</v>
      </c>
      <c r="R25" s="2">
        <f t="shared" si="30"/>
        <v>1</v>
      </c>
      <c r="S25" s="2">
        <v>0</v>
      </c>
      <c r="T25" s="2">
        <v>0</v>
      </c>
    </row>
    <row r="26" spans="1:20" x14ac:dyDescent="0.3">
      <c r="A26" s="2">
        <f t="shared" si="6"/>
        <v>21</v>
      </c>
      <c r="B26" s="2" t="str">
        <f>Data_base_case!D29</f>
        <v>Waste water plant</v>
      </c>
      <c r="C26" s="2">
        <f t="shared" ref="C26:T27" si="31">IF($A$2=$B26,1,0)</f>
        <v>0</v>
      </c>
      <c r="D26" s="2">
        <f t="shared" si="31"/>
        <v>0</v>
      </c>
      <c r="E26" s="2">
        <f t="shared" si="31"/>
        <v>0</v>
      </c>
      <c r="F26" s="2">
        <f t="shared" si="31"/>
        <v>0</v>
      </c>
      <c r="G26" s="2">
        <f t="shared" si="31"/>
        <v>0</v>
      </c>
      <c r="H26" s="2">
        <f t="shared" si="31"/>
        <v>0</v>
      </c>
      <c r="I26" s="2">
        <f t="shared" si="31"/>
        <v>0</v>
      </c>
      <c r="J26" s="2">
        <f t="shared" si="31"/>
        <v>0</v>
      </c>
      <c r="K26" s="2">
        <f t="shared" si="31"/>
        <v>0</v>
      </c>
      <c r="L26" s="2">
        <f t="shared" si="31"/>
        <v>0</v>
      </c>
      <c r="M26" s="2">
        <f t="shared" si="31"/>
        <v>0</v>
      </c>
      <c r="N26" s="2">
        <f t="shared" si="31"/>
        <v>0</v>
      </c>
      <c r="O26" s="2">
        <f t="shared" si="31"/>
        <v>0</v>
      </c>
      <c r="P26" s="2">
        <f t="shared" si="31"/>
        <v>0</v>
      </c>
      <c r="Q26" s="2">
        <f t="shared" si="31"/>
        <v>0</v>
      </c>
      <c r="R26" s="2">
        <f t="shared" si="31"/>
        <v>0</v>
      </c>
      <c r="S26" s="2">
        <v>1</v>
      </c>
      <c r="T26" s="2">
        <v>0</v>
      </c>
    </row>
    <row r="27" spans="1:20" x14ac:dyDescent="0.3">
      <c r="A27" s="2">
        <f t="shared" si="6"/>
        <v>22</v>
      </c>
      <c r="B27" s="2" t="str">
        <f>Data_base_case!D30</f>
        <v>Drinking water</v>
      </c>
      <c r="C27" s="2">
        <f t="shared" si="31"/>
        <v>0</v>
      </c>
      <c r="D27" s="2">
        <f t="shared" si="31"/>
        <v>0</v>
      </c>
      <c r="E27" s="2">
        <f t="shared" si="31"/>
        <v>0</v>
      </c>
      <c r="F27" s="2">
        <f t="shared" si="31"/>
        <v>0</v>
      </c>
      <c r="G27" s="2">
        <f t="shared" si="31"/>
        <v>0</v>
      </c>
      <c r="H27" s="2">
        <f t="shared" si="31"/>
        <v>0</v>
      </c>
      <c r="I27" s="2">
        <f t="shared" si="31"/>
        <v>0</v>
      </c>
      <c r="J27" s="2">
        <f t="shared" si="31"/>
        <v>0</v>
      </c>
      <c r="K27" s="2">
        <f t="shared" si="31"/>
        <v>0</v>
      </c>
      <c r="L27" s="2">
        <f t="shared" si="31"/>
        <v>0</v>
      </c>
      <c r="M27" s="2">
        <f t="shared" si="31"/>
        <v>0</v>
      </c>
      <c r="N27" s="2">
        <f t="shared" si="31"/>
        <v>0</v>
      </c>
      <c r="O27" s="2">
        <f t="shared" si="31"/>
        <v>0</v>
      </c>
      <c r="P27" s="2">
        <f t="shared" si="31"/>
        <v>0</v>
      </c>
      <c r="Q27" s="2">
        <f t="shared" si="31"/>
        <v>0</v>
      </c>
      <c r="R27" s="2">
        <f t="shared" si="31"/>
        <v>0</v>
      </c>
      <c r="S27" s="2">
        <f t="shared" si="31"/>
        <v>0</v>
      </c>
      <c r="T27" s="2">
        <f t="shared" si="31"/>
        <v>0</v>
      </c>
    </row>
    <row r="28" spans="1:20" x14ac:dyDescent="0.3">
      <c r="A28" s="2">
        <f t="shared" si="6"/>
        <v>23</v>
      </c>
      <c r="B28" s="2" t="str">
        <f>Data_base_case!D31</f>
        <v>Electrolysers AEC</v>
      </c>
      <c r="C28" s="2">
        <f t="shared" ref="C28:R28" si="32">IF(C3="AEC",1,0)</f>
        <v>0</v>
      </c>
      <c r="D28" s="2">
        <f t="shared" si="32"/>
        <v>0</v>
      </c>
      <c r="E28" s="2">
        <f t="shared" si="32"/>
        <v>0</v>
      </c>
      <c r="F28" s="2">
        <f t="shared" si="32"/>
        <v>0</v>
      </c>
      <c r="G28" s="2">
        <f t="shared" si="32"/>
        <v>1</v>
      </c>
      <c r="H28" s="2">
        <f t="shared" si="32"/>
        <v>0</v>
      </c>
      <c r="I28" s="2">
        <f t="shared" si="32"/>
        <v>0</v>
      </c>
      <c r="J28" s="2">
        <f t="shared" si="32"/>
        <v>1</v>
      </c>
      <c r="K28" s="2">
        <f t="shared" si="32"/>
        <v>0</v>
      </c>
      <c r="L28" s="2">
        <f t="shared" si="32"/>
        <v>0</v>
      </c>
      <c r="M28" s="2">
        <f t="shared" si="32"/>
        <v>1</v>
      </c>
      <c r="N28" s="2">
        <f t="shared" si="32"/>
        <v>0</v>
      </c>
      <c r="O28" s="2">
        <f t="shared" si="32"/>
        <v>0</v>
      </c>
      <c r="P28" s="2">
        <f t="shared" si="32"/>
        <v>1</v>
      </c>
      <c r="Q28" s="2">
        <f t="shared" si="32"/>
        <v>0</v>
      </c>
      <c r="R28" s="2">
        <f t="shared" si="32"/>
        <v>0</v>
      </c>
      <c r="S28" s="2">
        <f t="shared" ref="S28:T28" si="33">IF(S3="AEC",1,0)</f>
        <v>0</v>
      </c>
      <c r="T28" s="2">
        <f t="shared" si="33"/>
        <v>0</v>
      </c>
    </row>
    <row r="29" spans="1:20" x14ac:dyDescent="0.3">
      <c r="A29" s="2">
        <f t="shared" si="6"/>
        <v>24</v>
      </c>
      <c r="B29" s="2" t="str">
        <f>Data_base_case!D32</f>
        <v>Electrolysers SOEC heat integrated</v>
      </c>
      <c r="C29" s="2">
        <f>IF(AND(C3="SOEC",OR(C1="DME-B2",C1="DME-B1",C1="DME-W2",C1="DME-W1",C1="NH3")),1,0)</f>
        <v>1</v>
      </c>
      <c r="D29" s="2">
        <f t="shared" ref="D29:R29" si="34">IF(AND(D3="SOEC",OR(D1="DME-B2",D1="DME-B1",D1="DME-W2",D1="DME-W1",D1="NH3")),1,0)</f>
        <v>1</v>
      </c>
      <c r="E29" s="2">
        <f t="shared" si="34"/>
        <v>1</v>
      </c>
      <c r="F29" s="2">
        <f t="shared" si="34"/>
        <v>1</v>
      </c>
      <c r="G29" s="2">
        <f t="shared" si="34"/>
        <v>0</v>
      </c>
      <c r="H29" s="2">
        <f t="shared" si="34"/>
        <v>1</v>
      </c>
      <c r="I29" s="2">
        <f t="shared" si="34"/>
        <v>0</v>
      </c>
      <c r="J29" s="2">
        <f t="shared" si="34"/>
        <v>0</v>
      </c>
      <c r="K29" s="2">
        <f t="shared" si="34"/>
        <v>0</v>
      </c>
      <c r="L29" s="2">
        <f t="shared" si="34"/>
        <v>0</v>
      </c>
      <c r="M29" s="2">
        <f t="shared" si="34"/>
        <v>0</v>
      </c>
      <c r="N29" s="2">
        <f t="shared" si="34"/>
        <v>0</v>
      </c>
      <c r="O29" s="2">
        <f t="shared" si="34"/>
        <v>0</v>
      </c>
      <c r="P29" s="2">
        <f t="shared" si="34"/>
        <v>0</v>
      </c>
      <c r="Q29" s="2">
        <f t="shared" si="34"/>
        <v>0</v>
      </c>
      <c r="R29" s="2">
        <f t="shared" si="34"/>
        <v>0</v>
      </c>
      <c r="S29" s="2">
        <f t="shared" ref="S29:T29" si="35">IF(AND(S3="SOEC",OR(S1="DME-B2",S1="DME-B1",S1="DME-W2",S1="DME-W1",S1="NH3")),1,0)</f>
        <v>0</v>
      </c>
      <c r="T29" s="2">
        <f t="shared" si="35"/>
        <v>0</v>
      </c>
    </row>
    <row r="30" spans="1:20" x14ac:dyDescent="0.3">
      <c r="A30" s="2">
        <f t="shared" si="6"/>
        <v>25</v>
      </c>
      <c r="B30" s="2" t="str">
        <f>Data_base_case!D33</f>
        <v>Electrolysers SOEC alone</v>
      </c>
      <c r="C30" s="2">
        <f t="shared" ref="C30:R30" si="36">IF(AND(C3="SOEC",OR(C1="MeOH",C1="H2")),1,0)</f>
        <v>0</v>
      </c>
      <c r="D30" s="2">
        <f t="shared" si="36"/>
        <v>0</v>
      </c>
      <c r="E30" s="2">
        <f t="shared" si="36"/>
        <v>0</v>
      </c>
      <c r="F30" s="2">
        <f t="shared" si="36"/>
        <v>0</v>
      </c>
      <c r="G30" s="2">
        <f t="shared" si="36"/>
        <v>0</v>
      </c>
      <c r="H30" s="2">
        <f t="shared" si="36"/>
        <v>0</v>
      </c>
      <c r="I30" s="2">
        <f t="shared" si="36"/>
        <v>0</v>
      </c>
      <c r="J30" s="2">
        <f t="shared" si="36"/>
        <v>0</v>
      </c>
      <c r="K30" s="2">
        <f t="shared" si="36"/>
        <v>1</v>
      </c>
      <c r="L30" s="2">
        <f t="shared" si="36"/>
        <v>0</v>
      </c>
      <c r="M30" s="2">
        <f t="shared" si="36"/>
        <v>0</v>
      </c>
      <c r="N30" s="2">
        <f t="shared" si="36"/>
        <v>1</v>
      </c>
      <c r="O30" s="2">
        <f t="shared" si="36"/>
        <v>0</v>
      </c>
      <c r="P30" s="2">
        <f t="shared" si="36"/>
        <v>0</v>
      </c>
      <c r="Q30" s="2">
        <f t="shared" si="36"/>
        <v>1</v>
      </c>
      <c r="R30" s="2">
        <f t="shared" si="36"/>
        <v>0</v>
      </c>
      <c r="S30" s="2">
        <f t="shared" ref="S30:T30" si="37">IF(AND(S3="SOEC",OR(S1="MeOH",S1="H2")),1,0)</f>
        <v>1</v>
      </c>
      <c r="T30" s="2">
        <f t="shared" si="37"/>
        <v>0</v>
      </c>
    </row>
    <row r="31" spans="1:20" x14ac:dyDescent="0.3">
      <c r="A31" s="2">
        <f t="shared" si="6"/>
        <v>26</v>
      </c>
      <c r="B31" s="2" t="str">
        <f>Data_base_case!D34</f>
        <v>Electrolysers 75AEC-25SOEC_HI</v>
      </c>
      <c r="C31" s="2">
        <f t="shared" ref="C31:R31" si="38">IF(AND(C3="Mix",OR(C1="Bio-eMeOH",C1="NH3")),1,0)</f>
        <v>0</v>
      </c>
      <c r="D31" s="2">
        <f t="shared" si="38"/>
        <v>0</v>
      </c>
      <c r="E31" s="2">
        <f t="shared" si="38"/>
        <v>0</v>
      </c>
      <c r="F31" s="2">
        <f t="shared" si="38"/>
        <v>0</v>
      </c>
      <c r="G31" s="2">
        <f t="shared" si="38"/>
        <v>0</v>
      </c>
      <c r="H31" s="2">
        <f t="shared" si="38"/>
        <v>0</v>
      </c>
      <c r="I31" s="2">
        <f t="shared" si="38"/>
        <v>1</v>
      </c>
      <c r="J31" s="2">
        <f t="shared" si="38"/>
        <v>0</v>
      </c>
      <c r="K31" s="2">
        <f t="shared" si="38"/>
        <v>0</v>
      </c>
      <c r="L31" s="2">
        <f t="shared" si="38"/>
        <v>0</v>
      </c>
      <c r="M31" s="2">
        <f t="shared" si="38"/>
        <v>0</v>
      </c>
      <c r="N31" s="2">
        <f t="shared" si="38"/>
        <v>0</v>
      </c>
      <c r="O31" s="2">
        <f t="shared" si="38"/>
        <v>0</v>
      </c>
      <c r="P31" s="2">
        <f t="shared" si="38"/>
        <v>0</v>
      </c>
      <c r="Q31" s="2">
        <f t="shared" si="38"/>
        <v>0</v>
      </c>
      <c r="R31" s="2">
        <f t="shared" si="38"/>
        <v>0</v>
      </c>
      <c r="S31" s="2">
        <f t="shared" ref="S31:T31" si="39">IF(AND(S3="Mix",OR(S1="Bio-eMeOH",S1="NH3")),1,0)</f>
        <v>0</v>
      </c>
      <c r="T31" s="2">
        <f t="shared" si="39"/>
        <v>0</v>
      </c>
    </row>
    <row r="32" spans="1:20" x14ac:dyDescent="0.3">
      <c r="A32" s="2">
        <f t="shared" si="6"/>
        <v>27</v>
      </c>
      <c r="B32" s="2" t="str">
        <f>Data_base_case!D35</f>
        <v>Electrolysers 75AEC-25SOEC_A</v>
      </c>
      <c r="C32" s="2">
        <f t="shared" ref="C32:R32" si="40">IF(AND(C3="Mix",OR(C1="MeOH",C1="H2")),1,0)</f>
        <v>0</v>
      </c>
      <c r="D32" s="2">
        <f t="shared" si="40"/>
        <v>0</v>
      </c>
      <c r="E32" s="2">
        <f t="shared" si="40"/>
        <v>0</v>
      </c>
      <c r="F32" s="2">
        <f t="shared" si="40"/>
        <v>0</v>
      </c>
      <c r="G32" s="2">
        <f t="shared" si="40"/>
        <v>0</v>
      </c>
      <c r="H32" s="2">
        <f t="shared" si="40"/>
        <v>0</v>
      </c>
      <c r="I32" s="2">
        <f t="shared" si="40"/>
        <v>0</v>
      </c>
      <c r="J32" s="2">
        <f t="shared" si="40"/>
        <v>0</v>
      </c>
      <c r="K32" s="2">
        <f t="shared" si="40"/>
        <v>0</v>
      </c>
      <c r="L32" s="2">
        <f t="shared" si="40"/>
        <v>1</v>
      </c>
      <c r="M32" s="2">
        <f t="shared" si="40"/>
        <v>0</v>
      </c>
      <c r="N32" s="2">
        <f t="shared" si="40"/>
        <v>0</v>
      </c>
      <c r="O32" s="2">
        <f t="shared" si="40"/>
        <v>1</v>
      </c>
      <c r="P32" s="2">
        <f t="shared" si="40"/>
        <v>0</v>
      </c>
      <c r="Q32" s="2">
        <f t="shared" si="40"/>
        <v>0</v>
      </c>
      <c r="R32" s="2">
        <f t="shared" si="40"/>
        <v>1</v>
      </c>
      <c r="S32" s="2">
        <f t="shared" ref="S32:T32" si="41">IF(AND(S3="Mix",OR(S1="MeOH",S1="H2")),1,0)</f>
        <v>0</v>
      </c>
      <c r="T32" s="2">
        <f t="shared" si="41"/>
        <v>0</v>
      </c>
    </row>
    <row r="33" spans="1:20" x14ac:dyDescent="0.3">
      <c r="A33" s="2">
        <f t="shared" si="6"/>
        <v>28</v>
      </c>
      <c r="B33" s="2" t="str">
        <f>Data_base_case!D36</f>
        <v>H2 pipeline to MeOH CCU plant</v>
      </c>
      <c r="C33" s="2">
        <f t="shared" ref="C33:R33" si="42">IF(C1="MeOH",1,0)</f>
        <v>0</v>
      </c>
      <c r="D33" s="2">
        <f t="shared" si="42"/>
        <v>0</v>
      </c>
      <c r="E33" s="2">
        <f t="shared" si="42"/>
        <v>0</v>
      </c>
      <c r="F33" s="2">
        <f t="shared" si="42"/>
        <v>0</v>
      </c>
      <c r="G33" s="2">
        <f t="shared" si="42"/>
        <v>0</v>
      </c>
      <c r="H33" s="2">
        <f t="shared" si="42"/>
        <v>0</v>
      </c>
      <c r="I33" s="2">
        <f t="shared" si="42"/>
        <v>0</v>
      </c>
      <c r="J33" s="2">
        <f t="shared" si="42"/>
        <v>1</v>
      </c>
      <c r="K33" s="2">
        <f t="shared" si="42"/>
        <v>1</v>
      </c>
      <c r="L33" s="2">
        <f t="shared" si="42"/>
        <v>1</v>
      </c>
      <c r="M33" s="2">
        <f t="shared" si="42"/>
        <v>1</v>
      </c>
      <c r="N33" s="2">
        <f t="shared" si="42"/>
        <v>1</v>
      </c>
      <c r="O33" s="2">
        <f t="shared" si="42"/>
        <v>1</v>
      </c>
      <c r="P33" s="2">
        <f t="shared" si="42"/>
        <v>0</v>
      </c>
      <c r="Q33" s="2">
        <f t="shared" si="42"/>
        <v>0</v>
      </c>
      <c r="R33" s="2">
        <f t="shared" si="42"/>
        <v>0</v>
      </c>
      <c r="S33" s="2">
        <f t="shared" ref="S33:T33" si="43">IF(S1="MeOH",1,0)</f>
        <v>1</v>
      </c>
      <c r="T33" s="2">
        <v>0</v>
      </c>
    </row>
    <row r="34" spans="1:20" x14ac:dyDescent="0.3">
      <c r="A34" s="2">
        <f t="shared" si="6"/>
        <v>29</v>
      </c>
      <c r="B34" s="2" t="str">
        <f>Data_base_case!D37</f>
        <v>H2 pipeline to Bamboo-2</v>
      </c>
      <c r="C34" s="2">
        <f>C18</f>
        <v>1</v>
      </c>
      <c r="D34" s="2">
        <f t="shared" ref="D34:R34" si="44">D18</f>
        <v>0</v>
      </c>
      <c r="E34" s="2">
        <f t="shared" si="44"/>
        <v>0</v>
      </c>
      <c r="F34" s="2">
        <f t="shared" si="44"/>
        <v>0</v>
      </c>
      <c r="G34" s="2">
        <f t="shared" si="44"/>
        <v>0</v>
      </c>
      <c r="H34" s="2">
        <f t="shared" si="44"/>
        <v>0</v>
      </c>
      <c r="I34" s="2">
        <f t="shared" si="44"/>
        <v>0</v>
      </c>
      <c r="J34" s="2">
        <f t="shared" si="44"/>
        <v>0</v>
      </c>
      <c r="K34" s="2">
        <f t="shared" si="44"/>
        <v>0</v>
      </c>
      <c r="L34" s="2">
        <f t="shared" si="44"/>
        <v>0</v>
      </c>
      <c r="M34" s="2">
        <f t="shared" si="44"/>
        <v>0</v>
      </c>
      <c r="N34" s="2">
        <f t="shared" si="44"/>
        <v>0</v>
      </c>
      <c r="O34" s="2">
        <f t="shared" si="44"/>
        <v>0</v>
      </c>
      <c r="P34" s="2">
        <f t="shared" si="44"/>
        <v>0</v>
      </c>
      <c r="Q34" s="2">
        <f t="shared" si="44"/>
        <v>0</v>
      </c>
      <c r="R34" s="2">
        <f t="shared" si="44"/>
        <v>0</v>
      </c>
      <c r="S34" s="2">
        <f t="shared" ref="S34:T34" si="45">S18</f>
        <v>0</v>
      </c>
      <c r="T34" s="2">
        <f t="shared" si="45"/>
        <v>0</v>
      </c>
    </row>
    <row r="35" spans="1:20" x14ac:dyDescent="0.3">
      <c r="A35" s="2">
        <f t="shared" si="6"/>
        <v>30</v>
      </c>
      <c r="B35" s="2" t="str">
        <f>Data_base_case!D38</f>
        <v>H2 pipeline to Bamboo-1</v>
      </c>
      <c r="C35" s="2">
        <f t="shared" ref="C35:R37" si="46">C19</f>
        <v>0</v>
      </c>
      <c r="D35" s="2">
        <f t="shared" si="46"/>
        <v>1</v>
      </c>
      <c r="E35" s="2">
        <f t="shared" si="46"/>
        <v>0</v>
      </c>
      <c r="F35" s="2">
        <f t="shared" si="46"/>
        <v>0</v>
      </c>
      <c r="G35" s="2">
        <f t="shared" si="46"/>
        <v>0</v>
      </c>
      <c r="H35" s="2">
        <f t="shared" si="46"/>
        <v>0</v>
      </c>
      <c r="I35" s="2">
        <f t="shared" si="46"/>
        <v>0</v>
      </c>
      <c r="J35" s="2">
        <f t="shared" si="46"/>
        <v>0</v>
      </c>
      <c r="K35" s="2">
        <f t="shared" si="46"/>
        <v>0</v>
      </c>
      <c r="L35" s="2">
        <f t="shared" si="46"/>
        <v>0</v>
      </c>
      <c r="M35" s="2">
        <f t="shared" si="46"/>
        <v>0</v>
      </c>
      <c r="N35" s="2">
        <f t="shared" si="46"/>
        <v>0</v>
      </c>
      <c r="O35" s="2">
        <f t="shared" si="46"/>
        <v>0</v>
      </c>
      <c r="P35" s="2">
        <f t="shared" si="46"/>
        <v>0</v>
      </c>
      <c r="Q35" s="2">
        <f t="shared" si="46"/>
        <v>0</v>
      </c>
      <c r="R35" s="2">
        <f t="shared" si="46"/>
        <v>0</v>
      </c>
      <c r="S35" s="2">
        <f t="shared" ref="S35:T35" si="47">S19</f>
        <v>0</v>
      </c>
      <c r="T35" s="2">
        <f t="shared" si="47"/>
        <v>0</v>
      </c>
    </row>
    <row r="36" spans="1:20" x14ac:dyDescent="0.3">
      <c r="A36" s="2">
        <f t="shared" si="6"/>
        <v>31</v>
      </c>
      <c r="B36" s="2" t="str">
        <f>Data_base_case!D39</f>
        <v>H2 pipeline to Wheat-2</v>
      </c>
      <c r="C36" s="2">
        <f t="shared" si="46"/>
        <v>0</v>
      </c>
      <c r="D36" s="2">
        <f t="shared" si="46"/>
        <v>0</v>
      </c>
      <c r="E36" s="2">
        <f t="shared" si="46"/>
        <v>1</v>
      </c>
      <c r="F36" s="2">
        <f t="shared" si="46"/>
        <v>0</v>
      </c>
      <c r="G36" s="2">
        <f t="shared" si="46"/>
        <v>0</v>
      </c>
      <c r="H36" s="2">
        <f t="shared" si="46"/>
        <v>0</v>
      </c>
      <c r="I36" s="2">
        <f t="shared" si="46"/>
        <v>0</v>
      </c>
      <c r="J36" s="2">
        <f t="shared" si="46"/>
        <v>0</v>
      </c>
      <c r="K36" s="2">
        <f t="shared" si="46"/>
        <v>0</v>
      </c>
      <c r="L36" s="2">
        <f t="shared" si="46"/>
        <v>0</v>
      </c>
      <c r="M36" s="2">
        <f t="shared" si="46"/>
        <v>0</v>
      </c>
      <c r="N36" s="2">
        <f t="shared" si="46"/>
        <v>0</v>
      </c>
      <c r="O36" s="2">
        <f t="shared" si="46"/>
        <v>0</v>
      </c>
      <c r="P36" s="2">
        <f t="shared" si="46"/>
        <v>0</v>
      </c>
      <c r="Q36" s="2">
        <f t="shared" si="46"/>
        <v>0</v>
      </c>
      <c r="R36" s="2">
        <f t="shared" si="46"/>
        <v>0</v>
      </c>
      <c r="S36" s="2">
        <f t="shared" ref="S36:T36" si="48">S20</f>
        <v>0</v>
      </c>
      <c r="T36" s="2">
        <f t="shared" si="48"/>
        <v>0</v>
      </c>
    </row>
    <row r="37" spans="1:20" x14ac:dyDescent="0.3">
      <c r="A37" s="2">
        <f t="shared" si="6"/>
        <v>32</v>
      </c>
      <c r="B37" s="2" t="str">
        <f>Data_base_case!D40</f>
        <v>H2 pipeline to Wheat-1</v>
      </c>
      <c r="C37" s="2">
        <f t="shared" si="46"/>
        <v>0</v>
      </c>
      <c r="D37" s="2">
        <f t="shared" si="46"/>
        <v>0</v>
      </c>
      <c r="E37" s="2">
        <f t="shared" si="46"/>
        <v>0</v>
      </c>
      <c r="F37" s="2">
        <f t="shared" si="46"/>
        <v>1</v>
      </c>
      <c r="G37" s="2">
        <f t="shared" si="46"/>
        <v>0</v>
      </c>
      <c r="H37" s="2">
        <f t="shared" si="46"/>
        <v>0</v>
      </c>
      <c r="I37" s="2">
        <f t="shared" si="46"/>
        <v>0</v>
      </c>
      <c r="J37" s="2">
        <f t="shared" si="46"/>
        <v>0</v>
      </c>
      <c r="K37" s="2">
        <f t="shared" si="46"/>
        <v>0</v>
      </c>
      <c r="L37" s="2">
        <f t="shared" si="46"/>
        <v>0</v>
      </c>
      <c r="M37" s="2">
        <f t="shared" si="46"/>
        <v>0</v>
      </c>
      <c r="N37" s="2">
        <f t="shared" si="46"/>
        <v>0</v>
      </c>
      <c r="O37" s="2">
        <f t="shared" si="46"/>
        <v>0</v>
      </c>
      <c r="P37" s="2">
        <f t="shared" si="46"/>
        <v>0</v>
      </c>
      <c r="Q37" s="2">
        <f t="shared" si="46"/>
        <v>0</v>
      </c>
      <c r="R37" s="2">
        <f t="shared" si="46"/>
        <v>0</v>
      </c>
      <c r="S37" s="2">
        <f t="shared" ref="S37:T37" si="49">S21</f>
        <v>0</v>
      </c>
      <c r="T37" s="2">
        <f t="shared" si="49"/>
        <v>0</v>
      </c>
    </row>
    <row r="38" spans="1:20" x14ac:dyDescent="0.3">
      <c r="A38" s="2">
        <f t="shared" si="6"/>
        <v>33</v>
      </c>
      <c r="B38" s="2" t="str">
        <f>Data_base_case!D41</f>
        <v>H2 pipeline to NH3 plant</v>
      </c>
      <c r="C38" s="2">
        <f t="shared" ref="C38:R38" si="50">IF(C1 = "NH3",1,0)</f>
        <v>0</v>
      </c>
      <c r="D38" s="2">
        <f t="shared" si="50"/>
        <v>0</v>
      </c>
      <c r="E38" s="2">
        <f t="shared" si="50"/>
        <v>0</v>
      </c>
      <c r="F38" s="2">
        <f t="shared" si="50"/>
        <v>0</v>
      </c>
      <c r="G38" s="2">
        <f t="shared" si="50"/>
        <v>1</v>
      </c>
      <c r="H38" s="2">
        <f t="shared" si="50"/>
        <v>1</v>
      </c>
      <c r="I38" s="2">
        <f t="shared" si="50"/>
        <v>1</v>
      </c>
      <c r="J38" s="2">
        <f t="shared" si="50"/>
        <v>0</v>
      </c>
      <c r="K38" s="2">
        <f t="shared" si="50"/>
        <v>0</v>
      </c>
      <c r="L38" s="2">
        <f t="shared" si="50"/>
        <v>0</v>
      </c>
      <c r="M38" s="2">
        <f t="shared" si="50"/>
        <v>0</v>
      </c>
      <c r="N38" s="2">
        <f t="shared" si="50"/>
        <v>0</v>
      </c>
      <c r="O38" s="2">
        <f t="shared" si="50"/>
        <v>0</v>
      </c>
      <c r="P38" s="2">
        <f t="shared" si="50"/>
        <v>0</v>
      </c>
      <c r="Q38" s="2">
        <f t="shared" si="50"/>
        <v>0</v>
      </c>
      <c r="R38" s="2">
        <f t="shared" si="50"/>
        <v>0</v>
      </c>
      <c r="S38" s="2">
        <f t="shared" ref="S38:T38" si="51">IF(S1 = "NH3",1,0)</f>
        <v>0</v>
      </c>
      <c r="T38" s="2">
        <f t="shared" si="51"/>
        <v>0</v>
      </c>
    </row>
    <row r="39" spans="1:20" x14ac:dyDescent="0.3">
      <c r="A39" s="2">
        <f t="shared" si="6"/>
        <v>34</v>
      </c>
      <c r="B39" s="2" t="str">
        <f>Data_base_case!D42</f>
        <v>H2 pipeline to client</v>
      </c>
      <c r="C39" s="2">
        <f t="shared" ref="C39:R39" si="52">IF(C1 = "H2",1,0)</f>
        <v>0</v>
      </c>
      <c r="D39" s="2">
        <f t="shared" si="52"/>
        <v>0</v>
      </c>
      <c r="E39" s="2">
        <f t="shared" si="52"/>
        <v>0</v>
      </c>
      <c r="F39" s="2">
        <f t="shared" si="52"/>
        <v>0</v>
      </c>
      <c r="G39" s="2">
        <f t="shared" si="52"/>
        <v>0</v>
      </c>
      <c r="H39" s="2">
        <f t="shared" si="52"/>
        <v>0</v>
      </c>
      <c r="I39" s="2">
        <f t="shared" si="52"/>
        <v>0</v>
      </c>
      <c r="J39" s="2">
        <f t="shared" si="52"/>
        <v>0</v>
      </c>
      <c r="K39" s="2">
        <f t="shared" si="52"/>
        <v>0</v>
      </c>
      <c r="L39" s="2">
        <f t="shared" si="52"/>
        <v>0</v>
      </c>
      <c r="M39" s="2">
        <f t="shared" si="52"/>
        <v>0</v>
      </c>
      <c r="N39" s="2">
        <f t="shared" si="52"/>
        <v>0</v>
      </c>
      <c r="O39" s="2">
        <f t="shared" si="52"/>
        <v>0</v>
      </c>
      <c r="P39" s="2">
        <f t="shared" si="52"/>
        <v>1</v>
      </c>
      <c r="Q39" s="2">
        <f t="shared" si="52"/>
        <v>1</v>
      </c>
      <c r="R39" s="2">
        <f t="shared" si="52"/>
        <v>1</v>
      </c>
      <c r="S39" s="2">
        <f t="shared" ref="S39:T39" si="53">IF(S1 = "H2",1,0)</f>
        <v>0</v>
      </c>
      <c r="T39" s="2">
        <f t="shared" si="53"/>
        <v>0</v>
      </c>
    </row>
    <row r="40" spans="1:20" x14ac:dyDescent="0.3">
      <c r="A40" s="2">
        <f t="shared" si="6"/>
        <v>35</v>
      </c>
      <c r="B40" s="2" t="str">
        <f>Data_base_case!D43</f>
        <v>Heat from district heating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</row>
    <row r="41" spans="1:20" x14ac:dyDescent="0.3">
      <c r="A41" s="2">
        <f t="shared" si="6"/>
        <v>36</v>
      </c>
      <c r="B41" s="2" t="str">
        <f>Data_base_case!D44</f>
        <v>Heat sent to district heating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</row>
    <row r="42" spans="1:20" x14ac:dyDescent="0.3">
      <c r="A42" s="2">
        <f t="shared" si="6"/>
        <v>37</v>
      </c>
      <c r="B42" s="2" t="str">
        <f>Data_base_case!D45</f>
        <v>Heat sent to other process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</row>
    <row r="43" spans="1:20" x14ac:dyDescent="0.3">
      <c r="A43" s="2">
        <f t="shared" si="6"/>
        <v>38</v>
      </c>
      <c r="B43" s="2" t="str">
        <f>Data_base_case!D46</f>
        <v>Sale of oxygen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2">
        <v>1</v>
      </c>
      <c r="S43" s="2">
        <v>0</v>
      </c>
      <c r="T43" s="2">
        <v>0</v>
      </c>
    </row>
    <row r="44" spans="1:20" x14ac:dyDescent="0.3">
      <c r="A44" s="2">
        <f t="shared" si="6"/>
        <v>39</v>
      </c>
      <c r="B44" s="2" t="str">
        <f>Data_base_case!D47</f>
        <v>H2 tank compressor</v>
      </c>
      <c r="C44" s="2">
        <f>C46</f>
        <v>0</v>
      </c>
      <c r="D44" s="2">
        <f t="shared" ref="D44:R44" si="54">D46</f>
        <v>0</v>
      </c>
      <c r="E44" s="2">
        <f t="shared" si="54"/>
        <v>0</v>
      </c>
      <c r="F44" s="2">
        <f t="shared" si="54"/>
        <v>0</v>
      </c>
      <c r="G44" s="2">
        <f t="shared" si="54"/>
        <v>0</v>
      </c>
      <c r="H44" s="2">
        <f t="shared" si="54"/>
        <v>0</v>
      </c>
      <c r="I44" s="2">
        <f t="shared" si="54"/>
        <v>0</v>
      </c>
      <c r="J44" s="2">
        <f t="shared" si="54"/>
        <v>0</v>
      </c>
      <c r="K44" s="2">
        <f t="shared" si="54"/>
        <v>0</v>
      </c>
      <c r="L44" s="2">
        <f t="shared" si="54"/>
        <v>0</v>
      </c>
      <c r="M44" s="2">
        <f t="shared" si="54"/>
        <v>0</v>
      </c>
      <c r="N44" s="2">
        <f t="shared" si="54"/>
        <v>0</v>
      </c>
      <c r="O44" s="2">
        <f t="shared" si="54"/>
        <v>0</v>
      </c>
      <c r="P44" s="2">
        <f t="shared" si="54"/>
        <v>0</v>
      </c>
      <c r="Q44" s="2">
        <f t="shared" si="54"/>
        <v>0</v>
      </c>
      <c r="R44" s="2">
        <f t="shared" si="54"/>
        <v>0</v>
      </c>
      <c r="S44" s="2">
        <f t="shared" ref="S44:T44" si="55">S46</f>
        <v>0</v>
      </c>
      <c r="T44" s="2">
        <f t="shared" si="55"/>
        <v>0</v>
      </c>
    </row>
    <row r="45" spans="1:20" x14ac:dyDescent="0.3">
      <c r="A45" s="2">
        <f t="shared" si="6"/>
        <v>40</v>
      </c>
      <c r="B45" s="2" t="str">
        <f>Data_base_case!D48</f>
        <v>H2 tank valve</v>
      </c>
      <c r="C45" s="2">
        <f>C46</f>
        <v>0</v>
      </c>
      <c r="D45" s="2">
        <f t="shared" ref="D45:T45" si="56">D46</f>
        <v>0</v>
      </c>
      <c r="E45" s="2">
        <f t="shared" si="56"/>
        <v>0</v>
      </c>
      <c r="F45" s="2">
        <f t="shared" si="56"/>
        <v>0</v>
      </c>
      <c r="G45" s="2">
        <f t="shared" si="56"/>
        <v>0</v>
      </c>
      <c r="H45" s="2">
        <f t="shared" si="56"/>
        <v>0</v>
      </c>
      <c r="I45" s="2">
        <f t="shared" si="56"/>
        <v>0</v>
      </c>
      <c r="J45" s="2">
        <f t="shared" si="56"/>
        <v>0</v>
      </c>
      <c r="K45" s="2">
        <f t="shared" si="56"/>
        <v>0</v>
      </c>
      <c r="L45" s="2">
        <f t="shared" si="56"/>
        <v>0</v>
      </c>
      <c r="M45" s="2">
        <f t="shared" si="56"/>
        <v>0</v>
      </c>
      <c r="N45" s="2">
        <f t="shared" si="56"/>
        <v>0</v>
      </c>
      <c r="O45" s="2">
        <f t="shared" si="56"/>
        <v>0</v>
      </c>
      <c r="P45" s="2">
        <f t="shared" si="56"/>
        <v>0</v>
      </c>
      <c r="Q45" s="2">
        <f t="shared" si="56"/>
        <v>0</v>
      </c>
      <c r="R45" s="2">
        <f t="shared" si="56"/>
        <v>0</v>
      </c>
      <c r="S45" s="2">
        <f t="shared" si="56"/>
        <v>0</v>
      </c>
      <c r="T45" s="2">
        <f t="shared" si="56"/>
        <v>0</v>
      </c>
    </row>
    <row r="46" spans="1:20" x14ac:dyDescent="0.3">
      <c r="A46" s="2">
        <f t="shared" si="6"/>
        <v>41</v>
      </c>
      <c r="B46" s="2" t="str">
        <f>Data_base_case!D49</f>
        <v>H2 tank</v>
      </c>
      <c r="C46" s="2">
        <f>IF($B46=$A$4,1,0)</f>
        <v>0</v>
      </c>
      <c r="D46" s="2">
        <f t="shared" ref="D46:R46" si="57">IF($B43=$A$4,1,0)</f>
        <v>0</v>
      </c>
      <c r="E46" s="2">
        <f t="shared" si="57"/>
        <v>0</v>
      </c>
      <c r="F46" s="2">
        <f t="shared" si="57"/>
        <v>0</v>
      </c>
      <c r="G46" s="2">
        <f t="shared" si="57"/>
        <v>0</v>
      </c>
      <c r="H46" s="2">
        <f t="shared" si="57"/>
        <v>0</v>
      </c>
      <c r="I46" s="2">
        <f t="shared" si="57"/>
        <v>0</v>
      </c>
      <c r="J46" s="2">
        <f t="shared" si="57"/>
        <v>0</v>
      </c>
      <c r="K46" s="2">
        <f t="shared" si="57"/>
        <v>0</v>
      </c>
      <c r="L46" s="2">
        <f t="shared" si="57"/>
        <v>0</v>
      </c>
      <c r="M46" s="2">
        <f t="shared" si="57"/>
        <v>0</v>
      </c>
      <c r="N46" s="2">
        <f t="shared" si="57"/>
        <v>0</v>
      </c>
      <c r="O46" s="2">
        <f t="shared" si="57"/>
        <v>0</v>
      </c>
      <c r="P46" s="2">
        <f t="shared" si="57"/>
        <v>0</v>
      </c>
      <c r="Q46" s="2">
        <f t="shared" si="57"/>
        <v>0</v>
      </c>
      <c r="R46" s="2">
        <f t="shared" si="57"/>
        <v>0</v>
      </c>
      <c r="S46" s="2">
        <f t="shared" ref="S46:T46" si="58">IF($B43=$A$4,1,0)</f>
        <v>0</v>
      </c>
      <c r="T46" s="2">
        <f t="shared" si="58"/>
        <v>0</v>
      </c>
    </row>
    <row r="47" spans="1:20" x14ac:dyDescent="0.3">
      <c r="A47" s="2">
        <f t="shared" si="6"/>
        <v>42</v>
      </c>
      <c r="B47" s="2" t="str">
        <f>Data_base_case!D50</f>
        <v>H2 pipes compressor</v>
      </c>
      <c r="C47" s="2">
        <f>C49</f>
        <v>1</v>
      </c>
      <c r="D47" s="2">
        <f t="shared" ref="D47:R47" si="59">D49</f>
        <v>1</v>
      </c>
      <c r="E47" s="2">
        <f t="shared" si="59"/>
        <v>1</v>
      </c>
      <c r="F47" s="2">
        <f t="shared" si="59"/>
        <v>1</v>
      </c>
      <c r="G47" s="2">
        <f t="shared" si="59"/>
        <v>1</v>
      </c>
      <c r="H47" s="2">
        <f t="shared" si="59"/>
        <v>1</v>
      </c>
      <c r="I47" s="2">
        <f t="shared" si="59"/>
        <v>1</v>
      </c>
      <c r="J47" s="2">
        <f t="shared" si="59"/>
        <v>1</v>
      </c>
      <c r="K47" s="2">
        <f t="shared" si="59"/>
        <v>1</v>
      </c>
      <c r="L47" s="2">
        <f t="shared" si="59"/>
        <v>1</v>
      </c>
      <c r="M47" s="2">
        <f t="shared" si="59"/>
        <v>1</v>
      </c>
      <c r="N47" s="2">
        <f t="shared" si="59"/>
        <v>1</v>
      </c>
      <c r="O47" s="2">
        <f t="shared" si="59"/>
        <v>1</v>
      </c>
      <c r="P47" s="2">
        <f t="shared" si="59"/>
        <v>1</v>
      </c>
      <c r="Q47" s="2">
        <f t="shared" si="59"/>
        <v>1</v>
      </c>
      <c r="R47" s="2">
        <f t="shared" si="59"/>
        <v>1</v>
      </c>
      <c r="S47" s="2">
        <f t="shared" ref="S47:T47" si="60">S49</f>
        <v>1</v>
      </c>
      <c r="T47" s="2">
        <f t="shared" si="60"/>
        <v>1</v>
      </c>
    </row>
    <row r="48" spans="1:20" x14ac:dyDescent="0.3">
      <c r="A48" s="2">
        <f t="shared" si="6"/>
        <v>43</v>
      </c>
      <c r="B48" s="2" t="str">
        <f>Data_base_case!D51</f>
        <v>H2 pipes valve</v>
      </c>
      <c r="C48" s="2">
        <f>C49</f>
        <v>1</v>
      </c>
      <c r="D48" s="2">
        <f t="shared" ref="D48:T48" si="61">D49</f>
        <v>1</v>
      </c>
      <c r="E48" s="2">
        <f t="shared" si="61"/>
        <v>1</v>
      </c>
      <c r="F48" s="2">
        <f t="shared" si="61"/>
        <v>1</v>
      </c>
      <c r="G48" s="2">
        <f t="shared" si="61"/>
        <v>1</v>
      </c>
      <c r="H48" s="2">
        <f t="shared" si="61"/>
        <v>1</v>
      </c>
      <c r="I48" s="2">
        <f t="shared" si="61"/>
        <v>1</v>
      </c>
      <c r="J48" s="2">
        <f t="shared" si="61"/>
        <v>1</v>
      </c>
      <c r="K48" s="2">
        <f t="shared" si="61"/>
        <v>1</v>
      </c>
      <c r="L48" s="2">
        <f t="shared" si="61"/>
        <v>1</v>
      </c>
      <c r="M48" s="2">
        <f t="shared" si="61"/>
        <v>1</v>
      </c>
      <c r="N48" s="2">
        <f t="shared" si="61"/>
        <v>1</v>
      </c>
      <c r="O48" s="2">
        <f t="shared" si="61"/>
        <v>1</v>
      </c>
      <c r="P48" s="2">
        <f t="shared" si="61"/>
        <v>1</v>
      </c>
      <c r="Q48" s="2">
        <f t="shared" si="61"/>
        <v>1</v>
      </c>
      <c r="R48" s="2">
        <f t="shared" si="61"/>
        <v>1</v>
      </c>
      <c r="S48" s="2">
        <f t="shared" si="61"/>
        <v>1</v>
      </c>
      <c r="T48" s="2">
        <f t="shared" si="61"/>
        <v>1</v>
      </c>
    </row>
    <row r="49" spans="1:20" x14ac:dyDescent="0.3">
      <c r="A49" s="2">
        <f t="shared" si="6"/>
        <v>44</v>
      </c>
      <c r="B49" s="2" t="str">
        <f>Data_base_case!D52</f>
        <v>H2 buried pipes</v>
      </c>
      <c r="C49" s="2">
        <f>IF($B49=$A$4,1,0)</f>
        <v>1</v>
      </c>
      <c r="D49" s="2">
        <f t="shared" ref="D49:T49" si="62">IF($B49=$A$4,1,0)</f>
        <v>1</v>
      </c>
      <c r="E49" s="2">
        <f t="shared" si="62"/>
        <v>1</v>
      </c>
      <c r="F49" s="2">
        <f t="shared" si="62"/>
        <v>1</v>
      </c>
      <c r="G49" s="2">
        <f t="shared" si="62"/>
        <v>1</v>
      </c>
      <c r="H49" s="2">
        <f t="shared" si="62"/>
        <v>1</v>
      </c>
      <c r="I49" s="2">
        <f t="shared" si="62"/>
        <v>1</v>
      </c>
      <c r="J49" s="2">
        <f t="shared" si="62"/>
        <v>1</v>
      </c>
      <c r="K49" s="2">
        <f t="shared" si="62"/>
        <v>1</v>
      </c>
      <c r="L49" s="2">
        <f t="shared" si="62"/>
        <v>1</v>
      </c>
      <c r="M49" s="2">
        <f t="shared" si="62"/>
        <v>1</v>
      </c>
      <c r="N49" s="2">
        <f t="shared" si="62"/>
        <v>1</v>
      </c>
      <c r="O49" s="2">
        <f t="shared" si="62"/>
        <v>1</v>
      </c>
      <c r="P49" s="2">
        <f t="shared" si="62"/>
        <v>1</v>
      </c>
      <c r="Q49" s="2">
        <f t="shared" si="62"/>
        <v>1</v>
      </c>
      <c r="R49" s="2">
        <f t="shared" si="62"/>
        <v>1</v>
      </c>
      <c r="S49" s="2">
        <f t="shared" si="62"/>
        <v>1</v>
      </c>
      <c r="T49" s="2">
        <v>1</v>
      </c>
    </row>
    <row r="50" spans="1:20" x14ac:dyDescent="0.3">
      <c r="A50" s="2">
        <f t="shared" si="6"/>
        <v>45</v>
      </c>
      <c r="B50" s="2" t="str">
        <f>Data_base_case!D53</f>
        <v>Solar fixed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</row>
    <row r="51" spans="1:20" x14ac:dyDescent="0.3">
      <c r="A51" s="2">
        <f t="shared" si="6"/>
        <v>46</v>
      </c>
      <c r="B51" s="2" t="str">
        <f>Data_base_case!D54</f>
        <v>Solar tracking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0</v>
      </c>
    </row>
    <row r="52" spans="1:20" x14ac:dyDescent="0.3">
      <c r="A52" s="2">
        <f t="shared" si="6"/>
        <v>47</v>
      </c>
      <c r="B52" s="2" t="str">
        <f>Data_base_case!D55</f>
        <v>ON_SP198-HH100</v>
      </c>
      <c r="C52" s="2">
        <v>1</v>
      </c>
      <c r="D52" s="2">
        <v>1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1</v>
      </c>
      <c r="R52" s="2">
        <v>1</v>
      </c>
      <c r="S52" s="2">
        <v>1</v>
      </c>
      <c r="T52" s="2">
        <v>0</v>
      </c>
    </row>
    <row r="53" spans="1:20" x14ac:dyDescent="0.3">
      <c r="A53" s="2">
        <f t="shared" si="6"/>
        <v>48</v>
      </c>
      <c r="B53" s="2" t="str">
        <f>Data_base_case!D56</f>
        <v>ON_SP198-HH150</v>
      </c>
      <c r="C53" s="2">
        <v>1</v>
      </c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1</v>
      </c>
      <c r="R53" s="2">
        <v>1</v>
      </c>
      <c r="S53" s="2">
        <v>1</v>
      </c>
      <c r="T53" s="2">
        <v>0</v>
      </c>
    </row>
    <row r="54" spans="1:20" x14ac:dyDescent="0.3">
      <c r="A54" s="2">
        <f t="shared" si="6"/>
        <v>49</v>
      </c>
      <c r="B54" s="2" t="str">
        <f>Data_base_case!D57</f>
        <v>ON_SP237-HH100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0</v>
      </c>
    </row>
    <row r="55" spans="1:20" x14ac:dyDescent="0.3">
      <c r="A55" s="2">
        <f t="shared" si="6"/>
        <v>50</v>
      </c>
      <c r="B55" s="2" t="str">
        <f>Data_base_case!D58</f>
        <v>ON_SP237-HH150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1</v>
      </c>
      <c r="R55" s="2">
        <v>1</v>
      </c>
      <c r="S55" s="2">
        <v>1</v>
      </c>
      <c r="T55" s="2">
        <v>0</v>
      </c>
    </row>
    <row r="56" spans="1:20" x14ac:dyDescent="0.3">
      <c r="A56" s="2">
        <f t="shared" si="6"/>
        <v>51</v>
      </c>
      <c r="B56" s="2" t="str">
        <f>Data_base_case!D59</f>
        <v>ON_SP277-HH100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0</v>
      </c>
    </row>
    <row r="57" spans="1:20" x14ac:dyDescent="0.3">
      <c r="A57" s="2">
        <f t="shared" si="6"/>
        <v>52</v>
      </c>
      <c r="B57" s="2" t="str">
        <f>Data_base_case!D60</f>
        <v>ON_SP277-HH150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0</v>
      </c>
    </row>
    <row r="58" spans="1:20" x14ac:dyDescent="0.3">
      <c r="A58" s="2">
        <f t="shared" si="6"/>
        <v>53</v>
      </c>
      <c r="B58" s="2" t="str">
        <f>Data_base_case!D61</f>
        <v>ON_SP321-HH100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  <c r="R58" s="2">
        <v>1</v>
      </c>
      <c r="S58" s="2">
        <v>1</v>
      </c>
      <c r="T58" s="2">
        <v>0</v>
      </c>
    </row>
    <row r="59" spans="1:20" x14ac:dyDescent="0.3">
      <c r="A59" s="2">
        <f t="shared" si="6"/>
        <v>54</v>
      </c>
      <c r="B59" s="2" t="str">
        <f>Data_base_case!D62</f>
        <v>ON_SP321-HH150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1</v>
      </c>
      <c r="R59" s="2">
        <v>1</v>
      </c>
      <c r="S59" s="2">
        <v>1</v>
      </c>
      <c r="T59" s="2">
        <v>0</v>
      </c>
    </row>
    <row r="60" spans="1:20" x14ac:dyDescent="0.3">
      <c r="A60" s="2">
        <f t="shared" si="6"/>
        <v>55</v>
      </c>
      <c r="B60" s="2" t="str">
        <f>Data_base_case!D63</f>
        <v>OFF_SP379-HH100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</row>
    <row r="61" spans="1:20" x14ac:dyDescent="0.3">
      <c r="A61" s="2">
        <f t="shared" si="6"/>
        <v>56</v>
      </c>
      <c r="B61" s="2" t="str">
        <f>Data_base_case!D64</f>
        <v>OFF_SP379-HH150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</row>
    <row r="62" spans="1:20" x14ac:dyDescent="0.3">
      <c r="A62" s="2">
        <f t="shared" si="6"/>
        <v>57</v>
      </c>
      <c r="B62" s="2" t="str">
        <f>Data_base_case!D65</f>
        <v>OFF_SP450-HH100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</row>
    <row r="63" spans="1:20" x14ac:dyDescent="0.3">
      <c r="A63" s="2">
        <f t="shared" si="6"/>
        <v>58</v>
      </c>
      <c r="B63" s="2" t="str">
        <f>Data_base_case!D66</f>
        <v>OFF_SP450-HH150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</row>
    <row r="64" spans="1:20" x14ac:dyDescent="0.3">
      <c r="A64" s="2">
        <f t="shared" si="6"/>
        <v>59</v>
      </c>
      <c r="B64" s="2" t="str">
        <f>Data_base_case!D67</f>
        <v>CSP_tower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</row>
    <row r="65" spans="1:20" x14ac:dyDescent="0.3">
      <c r="A65" s="2">
        <f t="shared" si="6"/>
        <v>60</v>
      </c>
      <c r="B65" s="2" t="str">
        <f>Data_base_case!D68</f>
        <v>Charge TES</v>
      </c>
      <c r="C65" s="2">
        <f>C64</f>
        <v>0</v>
      </c>
      <c r="D65" s="2">
        <f t="shared" ref="D65:R65" si="63">D64</f>
        <v>0</v>
      </c>
      <c r="E65" s="2">
        <f t="shared" si="63"/>
        <v>0</v>
      </c>
      <c r="F65" s="2">
        <f t="shared" si="63"/>
        <v>0</v>
      </c>
      <c r="G65" s="2">
        <f t="shared" si="63"/>
        <v>0</v>
      </c>
      <c r="H65" s="2">
        <f t="shared" si="63"/>
        <v>0</v>
      </c>
      <c r="I65" s="2">
        <f t="shared" si="63"/>
        <v>0</v>
      </c>
      <c r="J65" s="2">
        <f t="shared" si="63"/>
        <v>0</v>
      </c>
      <c r="K65" s="2">
        <f t="shared" si="63"/>
        <v>0</v>
      </c>
      <c r="L65" s="2">
        <f t="shared" si="63"/>
        <v>0</v>
      </c>
      <c r="M65" s="2">
        <f t="shared" si="63"/>
        <v>0</v>
      </c>
      <c r="N65" s="2">
        <f t="shared" si="63"/>
        <v>0</v>
      </c>
      <c r="O65" s="2">
        <f t="shared" si="63"/>
        <v>0</v>
      </c>
      <c r="P65" s="2">
        <f t="shared" si="63"/>
        <v>0</v>
      </c>
      <c r="Q65" s="2">
        <f t="shared" si="63"/>
        <v>0</v>
      </c>
      <c r="R65" s="2">
        <f t="shared" si="63"/>
        <v>0</v>
      </c>
      <c r="S65" s="2">
        <f t="shared" ref="S65:T65" si="64">S64</f>
        <v>0</v>
      </c>
      <c r="T65" s="2">
        <f t="shared" si="64"/>
        <v>0</v>
      </c>
    </row>
    <row r="66" spans="1:20" x14ac:dyDescent="0.3">
      <c r="A66" s="2">
        <f t="shared" si="6"/>
        <v>61</v>
      </c>
      <c r="B66" s="2" t="str">
        <f>Data_base_case!D69</f>
        <v>Discharge TES</v>
      </c>
      <c r="C66" s="2">
        <f>C64</f>
        <v>0</v>
      </c>
      <c r="D66" s="2">
        <f t="shared" ref="D66:R66" si="65">D64</f>
        <v>0</v>
      </c>
      <c r="E66" s="2">
        <f t="shared" si="65"/>
        <v>0</v>
      </c>
      <c r="F66" s="2">
        <f t="shared" si="65"/>
        <v>0</v>
      </c>
      <c r="G66" s="2">
        <f t="shared" si="65"/>
        <v>0</v>
      </c>
      <c r="H66" s="2">
        <f t="shared" si="65"/>
        <v>0</v>
      </c>
      <c r="I66" s="2">
        <f t="shared" si="65"/>
        <v>0</v>
      </c>
      <c r="J66" s="2">
        <f t="shared" si="65"/>
        <v>0</v>
      </c>
      <c r="K66" s="2">
        <f t="shared" si="65"/>
        <v>0</v>
      </c>
      <c r="L66" s="2">
        <f t="shared" si="65"/>
        <v>0</v>
      </c>
      <c r="M66" s="2">
        <f t="shared" si="65"/>
        <v>0</v>
      </c>
      <c r="N66" s="2">
        <f t="shared" si="65"/>
        <v>0</v>
      </c>
      <c r="O66" s="2">
        <f t="shared" si="65"/>
        <v>0</v>
      </c>
      <c r="P66" s="2">
        <f t="shared" si="65"/>
        <v>0</v>
      </c>
      <c r="Q66" s="2">
        <f t="shared" si="65"/>
        <v>0</v>
      </c>
      <c r="R66" s="2">
        <f t="shared" si="65"/>
        <v>0</v>
      </c>
      <c r="S66" s="2">
        <f t="shared" ref="S66:T66" si="66">S64</f>
        <v>0</v>
      </c>
      <c r="T66" s="2">
        <f t="shared" si="66"/>
        <v>0</v>
      </c>
    </row>
    <row r="67" spans="1:20" x14ac:dyDescent="0.3">
      <c r="A67" s="2">
        <f t="shared" si="6"/>
        <v>62</v>
      </c>
      <c r="B67" s="2" t="str">
        <f>Data_base_case!D70</f>
        <v>TES</v>
      </c>
      <c r="C67" s="2">
        <f>C64</f>
        <v>0</v>
      </c>
      <c r="D67" s="2">
        <f t="shared" ref="D67:R67" si="67">D64</f>
        <v>0</v>
      </c>
      <c r="E67" s="2">
        <f t="shared" si="67"/>
        <v>0</v>
      </c>
      <c r="F67" s="2">
        <f t="shared" si="67"/>
        <v>0</v>
      </c>
      <c r="G67" s="2">
        <f t="shared" si="67"/>
        <v>0</v>
      </c>
      <c r="H67" s="2">
        <f t="shared" si="67"/>
        <v>0</v>
      </c>
      <c r="I67" s="2">
        <f t="shared" si="67"/>
        <v>0</v>
      </c>
      <c r="J67" s="2">
        <f t="shared" si="67"/>
        <v>0</v>
      </c>
      <c r="K67" s="2">
        <f t="shared" si="67"/>
        <v>0</v>
      </c>
      <c r="L67" s="2">
        <f t="shared" si="67"/>
        <v>0</v>
      </c>
      <c r="M67" s="2">
        <f t="shared" si="67"/>
        <v>0</v>
      </c>
      <c r="N67" s="2">
        <f t="shared" si="67"/>
        <v>0</v>
      </c>
      <c r="O67" s="2">
        <f t="shared" si="67"/>
        <v>0</v>
      </c>
      <c r="P67" s="2">
        <f t="shared" si="67"/>
        <v>0</v>
      </c>
      <c r="Q67" s="2">
        <f t="shared" si="67"/>
        <v>0</v>
      </c>
      <c r="R67" s="2">
        <f t="shared" si="67"/>
        <v>0</v>
      </c>
      <c r="S67" s="2">
        <f t="shared" ref="S67:T67" si="68">S64</f>
        <v>0</v>
      </c>
      <c r="T67" s="2">
        <f t="shared" si="68"/>
        <v>0</v>
      </c>
    </row>
    <row r="68" spans="1:20" x14ac:dyDescent="0.3">
      <c r="A68" s="2">
        <f t="shared" si="6"/>
        <v>63</v>
      </c>
      <c r="B68" s="2" t="str">
        <f>Data_base_case!D71</f>
        <v>CSP + TES</v>
      </c>
      <c r="C68" s="2">
        <f>C64</f>
        <v>0</v>
      </c>
      <c r="D68" s="2">
        <f t="shared" ref="D68:R68" si="69">D64</f>
        <v>0</v>
      </c>
      <c r="E68" s="2">
        <f t="shared" si="69"/>
        <v>0</v>
      </c>
      <c r="F68" s="2">
        <f t="shared" si="69"/>
        <v>0</v>
      </c>
      <c r="G68" s="2">
        <f t="shared" si="69"/>
        <v>0</v>
      </c>
      <c r="H68" s="2">
        <f t="shared" si="69"/>
        <v>0</v>
      </c>
      <c r="I68" s="2">
        <f t="shared" si="69"/>
        <v>0</v>
      </c>
      <c r="J68" s="2">
        <f t="shared" si="69"/>
        <v>0</v>
      </c>
      <c r="K68" s="2">
        <f t="shared" si="69"/>
        <v>0</v>
      </c>
      <c r="L68" s="2">
        <f t="shared" si="69"/>
        <v>0</v>
      </c>
      <c r="M68" s="2">
        <f t="shared" si="69"/>
        <v>0</v>
      </c>
      <c r="N68" s="2">
        <f t="shared" si="69"/>
        <v>0</v>
      </c>
      <c r="O68" s="2">
        <f t="shared" si="69"/>
        <v>0</v>
      </c>
      <c r="P68" s="2">
        <f t="shared" si="69"/>
        <v>0</v>
      </c>
      <c r="Q68" s="2">
        <f t="shared" si="69"/>
        <v>0</v>
      </c>
      <c r="R68" s="2">
        <f t="shared" si="69"/>
        <v>0</v>
      </c>
      <c r="S68" s="2">
        <f t="shared" ref="S68:T68" si="70">S64</f>
        <v>0</v>
      </c>
      <c r="T68" s="2">
        <f t="shared" si="70"/>
        <v>0</v>
      </c>
    </row>
    <row r="69" spans="1:20" x14ac:dyDescent="0.3">
      <c r="A69" s="2">
        <f t="shared" si="6"/>
        <v>64</v>
      </c>
      <c r="B69" s="2" t="str">
        <f>Data_base_case!D72</f>
        <v>Electricity from the grid</v>
      </c>
      <c r="C69" s="2">
        <v>1</v>
      </c>
      <c r="D69" s="2">
        <v>1</v>
      </c>
      <c r="E69" s="2">
        <v>1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  <c r="K69" s="2">
        <v>1</v>
      </c>
      <c r="L69" s="2">
        <v>1</v>
      </c>
      <c r="M69" s="2">
        <v>1</v>
      </c>
      <c r="N69" s="2">
        <v>1</v>
      </c>
      <c r="O69" s="2">
        <v>1</v>
      </c>
      <c r="P69" s="2">
        <v>1</v>
      </c>
      <c r="Q69" s="2">
        <v>1</v>
      </c>
      <c r="R69" s="2">
        <v>1</v>
      </c>
      <c r="S69" s="2">
        <v>1</v>
      </c>
      <c r="T69" s="2">
        <v>1</v>
      </c>
    </row>
    <row r="70" spans="1:20" x14ac:dyDescent="0.3">
      <c r="A70" s="2">
        <f t="shared" si="6"/>
        <v>65</v>
      </c>
      <c r="B70" s="2" t="str">
        <f>Data_base_case!D73</f>
        <v>Curtailment</v>
      </c>
      <c r="C70" s="2">
        <v>1</v>
      </c>
      <c r="D70" s="2">
        <v>1</v>
      </c>
      <c r="E70" s="2">
        <v>1</v>
      </c>
      <c r="F70" s="2">
        <v>1</v>
      </c>
      <c r="G70" s="2">
        <v>1</v>
      </c>
      <c r="H70" s="2">
        <v>1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>
        <v>1</v>
      </c>
      <c r="P70" s="2">
        <v>1</v>
      </c>
      <c r="Q70" s="2">
        <v>1</v>
      </c>
      <c r="R70" s="2">
        <v>1</v>
      </c>
      <c r="S70" s="2">
        <v>1</v>
      </c>
      <c r="T70" s="2">
        <v>1</v>
      </c>
    </row>
    <row r="71" spans="1:20" x14ac:dyDescent="0.3">
      <c r="A71" s="2">
        <f t="shared" si="6"/>
        <v>66</v>
      </c>
      <c r="B71" s="2" t="str">
        <f>Data_base_case!D74</f>
        <v>Diesel generator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</row>
    <row r="72" spans="1:20" x14ac:dyDescent="0.3">
      <c r="A72" s="2">
        <f t="shared" si="6"/>
        <v>67</v>
      </c>
      <c r="B72" s="2" t="str">
        <f>Data_base_case!D75</f>
        <v>Charge batteries</v>
      </c>
      <c r="C72" s="2">
        <v>1</v>
      </c>
      <c r="D72" s="2">
        <v>1</v>
      </c>
      <c r="E72" s="2">
        <v>1</v>
      </c>
      <c r="F72" s="2">
        <v>1</v>
      </c>
      <c r="G72" s="2">
        <v>1</v>
      </c>
      <c r="H72" s="2">
        <v>1</v>
      </c>
      <c r="I72" s="2">
        <v>1</v>
      </c>
      <c r="J72" s="2">
        <v>1</v>
      </c>
      <c r="K72" s="2">
        <v>1</v>
      </c>
      <c r="L72" s="2">
        <v>1</v>
      </c>
      <c r="M72" s="2">
        <v>1</v>
      </c>
      <c r="N72" s="2">
        <v>1</v>
      </c>
      <c r="O72" s="2">
        <v>1</v>
      </c>
      <c r="P72" s="2">
        <v>1</v>
      </c>
      <c r="Q72" s="2">
        <v>1</v>
      </c>
      <c r="R72" s="2">
        <v>1</v>
      </c>
      <c r="S72" s="2">
        <v>1</v>
      </c>
      <c r="T72" s="2">
        <v>1</v>
      </c>
    </row>
    <row r="73" spans="1:20" x14ac:dyDescent="0.3">
      <c r="A73" s="2">
        <f t="shared" si="6"/>
        <v>68</v>
      </c>
      <c r="B73" s="2" t="str">
        <f>Data_base_case!D76</f>
        <v>Discharge batteries</v>
      </c>
      <c r="C73" s="2">
        <v>1</v>
      </c>
      <c r="D73" s="2">
        <v>1</v>
      </c>
      <c r="E73" s="2">
        <v>1</v>
      </c>
      <c r="F73" s="2">
        <v>1</v>
      </c>
      <c r="G73" s="2">
        <v>1</v>
      </c>
      <c r="H73" s="2">
        <v>1</v>
      </c>
      <c r="I73" s="2">
        <v>1</v>
      </c>
      <c r="J73" s="2">
        <v>1</v>
      </c>
      <c r="K73" s="2">
        <v>1</v>
      </c>
      <c r="L73" s="2">
        <v>1</v>
      </c>
      <c r="M73" s="2">
        <v>1</v>
      </c>
      <c r="N73" s="2">
        <v>1</v>
      </c>
      <c r="O73" s="2">
        <v>1</v>
      </c>
      <c r="P73" s="2">
        <v>1</v>
      </c>
      <c r="Q73" s="2">
        <v>1</v>
      </c>
      <c r="R73" s="2">
        <v>1</v>
      </c>
      <c r="S73" s="2">
        <v>1</v>
      </c>
      <c r="T73" s="2">
        <v>1</v>
      </c>
    </row>
    <row r="74" spans="1:20" x14ac:dyDescent="0.3">
      <c r="A74" s="2">
        <f t="shared" si="6"/>
        <v>69</v>
      </c>
      <c r="B74" s="2" t="str">
        <f>Data_base_case!D77</f>
        <v>Batteries</v>
      </c>
      <c r="C74" s="2">
        <v>1</v>
      </c>
      <c r="D74" s="2">
        <v>1</v>
      </c>
      <c r="E74" s="2">
        <v>1</v>
      </c>
      <c r="F74" s="2">
        <v>1</v>
      </c>
      <c r="G74" s="2">
        <v>1</v>
      </c>
      <c r="H74" s="2">
        <v>1</v>
      </c>
      <c r="I74" s="2">
        <v>1</v>
      </c>
      <c r="J74" s="2">
        <v>1</v>
      </c>
      <c r="K74" s="2">
        <v>1</v>
      </c>
      <c r="L74" s="2">
        <v>1</v>
      </c>
      <c r="M74" s="2">
        <v>1</v>
      </c>
      <c r="N74" s="2">
        <v>1</v>
      </c>
      <c r="O74" s="2">
        <v>1</v>
      </c>
      <c r="P74" s="2">
        <v>1</v>
      </c>
      <c r="Q74" s="2">
        <v>1</v>
      </c>
      <c r="R74" s="2">
        <v>1</v>
      </c>
      <c r="S74" s="2">
        <v>1</v>
      </c>
      <c r="T74" s="2">
        <v>1</v>
      </c>
    </row>
    <row r="75" spans="1:20" x14ac:dyDescent="0.3">
      <c r="B75" s="2"/>
    </row>
  </sheetData>
  <conditionalFormatting sqref="C6:T74">
    <cfRule type="cellIs" dxfId="17" priority="1" operator="equal">
      <formula>1</formula>
    </cfRule>
    <cfRule type="cellIs" dxfId="16" priority="2" operator="equal">
      <formula>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J181"/>
  <sheetViews>
    <sheetView tabSelected="1" topLeftCell="A169" workbookViewId="0">
      <selection activeCell="C185" sqref="C185"/>
    </sheetView>
  </sheetViews>
  <sheetFormatPr defaultColWidth="8.77734375" defaultRowHeight="14.4" x14ac:dyDescent="0.3"/>
  <cols>
    <col min="1" max="1" width="20.33203125" style="1" customWidth="1"/>
    <col min="2" max="2" width="31.33203125" style="1" customWidth="1"/>
    <col min="3" max="3" width="31.77734375" style="1" customWidth="1"/>
    <col min="4" max="4" width="35.88671875" style="1" customWidth="1"/>
    <col min="5" max="5" width="13.6640625" style="1" customWidth="1"/>
    <col min="6" max="6" width="9.77734375" style="1" customWidth="1"/>
    <col min="7" max="7" width="13.44140625" style="1" customWidth="1"/>
    <col min="8" max="8" width="12.77734375" style="1" customWidth="1"/>
    <col min="9" max="12" width="9.5546875" style="1" customWidth="1"/>
    <col min="13" max="14" width="8.77734375" style="1"/>
    <col min="15" max="15" width="0" style="1" hidden="1" customWidth="1"/>
    <col min="16" max="16384" width="8.77734375" style="1"/>
  </cols>
  <sheetData>
    <row r="1" spans="1:140" x14ac:dyDescent="0.3">
      <c r="A1" s="1" t="s">
        <v>189</v>
      </c>
    </row>
    <row r="3" spans="1:140" s="19" customFormat="1" x14ac:dyDescent="0.3">
      <c r="A3" s="38" t="s">
        <v>188</v>
      </c>
      <c r="B3" s="5" t="s">
        <v>144</v>
      </c>
      <c r="C3" s="5" t="s">
        <v>143</v>
      </c>
      <c r="D3" s="5" t="s">
        <v>98</v>
      </c>
      <c r="E3" s="5" t="s">
        <v>142</v>
      </c>
      <c r="F3" s="5" t="s">
        <v>100</v>
      </c>
      <c r="G3" s="19" t="s">
        <v>141</v>
      </c>
      <c r="H3" s="19" t="s">
        <v>101</v>
      </c>
      <c r="N3" s="19" t="str">
        <f>Data_base_case!F5&amp;Data_base_case!F6</f>
        <v>Used (1 or 0)All</v>
      </c>
      <c r="O3" s="19" t="str">
        <f>Data_base_case!G5&amp;Data_base_case!G6</f>
        <v>Unit tagAll</v>
      </c>
      <c r="P3" s="19" t="str">
        <f>Data_base_case!H5&amp;Data_base_case!H6</f>
        <v>Yearly demand (kg fuel)All</v>
      </c>
      <c r="Q3" s="19" t="str">
        <f>Data_base_case!I5&amp;Data_base_case!I6</f>
        <v>Produced fromAll</v>
      </c>
      <c r="R3" s="19" t="str">
        <f>Data_base_case!J5&amp;Data_base_case!J6</f>
        <v>El balanceAll</v>
      </c>
      <c r="S3" s="19" t="str">
        <f>Data_base_case!K5&amp;Data_base_case!K6</f>
        <v>Heat balanceAll</v>
      </c>
      <c r="T3" s="19" t="str">
        <f>Data_base_case!O5&amp;Data_base_case!O6</f>
        <v>Max CapacityAll</v>
      </c>
      <c r="U3" s="19" t="str">
        <f>Data_base_case!M5&amp;Data_base_case!M6</f>
        <v>H2 balanceAll</v>
      </c>
      <c r="V3" s="19" t="e">
        <f>Data_base_case!#REF!&amp;Data_base_case!#REF!</f>
        <v>#REF!</v>
      </c>
      <c r="W3" s="19" t="e">
        <f>Data_base_case!#REF!&amp;Data_base_case!#REF!</f>
        <v>#REF!</v>
      </c>
      <c r="X3" s="19" t="e">
        <f>Data_base_case!#REF!&amp;Data_base_case!#REF!</f>
        <v>#REF!</v>
      </c>
      <c r="Y3" s="19" t="e">
        <f>Data_base_case!#REF!&amp;Data_base_case!#REF!</f>
        <v>#REF!</v>
      </c>
      <c r="Z3" s="19" t="e">
        <f>Data_base_case!#REF!&amp;Data_base_case!#REF!</f>
        <v>#REF!</v>
      </c>
      <c r="AA3" s="19" t="str">
        <f>Data_base_case!P5&amp;Data_base_case!P6</f>
        <v>Fuel production rate (kg output/kg input)2025 worst</v>
      </c>
      <c r="AB3" s="19" t="str">
        <f>Data_base_case!Q5&amp;Data_base_case!Q6</f>
        <v>Fuel production rate (kg output/kg input)2025 bench</v>
      </c>
      <c r="AC3" s="19" t="str">
        <f>Data_base_case!R5&amp;Data_base_case!R6</f>
        <v>Fuel production rate (kg output/kg input)2025 best</v>
      </c>
      <c r="AD3" s="19" t="str">
        <f>Data_base_case!T5&amp;Data_base_case!T6</f>
        <v>Fuel production rate (kg output/kg input)2030 bench</v>
      </c>
      <c r="AE3" s="19" t="str">
        <f>Data_base_case!V5&amp;Data_base_case!V6</f>
        <v>Fuel production rate (kg output/kg input)2040 bench</v>
      </c>
      <c r="AF3" s="19" t="str">
        <f>Data_base_case!X5&amp;Data_base_case!X6</f>
        <v>Fuel production rate (kg output/kg input)2050 bench</v>
      </c>
      <c r="AG3" s="19" t="str">
        <f>Data_base_case!Z5&amp;Data_base_case!Z6</f>
        <v>Heat generated (kWh/output)2025 worst</v>
      </c>
      <c r="AH3" s="19" t="str">
        <f>Data_base_case!AA5&amp;Data_base_case!AA6</f>
        <v>Heat generated (kWh/output)2025 bench</v>
      </c>
      <c r="AI3" s="19" t="str">
        <f>Data_base_case!AB5&amp;Data_base_case!AB6</f>
        <v>Heat generated (kWh/output)2025 best</v>
      </c>
      <c r="AJ3" s="19" t="str">
        <f>Data_base_case!AD5&amp;Data_base_case!AD6</f>
        <v>Heat generated (kWh/output)2030 bench</v>
      </c>
      <c r="AK3" s="19" t="str">
        <f>Data_base_case!AF5&amp;Data_base_case!AF6</f>
        <v>Heat generated (kWh/output)2040 bench</v>
      </c>
      <c r="AL3" s="19" t="str">
        <f>Data_base_case!AH5&amp;Data_base_case!AH6</f>
        <v>Heat generated (kWh/output)2050 bench</v>
      </c>
      <c r="AM3" s="19" t="str">
        <f>Data_base_case!AT5&amp;Data_base_case!AT6</f>
        <v>Load min (% of max capacity)2025 worst</v>
      </c>
      <c r="AN3" s="19" t="str">
        <f>Data_base_case!AU5&amp;Data_base_case!AU6</f>
        <v>Load min (% of max capacity)2025 bench</v>
      </c>
      <c r="AO3" s="19" t="str">
        <f>Data_base_case!AV5&amp;Data_base_case!AV6</f>
        <v>Load min (% of max capacity)2025 best</v>
      </c>
      <c r="AP3" s="19" t="str">
        <f>Data_base_case!AX5&amp;Data_base_case!AX6</f>
        <v>Load min (% of max capacity)2030 bench</v>
      </c>
      <c r="AQ3" s="19" t="str">
        <f>Data_base_case!AZ5&amp;Data_base_case!AZ6</f>
        <v>Load min (% of max capacity)2040 bench</v>
      </c>
      <c r="AR3" s="19" t="str">
        <f>Data_base_case!BB5&amp;Data_base_case!BB6</f>
        <v>Load min (% of max capacity)2050 bench</v>
      </c>
      <c r="AS3" s="19" t="e">
        <f>Data_base_case!#REF!&amp;Data_base_case!#REF!</f>
        <v>#REF!</v>
      </c>
      <c r="AT3" s="19" t="e">
        <f>Data_base_case!#REF!&amp;Data_base_case!#REF!</f>
        <v>#REF!</v>
      </c>
      <c r="AU3" s="19" t="e">
        <f>Data_base_case!#REF!&amp;Data_base_case!#REF!</f>
        <v>#REF!</v>
      </c>
      <c r="AV3" s="19" t="e">
        <f>Data_base_case!#REF!&amp;Data_base_case!#REF!</f>
        <v>#REF!</v>
      </c>
      <c r="AW3" s="19" t="e">
        <f>Data_base_case!#REF!&amp;Data_base_case!#REF!</f>
        <v>#REF!</v>
      </c>
      <c r="AX3" s="19" t="e">
        <f>Data_base_case!#REF!&amp;Data_base_case!#REF!</f>
        <v>#REF!</v>
      </c>
      <c r="AY3" s="19" t="str">
        <f>Data_base_case!BD5&amp;Data_base_case!BD6</f>
        <v>Ramp up (% of capacity /h)2025 worst</v>
      </c>
      <c r="AZ3" s="19" t="str">
        <f>Data_base_case!BE5&amp;Data_base_case!BE6</f>
        <v>Ramp up (% of capacity /h)2025 bench</v>
      </c>
      <c r="BA3" s="19" t="str">
        <f>Data_base_case!BF5&amp;Data_base_case!BF6</f>
        <v>Ramp up (% of capacity /h)2025 best</v>
      </c>
      <c r="BB3" s="19" t="str">
        <f>Data_base_case!BH5&amp;Data_base_case!BH6</f>
        <v>Ramp up (% of capacity /h)2030 bench</v>
      </c>
      <c r="BC3" s="19" t="str">
        <f>Data_base_case!BJ5&amp;Data_base_case!BJ6</f>
        <v>Ramp up (% of capacity /h)2040 bench</v>
      </c>
      <c r="BD3" s="19" t="str">
        <f>Data_base_case!BL5&amp;Data_base_case!BL6</f>
        <v>Ramp up (% of capacity /h)2050 bench</v>
      </c>
      <c r="BE3" s="19" t="str">
        <f>Data_base_case!BN5&amp;Data_base_case!BN6</f>
        <v>Ramp down (% of capacity /h)2025 worst</v>
      </c>
      <c r="BF3" s="19" t="str">
        <f>Data_base_case!BO5&amp;Data_base_case!BO6</f>
        <v>Ramp down (% of capacity /h)2025 bench</v>
      </c>
      <c r="BG3" s="19" t="str">
        <f>Data_base_case!BP5&amp;Data_base_case!BP6</f>
        <v>Ramp down (% of capacity /h)2025 best</v>
      </c>
      <c r="BH3" s="19" t="str">
        <f>Data_base_case!BR5&amp;Data_base_case!BR6</f>
        <v>Ramp down (% of capacity /h)2030 bench</v>
      </c>
      <c r="BI3" s="19" t="str">
        <f>Data_base_case!BT5&amp;Data_base_case!BT6</f>
        <v>Ramp down (% of capacity /h)2040 bench</v>
      </c>
      <c r="BJ3" s="19" t="str">
        <f>Data_base_case!BV5&amp;Data_base_case!BV6</f>
        <v>Ramp down (% of capacity /h)2050 bench</v>
      </c>
      <c r="BK3" s="19" t="str">
        <f>Data_base_case!BX5&amp;Data_base_case!BX6</f>
        <v>Electrical consumption (kWh/output)2025 worst</v>
      </c>
      <c r="BL3" s="19" t="str">
        <f>Data_base_case!BY5&amp;Data_base_case!BY6</f>
        <v>Electrical consumption (kWh/output)2025 bench</v>
      </c>
      <c r="BM3" s="19" t="str">
        <f>Data_base_case!BZ5&amp;Data_base_case!BZ6</f>
        <v>Electrical consumption (kWh/output)2025 best</v>
      </c>
      <c r="BN3" s="19" t="str">
        <f>Data_base_case!CB5&amp;Data_base_case!CB6</f>
        <v>Electrical consumption (kWh/output)2030 bench</v>
      </c>
      <c r="BO3" s="19" t="str">
        <f>Data_base_case!CD5&amp;Data_base_case!CD6</f>
        <v>Electrical consumption (kWh/output)2040 bench</v>
      </c>
      <c r="BP3" s="19" t="str">
        <f>Data_base_case!CF5&amp;Data_base_case!CF6</f>
        <v>Electrical consumption (kWh/output)2050 bench</v>
      </c>
      <c r="BQ3" s="19" t="str">
        <f>Data_base_case!CH5&amp;Data_base_case!CH6</f>
        <v>Investment (EUR/Capacity installed)2025 worst</v>
      </c>
      <c r="BR3" s="19" t="str">
        <f>Data_base_case!CI5&amp;Data_base_case!CI6</f>
        <v>Investment (EUR/Capacity installed)2025 bench</v>
      </c>
      <c r="BS3" s="19" t="str">
        <f>Data_base_case!CJ5&amp;Data_base_case!CJ6</f>
        <v>Investment (EUR/Capacity installed)2025 best</v>
      </c>
      <c r="BT3" s="19" t="str">
        <f>Data_base_case!CL5&amp;Data_base_case!CL6</f>
        <v>Investment (EUR/Capacity installed)2030 bench</v>
      </c>
      <c r="BU3" s="19" t="str">
        <f>Data_base_case!CN5&amp;Data_base_case!CN6</f>
        <v>Investment (EUR/Capacity installed)2040 bench</v>
      </c>
      <c r="BV3" s="19" t="str">
        <f>Data_base_case!CP5&amp;Data_base_case!CP6</f>
        <v>Investment (EUR/Capacity installed)2050 bench</v>
      </c>
      <c r="BW3" s="19" t="str">
        <f>Data_base_case!CR5&amp;Data_base_case!CR6</f>
        <v>Fixed cost (EUR/Capacity installed/y)2025 worst</v>
      </c>
      <c r="BX3" s="19" t="str">
        <f>Data_base_case!CS5&amp;Data_base_case!CS6</f>
        <v>Fixed cost (EUR/Capacity installed/y)2025 bench</v>
      </c>
      <c r="BY3" s="19" t="str">
        <f>Data_base_case!CT5&amp;Data_base_case!CT6</f>
        <v>Fixed cost (EUR/Capacity installed/y)2025 best</v>
      </c>
      <c r="BZ3" s="19" t="str">
        <f>Data_base_case!CV5&amp;Data_base_case!CV6</f>
        <v>Fixed cost (EUR/Capacity installed/y)2030 bench</v>
      </c>
      <c r="CA3" s="19" t="str">
        <f>Data_base_case!CX5&amp;Data_base_case!CX6</f>
        <v>Fixed cost (EUR/Capacity installed/y)2040 bench</v>
      </c>
      <c r="CB3" s="19" t="str">
        <f>Data_base_case!CZ5&amp;Data_base_case!CZ6</f>
        <v>Fixed cost (EUR/Capacity installed/y)2050 bench</v>
      </c>
      <c r="CC3" s="19" t="str">
        <f>Data_base_case!DB5&amp;Data_base_case!DB6</f>
        <v>Variable cost (EUR/Output)2025 worst</v>
      </c>
      <c r="CD3" s="19" t="str">
        <f>Data_base_case!DC5&amp;Data_base_case!DC6</f>
        <v>Variable cost (EUR/Output)2025 bench</v>
      </c>
      <c r="CE3" s="19" t="str">
        <f>Data_base_case!DD5&amp;Data_base_case!DD6</f>
        <v>Variable cost (EUR/Output)2025 best</v>
      </c>
      <c r="CF3" s="19" t="str">
        <f>Data_base_case!DF5&amp;Data_base_case!DF6</f>
        <v>Variable cost (EUR/Output)2030 bench</v>
      </c>
      <c r="CG3" s="19" t="str">
        <f>Data_base_case!DH5&amp;Data_base_case!DH6</f>
        <v>Variable cost (EUR/Output)2040 bench</v>
      </c>
      <c r="CH3" s="19" t="str">
        <f>Data_base_case!DJ5&amp;Data_base_case!DJ6</f>
        <v>Variable cost (EUR/Output)2050 bench</v>
      </c>
      <c r="CI3" s="19" t="str">
        <f>Data_base_case!DL5&amp;Data_base_case!DL6</f>
        <v>Fuel selling price (EUR/output)2025 worst</v>
      </c>
      <c r="CJ3" s="19" t="str">
        <f>Data_base_case!DM5&amp;Data_base_case!DM6</f>
        <v>Fuel selling price (EUR/output)2025 bench</v>
      </c>
      <c r="CK3" s="19" t="str">
        <f>Data_base_case!DN5&amp;Data_base_case!DN6</f>
        <v>Fuel selling price (EUR/output)2025 best</v>
      </c>
      <c r="CL3" s="19" t="str">
        <f>Data_base_case!DP5&amp;Data_base_case!DP6</f>
        <v>Fuel selling price (EUR/output)2030 bench</v>
      </c>
      <c r="CM3" s="19" t="str">
        <f>Data_base_case!DR5&amp;Data_base_case!DR6</f>
        <v>Fuel selling price (EUR/output)2040 bench</v>
      </c>
      <c r="CN3" s="19" t="str">
        <f>Data_base_case!DT5&amp;Data_base_case!DT6</f>
        <v>Fuel selling price (EUR/output)2050 bench</v>
      </c>
      <c r="CO3" s="19" t="str">
        <f>Data_base_case!DV5&amp;Data_base_case!DV6</f>
        <v>Fuel buying price (EUR/output)2025 worst</v>
      </c>
      <c r="CP3" s="19" t="str">
        <f>Data_base_case!DW5&amp;Data_base_case!DW6</f>
        <v>Fuel buying price (EUR/output)2025 bench</v>
      </c>
      <c r="CQ3" s="19" t="str">
        <f>Data_base_case!DX5&amp;Data_base_case!DX6</f>
        <v>Fuel buying price (EUR/output)2025 best</v>
      </c>
      <c r="CR3" s="19" t="str">
        <f>Data_base_case!DZ5&amp;Data_base_case!DZ6</f>
        <v>Fuel buying price (EUR/output)2030 bench</v>
      </c>
      <c r="CS3" s="19" t="str">
        <f>Data_base_case!EB5&amp;Data_base_case!EB6</f>
        <v>Fuel buying price (EUR/output)2040 bench</v>
      </c>
      <c r="CT3" s="19" t="str">
        <f>Data_base_case!ED5&amp;Data_base_case!ED6</f>
        <v>Fuel buying price (EUR/output)2050 bench</v>
      </c>
      <c r="CU3" s="19" t="str">
        <f>Data_base_case!EF5&amp;Data_base_case!EF6</f>
        <v>CO2e infrastructure (kg CO2e/Capacity/y)2025 worst</v>
      </c>
      <c r="CV3" s="19" t="str">
        <f>Data_base_case!EG5&amp;Data_base_case!EG6</f>
        <v>CO2e infrastructure (kg CO2e/Capacity/y)2025 bench</v>
      </c>
      <c r="CW3" s="19" t="str">
        <f>Data_base_case!EH5&amp;Data_base_case!EH6</f>
        <v>CO2e infrastructure (kg CO2e/Capacity/y)2025 best</v>
      </c>
      <c r="CX3" s="19" t="str">
        <f>Data_base_case!EJ5&amp;Data_base_case!EJ6</f>
        <v>CO2e infrastructure (kg CO2e/Capacity/y)2030 bench</v>
      </c>
      <c r="CY3" s="19" t="str">
        <f>Data_base_case!EL5&amp;Data_base_case!EL6</f>
        <v>CO2e infrastructure (kg CO2e/Capacity/y)2040 bench</v>
      </c>
      <c r="CZ3" s="19" t="str">
        <f>Data_base_case!EN5&amp;Data_base_case!EN6</f>
        <v>CO2e infrastructure (kg CO2e/Capacity/y)2050 bench</v>
      </c>
      <c r="DA3" s="19" t="str">
        <f>Data_base_case!EP5&amp;Data_base_case!EP6</f>
        <v>CO2e process (kg CO2e/output)2025 worst</v>
      </c>
      <c r="DB3" s="19" t="str">
        <f>Data_base_case!EQ5&amp;Data_base_case!EQ6</f>
        <v>CO2e process (kg CO2e/output)2025 bench</v>
      </c>
      <c r="DC3" s="19" t="str">
        <f>Data_base_case!ER5&amp;Data_base_case!ER6</f>
        <v>CO2e process (kg CO2e/output)2025 best</v>
      </c>
      <c r="DD3" s="19" t="str">
        <f>Data_base_case!ET5&amp;Data_base_case!ET6</f>
        <v>CO2e process (kg CO2e/output)2030 bench</v>
      </c>
      <c r="DE3" s="19" t="str">
        <f>Data_base_case!EV5&amp;Data_base_case!EV6</f>
        <v>CO2e process (kg CO2e/output)2040 bench</v>
      </c>
      <c r="DF3" s="19" t="str">
        <f>Data_base_case!EX5&amp;Data_base_case!EX6</f>
        <v>CO2e process (kg CO2e/output)2050 bench</v>
      </c>
      <c r="DG3" s="19" t="str">
        <f>Data_base_case!EZ5&amp;Data_base_case!EZ6</f>
        <v>Land use (m2/Capacity)2025 worst</v>
      </c>
      <c r="DH3" s="19" t="str">
        <f>Data_base_case!FA5&amp;Data_base_case!FA6</f>
        <v>Land use (m2/Capacity)2025 bench</v>
      </c>
      <c r="DI3" s="19" t="str">
        <f>Data_base_case!FB5&amp;Data_base_case!FB6</f>
        <v>Land use (m2/Capacity)2025 best</v>
      </c>
      <c r="DJ3" s="19" t="str">
        <f>Data_base_case!FD5&amp;Data_base_case!FD6</f>
        <v>Land use (m2/Capacity)2030 bench</v>
      </c>
      <c r="DK3" s="19" t="str">
        <f>Data_base_case!FF5&amp;Data_base_case!FF6</f>
        <v>Land use (m2/Capacity)2040 bench</v>
      </c>
      <c r="DL3" s="19" t="str">
        <f>Data_base_case!FH5&amp;Data_base_case!FH6</f>
        <v>Land use (m2/Capacity)2050 bench</v>
      </c>
      <c r="DM3" s="19" t="str">
        <f>Data_base_case!FJ5&amp;Data_base_case!FJ6</f>
        <v>Annuity factor2025 worst</v>
      </c>
      <c r="DN3" s="19" t="str">
        <f>Data_base_case!FK5&amp;Data_base_case!FK6</f>
        <v>Annuity factor2025 bench</v>
      </c>
      <c r="DO3" s="19" t="str">
        <f>Data_base_case!FL5&amp;Data_base_case!FL6</f>
        <v>Annuity factor2025 best</v>
      </c>
      <c r="DP3" s="19" t="str">
        <f>Data_base_case!FN5&amp;Data_base_case!FN6</f>
        <v>Annuity factor2030 bench</v>
      </c>
      <c r="DQ3" s="19" t="str">
        <f>Data_base_case!FP5&amp;Data_base_case!FP6</f>
        <v>Annuity factor2040 bench</v>
      </c>
      <c r="DR3" s="19" t="str">
        <f>Data_base_case!FS5&amp;Data_base_case!FS6</f>
        <v>Annuity factor2050 best</v>
      </c>
      <c r="DS3" s="19" t="str">
        <f>Data_base_case!FT5&amp;Data_base_case!FT6</f>
        <v/>
      </c>
      <c r="DT3" s="19" t="str">
        <f>Data_base_case!FU5&amp;Data_base_case!FU6</f>
        <v/>
      </c>
      <c r="DU3" s="19" t="str">
        <f>Data_base_case!FV5&amp;Data_base_case!FV6</f>
        <v/>
      </c>
      <c r="DV3" s="19" t="str">
        <f>Data_base_case!FW5&amp;Data_base_case!FW6</f>
        <v/>
      </c>
      <c r="DW3" s="19" t="str">
        <f>Data_base_case!FX5&amp;Data_base_case!FX6</f>
        <v/>
      </c>
      <c r="DX3" s="19" t="str">
        <f>Data_base_case!FY5&amp;Data_base_case!FY6</f>
        <v/>
      </c>
      <c r="DY3" s="19" t="str">
        <f>Data_base_case!FZ5&amp;Data_base_case!FZ6</f>
        <v/>
      </c>
      <c r="DZ3" s="19" t="str">
        <f>Data_base_case!GA5&amp;Data_base_case!GA6</f>
        <v/>
      </c>
      <c r="EA3" s="19" t="str">
        <f>Data_base_case!GB5&amp;Data_base_case!GB6</f>
        <v/>
      </c>
      <c r="EB3" s="19" t="str">
        <f>Data_base_case!GC5&amp;Data_base_case!GC6</f>
        <v/>
      </c>
      <c r="EC3" s="19" t="str">
        <f>Data_base_case!GD5&amp;Data_base_case!GD6</f>
        <v/>
      </c>
      <c r="ED3" s="19" t="str">
        <f>Data_base_case!GE5&amp;Data_base_case!GE6</f>
        <v/>
      </c>
      <c r="EE3" s="19" t="str">
        <f>Data_base_case!GF5&amp;Data_base_case!GF6</f>
        <v/>
      </c>
      <c r="EF3" s="19" t="str">
        <f>Data_base_case!GG5&amp;Data_base_case!GG6</f>
        <v/>
      </c>
      <c r="EG3" s="19" t="str">
        <f>Data_base_case!GH5&amp;Data_base_case!GH6</f>
        <v/>
      </c>
      <c r="EH3" s="19" t="str">
        <f>Data_base_case!GI5&amp;Data_base_case!GI6</f>
        <v/>
      </c>
      <c r="EI3" s="19" t="str">
        <f>Data_base_case!GJ5&amp;Data_base_case!GJ6</f>
        <v/>
      </c>
      <c r="EJ3" s="19" t="str">
        <f>Data_base_case!GK5&amp;Data_base_case!GK6</f>
        <v/>
      </c>
    </row>
    <row r="4" spans="1:140" ht="14.55" customHeight="1" x14ac:dyDescent="0.3">
      <c r="A4" s="26"/>
      <c r="B4" s="1" t="s">
        <v>432</v>
      </c>
      <c r="C4" s="11" t="s">
        <v>429</v>
      </c>
      <c r="D4" s="1" t="s">
        <v>79</v>
      </c>
      <c r="E4" s="11" t="s">
        <v>133</v>
      </c>
      <c r="F4" s="1">
        <v>0</v>
      </c>
      <c r="G4" s="70" t="s">
        <v>324</v>
      </c>
      <c r="H4" s="1">
        <f>INDEX(Data_base_case!$D$8:$FS$122,MATCH(Scenarios_definition!C4,Data_base_case!$D$8:$D$122,0),MATCH(Scenarios_definition!D4&amp;Scenarios_definition!G4,Data_base_case!$D$7:$FS$7,0))</f>
        <v>0.35</v>
      </c>
    </row>
    <row r="5" spans="1:140" ht="14.55" customHeight="1" x14ac:dyDescent="0.3">
      <c r="A5" s="26"/>
      <c r="B5" s="1" t="s">
        <v>433</v>
      </c>
      <c r="C5" s="11" t="s">
        <v>429</v>
      </c>
      <c r="D5" s="1" t="s">
        <v>79</v>
      </c>
      <c r="E5" s="11" t="s">
        <v>133</v>
      </c>
      <c r="F5" s="1">
        <v>0</v>
      </c>
      <c r="G5" s="70" t="s">
        <v>324</v>
      </c>
      <c r="H5" s="1">
        <f>INDEX(Data_base_case!$D$8:$FS$122,MATCH(Scenarios_definition!C5,Data_base_case!$D$8:$D$122,0),MATCH(Scenarios_definition!D5&amp;Scenarios_definition!G5,Data_base_case!$D$7:$FS$7,0))</f>
        <v>0.35</v>
      </c>
    </row>
    <row r="6" spans="1:140" ht="14.55" customHeight="1" x14ac:dyDescent="0.3">
      <c r="A6" s="26"/>
      <c r="B6" s="1" t="s">
        <v>434</v>
      </c>
      <c r="C6" s="11" t="s">
        <v>429</v>
      </c>
      <c r="D6" s="1" t="s">
        <v>79</v>
      </c>
      <c r="E6" s="11" t="s">
        <v>133</v>
      </c>
      <c r="F6" s="71">
        <v>0.16691944992061553</v>
      </c>
      <c r="G6" s="70" t="s">
        <v>324</v>
      </c>
      <c r="H6" s="1">
        <f>INDEX(Data_base_case!$D$8:$FS$122,MATCH(Scenarios_definition!C6,Data_base_case!$D$8:$D$122,0),MATCH(Scenarios_definition!D6&amp;Scenarios_definition!G6,Data_base_case!$D$7:$FS$7,0))</f>
        <v>0.35</v>
      </c>
    </row>
    <row r="7" spans="1:140" x14ac:dyDescent="0.3">
      <c r="A7" s="26"/>
      <c r="B7" s="1" t="s">
        <v>435</v>
      </c>
      <c r="C7" s="11" t="s">
        <v>429</v>
      </c>
      <c r="D7" s="1" t="s">
        <v>79</v>
      </c>
      <c r="E7" s="11" t="s">
        <v>133</v>
      </c>
      <c r="F7" s="71">
        <v>0.2333749196264911</v>
      </c>
      <c r="G7" s="70" t="s">
        <v>324</v>
      </c>
      <c r="H7" s="1">
        <f>INDEX(Data_base_case!$D$8:$FS$122,MATCH(Scenarios_definition!C7,Data_base_case!$D$8:$D$122,0),MATCH(Scenarios_definition!D7&amp;Scenarios_definition!G7,Data_base_case!$D$7:$FS$7,0))</f>
        <v>0.35</v>
      </c>
    </row>
    <row r="8" spans="1:140" x14ac:dyDescent="0.3">
      <c r="A8" s="1" t="s">
        <v>432</v>
      </c>
      <c r="B8" s="1" t="s">
        <v>507</v>
      </c>
      <c r="C8" s="11" t="s">
        <v>403</v>
      </c>
      <c r="D8" s="1" t="s">
        <v>81</v>
      </c>
      <c r="E8" s="11" t="s">
        <v>133</v>
      </c>
      <c r="F8" s="71">
        <v>1</v>
      </c>
      <c r="G8" s="70" t="s">
        <v>324</v>
      </c>
      <c r="H8" s="1">
        <f>INDEX(Data_base_case!$D$8:$FS$122,MATCH(Scenarios_definition!C8,Data_base_case!$D$8:$D$122,0),MATCH(Scenarios_definition!D8&amp;Scenarios_definition!G8,Data_base_case!$D$7:$FS$7,0))</f>
        <v>0.5</v>
      </c>
    </row>
    <row r="9" spans="1:140" x14ac:dyDescent="0.3">
      <c r="A9" s="1" t="s">
        <v>433</v>
      </c>
      <c r="B9" s="1" t="s">
        <v>508</v>
      </c>
      <c r="C9" s="11" t="s">
        <v>404</v>
      </c>
      <c r="D9" s="1" t="s">
        <v>81</v>
      </c>
      <c r="E9" s="11" t="s">
        <v>133</v>
      </c>
      <c r="F9" s="71">
        <v>1</v>
      </c>
      <c r="G9" s="70" t="s">
        <v>324</v>
      </c>
      <c r="H9" s="1">
        <f>INDEX(Data_base_case!$D$8:$FS$122,MATCH(Scenarios_definition!C9,Data_base_case!$D$8:$D$122,0),MATCH(Scenarios_definition!D9&amp;Scenarios_definition!G9,Data_base_case!$D$7:$FS$7,0))</f>
        <v>0.5</v>
      </c>
    </row>
    <row r="10" spans="1:140" x14ac:dyDescent="0.3">
      <c r="A10" s="1" t="s">
        <v>434</v>
      </c>
      <c r="B10" s="1" t="s">
        <v>509</v>
      </c>
      <c r="C10" s="11" t="s">
        <v>405</v>
      </c>
      <c r="D10" s="1" t="s">
        <v>81</v>
      </c>
      <c r="E10" s="11" t="s">
        <v>133</v>
      </c>
      <c r="F10" s="71">
        <v>1</v>
      </c>
      <c r="G10" s="70" t="s">
        <v>324</v>
      </c>
      <c r="H10" s="1">
        <f>INDEX(Data_base_case!$D$8:$FS$122,MATCH(Scenarios_definition!C10,Data_base_case!$D$8:$D$122,0),MATCH(Scenarios_definition!D10&amp;Scenarios_definition!G10,Data_base_case!$D$7:$FS$7,0))</f>
        <v>0.5</v>
      </c>
    </row>
    <row r="11" spans="1:140" x14ac:dyDescent="0.3">
      <c r="A11" s="1" t="s">
        <v>435</v>
      </c>
      <c r="B11" s="1" t="s">
        <v>510</v>
      </c>
      <c r="C11" s="11" t="s">
        <v>406</v>
      </c>
      <c r="D11" s="1" t="s">
        <v>81</v>
      </c>
      <c r="E11" s="11" t="s">
        <v>133</v>
      </c>
      <c r="F11" s="71">
        <v>1</v>
      </c>
      <c r="G11" s="70" t="s">
        <v>324</v>
      </c>
      <c r="H11" s="1">
        <f>INDEX(Data_base_case!$D$8:$FS$122,MATCH(Scenarios_definition!C11,Data_base_case!$D$8:$D$122,0),MATCH(Scenarios_definition!D11&amp;Scenarios_definition!G11,Data_base_case!$D$7:$FS$7,0))</f>
        <v>0.5</v>
      </c>
    </row>
    <row r="12" spans="1:140" x14ac:dyDescent="0.3">
      <c r="A12" s="1" t="s">
        <v>432</v>
      </c>
      <c r="B12" s="1" t="s">
        <v>459</v>
      </c>
      <c r="C12" s="11" t="s">
        <v>429</v>
      </c>
      <c r="D12" s="1" t="s">
        <v>186</v>
      </c>
      <c r="E12" s="11" t="s">
        <v>133</v>
      </c>
      <c r="F12" s="1">
        <v>0</v>
      </c>
      <c r="G12" s="70" t="s">
        <v>324</v>
      </c>
      <c r="H12" s="1">
        <f>INDEX(Data_base_case!$D$8:$FS$122,MATCH(Scenarios_definition!C12,Data_base_case!$D$8:$D$122,0),MATCH(Scenarios_definition!D12&amp;Scenarios_definition!G12,Data_base_case!$D$7:$FS$7,0))</f>
        <v>0.11849999999999999</v>
      </c>
    </row>
    <row r="13" spans="1:140" x14ac:dyDescent="0.3">
      <c r="A13" s="1" t="s">
        <v>433</v>
      </c>
      <c r="B13" s="1" t="s">
        <v>460</v>
      </c>
      <c r="C13" s="11" t="s">
        <v>429</v>
      </c>
      <c r="D13" s="1" t="s">
        <v>186</v>
      </c>
      <c r="E13" s="11" t="s">
        <v>133</v>
      </c>
      <c r="F13" s="1">
        <v>0</v>
      </c>
      <c r="G13" s="70" t="s">
        <v>324</v>
      </c>
      <c r="H13" s="1">
        <f>INDEX(Data_base_case!$D$8:$FS$122,MATCH(Scenarios_definition!C13,Data_base_case!$D$8:$D$122,0),MATCH(Scenarios_definition!D13&amp;Scenarios_definition!G13,Data_base_case!$D$7:$FS$7,0))</f>
        <v>0.11849999999999999</v>
      </c>
    </row>
    <row r="14" spans="1:140" x14ac:dyDescent="0.3">
      <c r="A14" s="1" t="s">
        <v>434</v>
      </c>
      <c r="B14" s="1" t="s">
        <v>461</v>
      </c>
      <c r="C14" s="11" t="s">
        <v>429</v>
      </c>
      <c r="D14" s="1" t="s">
        <v>186</v>
      </c>
      <c r="E14" s="11" t="s">
        <v>133</v>
      </c>
      <c r="F14" s="1">
        <v>0</v>
      </c>
      <c r="G14" s="70" t="s">
        <v>324</v>
      </c>
      <c r="H14" s="1">
        <f>INDEX(Data_base_case!$D$8:$FS$122,MATCH(Scenarios_definition!C14,Data_base_case!$D$8:$D$122,0),MATCH(Scenarios_definition!D14&amp;Scenarios_definition!G14,Data_base_case!$D$7:$FS$7,0))</f>
        <v>0.11849999999999999</v>
      </c>
    </row>
    <row r="15" spans="1:140" x14ac:dyDescent="0.3">
      <c r="A15" s="1" t="s">
        <v>435</v>
      </c>
      <c r="B15" s="1" t="s">
        <v>462</v>
      </c>
      <c r="C15" s="11" t="s">
        <v>429</v>
      </c>
      <c r="D15" s="1" t="s">
        <v>186</v>
      </c>
      <c r="E15" s="11" t="s">
        <v>133</v>
      </c>
      <c r="F15" s="1">
        <v>0</v>
      </c>
      <c r="G15" s="70" t="s">
        <v>324</v>
      </c>
      <c r="H15" s="1">
        <f>INDEX(Data_base_case!$D$8:$FS$122,MATCH(Scenarios_definition!C15,Data_base_case!$D$8:$D$122,0),MATCH(Scenarios_definition!D15&amp;Scenarios_definition!G15,Data_base_case!$D$7:$FS$7,0))</f>
        <v>0.11849999999999999</v>
      </c>
    </row>
    <row r="16" spans="1:140" x14ac:dyDescent="0.3">
      <c r="A16" s="1" t="s">
        <v>432</v>
      </c>
      <c r="B16" s="1" t="s">
        <v>463</v>
      </c>
      <c r="C16" s="11" t="s">
        <v>429</v>
      </c>
      <c r="D16" s="1" t="s">
        <v>186</v>
      </c>
      <c r="E16" s="11" t="s">
        <v>133</v>
      </c>
      <c r="F16" s="1">
        <v>0.16</v>
      </c>
      <c r="G16" s="70" t="s">
        <v>324</v>
      </c>
      <c r="H16" s="1">
        <f>INDEX(Data_base_case!$D$8:$FS$122,MATCH(Scenarios_definition!C16,Data_base_case!$D$8:$D$122,0),MATCH(Scenarios_definition!D16&amp;Scenarios_definition!G16,Data_base_case!$D$7:$FS$7,0))</f>
        <v>0.11849999999999999</v>
      </c>
    </row>
    <row r="17" spans="1:8" x14ac:dyDescent="0.3">
      <c r="A17" s="1" t="s">
        <v>433</v>
      </c>
      <c r="B17" s="1" t="s">
        <v>464</v>
      </c>
      <c r="C17" s="11" t="s">
        <v>429</v>
      </c>
      <c r="D17" s="1" t="s">
        <v>186</v>
      </c>
      <c r="E17" s="11" t="s">
        <v>133</v>
      </c>
      <c r="F17" s="1">
        <v>0.16</v>
      </c>
      <c r="G17" s="70" t="s">
        <v>324</v>
      </c>
      <c r="H17" s="1">
        <f>INDEX(Data_base_case!$D$8:$FS$122,MATCH(Scenarios_definition!C17,Data_base_case!$D$8:$D$122,0),MATCH(Scenarios_definition!D17&amp;Scenarios_definition!G17,Data_base_case!$D$7:$FS$7,0))</f>
        <v>0.11849999999999999</v>
      </c>
    </row>
    <row r="18" spans="1:8" x14ac:dyDescent="0.3">
      <c r="A18" s="1" t="s">
        <v>434</v>
      </c>
      <c r="B18" s="1" t="s">
        <v>465</v>
      </c>
      <c r="C18" s="11" t="s">
        <v>429</v>
      </c>
      <c r="D18" s="1" t="s">
        <v>186</v>
      </c>
      <c r="E18" s="11" t="s">
        <v>133</v>
      </c>
      <c r="F18" s="1">
        <v>0.16</v>
      </c>
      <c r="G18" s="70" t="s">
        <v>324</v>
      </c>
      <c r="H18" s="1">
        <f>INDEX(Data_base_case!$D$8:$FS$122,MATCH(Scenarios_definition!C18,Data_base_case!$D$8:$D$122,0),MATCH(Scenarios_definition!D18&amp;Scenarios_definition!G18,Data_base_case!$D$7:$FS$7,0))</f>
        <v>0.11849999999999999</v>
      </c>
    </row>
    <row r="19" spans="1:8" x14ac:dyDescent="0.3">
      <c r="A19" s="1" t="s">
        <v>435</v>
      </c>
      <c r="B19" s="1" t="s">
        <v>466</v>
      </c>
      <c r="C19" s="11" t="s">
        <v>429</v>
      </c>
      <c r="D19" s="1" t="s">
        <v>186</v>
      </c>
      <c r="E19" s="11" t="s">
        <v>133</v>
      </c>
      <c r="F19" s="1">
        <v>0.16</v>
      </c>
      <c r="G19" s="70" t="s">
        <v>324</v>
      </c>
      <c r="H19" s="1">
        <f>INDEX(Data_base_case!$D$8:$FS$122,MATCH(Scenarios_definition!C19,Data_base_case!$D$8:$D$122,0),MATCH(Scenarios_definition!D19&amp;Scenarios_definition!G19,Data_base_case!$D$7:$FS$7,0))</f>
        <v>0.11849999999999999</v>
      </c>
    </row>
    <row r="20" spans="1:8" x14ac:dyDescent="0.3">
      <c r="A20" s="1" t="s">
        <v>432</v>
      </c>
      <c r="B20" s="1" t="s">
        <v>467</v>
      </c>
      <c r="C20" s="1" t="s">
        <v>427</v>
      </c>
      <c r="D20" s="1" t="s">
        <v>186</v>
      </c>
      <c r="E20" s="11" t="s">
        <v>133</v>
      </c>
      <c r="F20" s="1">
        <f>H20</f>
        <v>0.02</v>
      </c>
      <c r="G20" s="70" t="s">
        <v>285</v>
      </c>
      <c r="H20" s="1">
        <f>INDEX(Data_base_case!$D$8:$FS$122,MATCH(Scenarios_definition!C20,Data_base_case!$D$8:$D$122,0),MATCH(Scenarios_definition!D20&amp;Scenarios_definition!G20,Data_base_case!$D$7:$FS$7,0))</f>
        <v>0.02</v>
      </c>
    </row>
    <row r="21" spans="1:8" x14ac:dyDescent="0.3">
      <c r="A21" s="1" t="s">
        <v>433</v>
      </c>
      <c r="B21" s="1" t="s">
        <v>468</v>
      </c>
      <c r="C21" s="1" t="s">
        <v>427</v>
      </c>
      <c r="D21" s="1" t="s">
        <v>186</v>
      </c>
      <c r="E21" s="11" t="s">
        <v>133</v>
      </c>
      <c r="F21" s="1">
        <f>H21</f>
        <v>0.02</v>
      </c>
      <c r="G21" s="70" t="s">
        <v>285</v>
      </c>
      <c r="H21" s="1">
        <f>INDEX(Data_base_case!$D$8:$FS$122,MATCH(Scenarios_definition!C21,Data_base_case!$D$8:$D$122,0),MATCH(Scenarios_definition!D21&amp;Scenarios_definition!G21,Data_base_case!$D$7:$FS$7,0))</f>
        <v>0.02</v>
      </c>
    </row>
    <row r="22" spans="1:8" x14ac:dyDescent="0.3">
      <c r="A22" s="1" t="s">
        <v>434</v>
      </c>
      <c r="B22" s="1" t="s">
        <v>469</v>
      </c>
      <c r="C22" s="1" t="s">
        <v>427</v>
      </c>
      <c r="D22" s="1" t="s">
        <v>186</v>
      </c>
      <c r="E22" s="11" t="s">
        <v>133</v>
      </c>
      <c r="F22" s="1">
        <f t="shared" ref="F22:F23" si="0">H22</f>
        <v>0.02</v>
      </c>
      <c r="G22" s="70" t="s">
        <v>285</v>
      </c>
      <c r="H22" s="1">
        <f>INDEX(Data_base_case!$D$8:$FS$122,MATCH(Scenarios_definition!C22,Data_base_case!$D$8:$D$122,0),MATCH(Scenarios_definition!D22&amp;Scenarios_definition!G22,Data_base_case!$D$7:$FS$7,0))</f>
        <v>0.02</v>
      </c>
    </row>
    <row r="23" spans="1:8" x14ac:dyDescent="0.3">
      <c r="A23" s="1" t="s">
        <v>435</v>
      </c>
      <c r="B23" s="1" t="s">
        <v>470</v>
      </c>
      <c r="C23" s="1" t="s">
        <v>427</v>
      </c>
      <c r="D23" s="1" t="s">
        <v>186</v>
      </c>
      <c r="E23" s="11" t="s">
        <v>133</v>
      </c>
      <c r="F23" s="1">
        <f t="shared" si="0"/>
        <v>0.02</v>
      </c>
      <c r="G23" s="70" t="s">
        <v>285</v>
      </c>
      <c r="H23" s="1">
        <f>INDEX(Data_base_case!$D$8:$FS$122,MATCH(Scenarios_definition!C23,Data_base_case!$D$8:$D$122,0),MATCH(Scenarios_definition!D23&amp;Scenarios_definition!G23,Data_base_case!$D$7:$FS$7,0))</f>
        <v>0.02</v>
      </c>
    </row>
    <row r="24" spans="1:8" x14ac:dyDescent="0.3">
      <c r="A24" s="1" t="s">
        <v>432</v>
      </c>
      <c r="B24" s="1" t="s">
        <v>471</v>
      </c>
      <c r="C24" s="1" t="s">
        <v>427</v>
      </c>
      <c r="D24" s="1" t="s">
        <v>186</v>
      </c>
      <c r="E24" s="11" t="s">
        <v>133</v>
      </c>
      <c r="F24" s="1">
        <f>H24</f>
        <v>6.7000000000000004E-2</v>
      </c>
      <c r="G24" s="70" t="s">
        <v>320</v>
      </c>
      <c r="H24" s="1">
        <f>INDEX(Data_base_case!$D$8:$FS$122,MATCH(Scenarios_definition!C24,Data_base_case!$D$8:$D$122,0),MATCH(Scenarios_definition!D24&amp;Scenarios_definition!G24,Data_base_case!$D$7:$FS$7,0))</f>
        <v>6.7000000000000004E-2</v>
      </c>
    </row>
    <row r="25" spans="1:8" x14ac:dyDescent="0.3">
      <c r="A25" s="1" t="s">
        <v>433</v>
      </c>
      <c r="B25" s="1" t="s">
        <v>472</v>
      </c>
      <c r="C25" s="1" t="s">
        <v>427</v>
      </c>
      <c r="D25" s="1" t="s">
        <v>186</v>
      </c>
      <c r="E25" s="11" t="s">
        <v>133</v>
      </c>
      <c r="F25" s="1">
        <f t="shared" ref="F25:F59" si="1">H25</f>
        <v>6.7000000000000004E-2</v>
      </c>
      <c r="G25" s="70" t="s">
        <v>320</v>
      </c>
      <c r="H25" s="1">
        <f>INDEX(Data_base_case!$D$8:$FS$122,MATCH(Scenarios_definition!C25,Data_base_case!$D$8:$D$122,0),MATCH(Scenarios_definition!D25&amp;Scenarios_definition!G25,Data_base_case!$D$7:$FS$7,0))</f>
        <v>6.7000000000000004E-2</v>
      </c>
    </row>
    <row r="26" spans="1:8" x14ac:dyDescent="0.3">
      <c r="A26" s="1" t="s">
        <v>434</v>
      </c>
      <c r="B26" s="1" t="s">
        <v>473</v>
      </c>
      <c r="C26" s="1" t="s">
        <v>427</v>
      </c>
      <c r="D26" s="1" t="s">
        <v>186</v>
      </c>
      <c r="E26" s="11" t="s">
        <v>133</v>
      </c>
      <c r="F26" s="1">
        <f t="shared" si="1"/>
        <v>6.7000000000000004E-2</v>
      </c>
      <c r="G26" s="70" t="s">
        <v>320</v>
      </c>
      <c r="H26" s="1">
        <f>INDEX(Data_base_case!$D$8:$FS$122,MATCH(Scenarios_definition!C26,Data_base_case!$D$8:$D$122,0),MATCH(Scenarios_definition!D26&amp;Scenarios_definition!G26,Data_base_case!$D$7:$FS$7,0))</f>
        <v>6.7000000000000004E-2</v>
      </c>
    </row>
    <row r="27" spans="1:8" x14ac:dyDescent="0.3">
      <c r="A27" s="1" t="s">
        <v>435</v>
      </c>
      <c r="B27" s="1" t="s">
        <v>474</v>
      </c>
      <c r="C27" s="1" t="s">
        <v>427</v>
      </c>
      <c r="D27" s="1" t="s">
        <v>186</v>
      </c>
      <c r="E27" s="11" t="s">
        <v>133</v>
      </c>
      <c r="F27" s="1">
        <f t="shared" si="1"/>
        <v>6.7000000000000004E-2</v>
      </c>
      <c r="G27" s="70" t="s">
        <v>320</v>
      </c>
      <c r="H27" s="1">
        <f>INDEX(Data_base_case!$D$8:$FS$122,MATCH(Scenarios_definition!C27,Data_base_case!$D$8:$D$122,0),MATCH(Scenarios_definition!D27&amp;Scenarios_definition!G27,Data_base_case!$D$7:$FS$7,0))</f>
        <v>6.7000000000000004E-2</v>
      </c>
    </row>
    <row r="28" spans="1:8" x14ac:dyDescent="0.3">
      <c r="A28" s="1" t="s">
        <v>432</v>
      </c>
      <c r="B28" s="1" t="s">
        <v>475</v>
      </c>
      <c r="C28" s="1" t="s">
        <v>38</v>
      </c>
      <c r="D28" s="1" t="s">
        <v>186</v>
      </c>
      <c r="E28" s="11" t="s">
        <v>133</v>
      </c>
      <c r="F28" s="1">
        <f t="shared" si="1"/>
        <v>0</v>
      </c>
      <c r="G28" s="70" t="s">
        <v>285</v>
      </c>
      <c r="H28" s="1">
        <f>INDEX(Data_base_case!$D$8:$FS$122,MATCH(Scenarios_definition!C28,Data_base_case!$D$8:$D$122,0),MATCH(Scenarios_definition!D28&amp;Scenarios_definition!G28,Data_base_case!$D$7:$FS$7,0))</f>
        <v>0</v>
      </c>
    </row>
    <row r="29" spans="1:8" x14ac:dyDescent="0.3">
      <c r="A29" s="1" t="s">
        <v>433</v>
      </c>
      <c r="B29" s="1" t="s">
        <v>476</v>
      </c>
      <c r="C29" s="1" t="s">
        <v>38</v>
      </c>
      <c r="D29" s="1" t="s">
        <v>186</v>
      </c>
      <c r="E29" s="11" t="s">
        <v>133</v>
      </c>
      <c r="F29" s="1">
        <f t="shared" si="1"/>
        <v>0</v>
      </c>
      <c r="G29" s="70" t="s">
        <v>285</v>
      </c>
      <c r="H29" s="1">
        <f>INDEX(Data_base_case!$D$8:$FS$122,MATCH(Scenarios_definition!C29,Data_base_case!$D$8:$D$122,0),MATCH(Scenarios_definition!D29&amp;Scenarios_definition!G29,Data_base_case!$D$7:$FS$7,0))</f>
        <v>0</v>
      </c>
    </row>
    <row r="30" spans="1:8" x14ac:dyDescent="0.3">
      <c r="A30" s="1" t="s">
        <v>434</v>
      </c>
      <c r="B30" s="1" t="s">
        <v>477</v>
      </c>
      <c r="C30" s="1" t="s">
        <v>38</v>
      </c>
      <c r="D30" s="1" t="s">
        <v>186</v>
      </c>
      <c r="E30" s="11" t="s">
        <v>133</v>
      </c>
      <c r="F30" s="1">
        <f t="shared" si="1"/>
        <v>0</v>
      </c>
      <c r="G30" s="70" t="s">
        <v>285</v>
      </c>
      <c r="H30" s="1">
        <f>INDEX(Data_base_case!$D$8:$FS$122,MATCH(Scenarios_definition!C30,Data_base_case!$D$8:$D$122,0),MATCH(Scenarios_definition!D30&amp;Scenarios_definition!G30,Data_base_case!$D$7:$FS$7,0))</f>
        <v>0</v>
      </c>
    </row>
    <row r="31" spans="1:8" x14ac:dyDescent="0.3">
      <c r="A31" s="1" t="s">
        <v>435</v>
      </c>
      <c r="B31" s="1" t="s">
        <v>478</v>
      </c>
      <c r="C31" s="1" t="s">
        <v>38</v>
      </c>
      <c r="D31" s="1" t="s">
        <v>186</v>
      </c>
      <c r="E31" s="11" t="s">
        <v>133</v>
      </c>
      <c r="F31" s="1">
        <f t="shared" si="1"/>
        <v>0</v>
      </c>
      <c r="G31" s="70" t="s">
        <v>285</v>
      </c>
      <c r="H31" s="1">
        <f>INDEX(Data_base_case!$D$8:$FS$122,MATCH(Scenarios_definition!C31,Data_base_case!$D$8:$D$122,0),MATCH(Scenarios_definition!D31&amp;Scenarios_definition!G31,Data_base_case!$D$7:$FS$7,0))</f>
        <v>0</v>
      </c>
    </row>
    <row r="32" spans="1:8" x14ac:dyDescent="0.3">
      <c r="A32" s="1" t="s">
        <v>432</v>
      </c>
      <c r="B32" s="1" t="s">
        <v>479</v>
      </c>
      <c r="C32" s="1" t="s">
        <v>38</v>
      </c>
      <c r="D32" s="1" t="s">
        <v>186</v>
      </c>
      <c r="E32" s="11" t="s">
        <v>133</v>
      </c>
      <c r="F32" s="1">
        <f t="shared" si="1"/>
        <v>3.3500000000000002E-2</v>
      </c>
      <c r="G32" s="70" t="s">
        <v>320</v>
      </c>
      <c r="H32" s="1">
        <f>INDEX(Data_base_case!$D$8:$FS$122,MATCH(Scenarios_definition!C32,Data_base_case!$D$8:$D$122,0),MATCH(Scenarios_definition!D32&amp;Scenarios_definition!G32,Data_base_case!$D$7:$FS$7,0))</f>
        <v>3.3500000000000002E-2</v>
      </c>
    </row>
    <row r="33" spans="1:8" x14ac:dyDescent="0.3">
      <c r="A33" s="1" t="s">
        <v>433</v>
      </c>
      <c r="B33" s="1" t="s">
        <v>480</v>
      </c>
      <c r="C33" s="1" t="s">
        <v>38</v>
      </c>
      <c r="D33" s="1" t="s">
        <v>186</v>
      </c>
      <c r="E33" s="11" t="s">
        <v>133</v>
      </c>
      <c r="F33" s="1">
        <f t="shared" si="1"/>
        <v>3.3500000000000002E-2</v>
      </c>
      <c r="G33" s="70" t="s">
        <v>320</v>
      </c>
      <c r="H33" s="1">
        <f>INDEX(Data_base_case!$D$8:$FS$122,MATCH(Scenarios_definition!C33,Data_base_case!$D$8:$D$122,0),MATCH(Scenarios_definition!D33&amp;Scenarios_definition!G33,Data_base_case!$D$7:$FS$7,0))</f>
        <v>3.3500000000000002E-2</v>
      </c>
    </row>
    <row r="34" spans="1:8" x14ac:dyDescent="0.3">
      <c r="A34" s="1" t="s">
        <v>434</v>
      </c>
      <c r="B34" s="1" t="s">
        <v>481</v>
      </c>
      <c r="C34" s="1" t="s">
        <v>38</v>
      </c>
      <c r="D34" s="1" t="s">
        <v>186</v>
      </c>
      <c r="E34" s="11" t="s">
        <v>133</v>
      </c>
      <c r="F34" s="1">
        <f t="shared" si="1"/>
        <v>3.3500000000000002E-2</v>
      </c>
      <c r="G34" s="70" t="s">
        <v>320</v>
      </c>
      <c r="H34" s="1">
        <f>INDEX(Data_base_case!$D$8:$FS$122,MATCH(Scenarios_definition!C34,Data_base_case!$D$8:$D$122,0),MATCH(Scenarios_definition!D34&amp;Scenarios_definition!G34,Data_base_case!$D$7:$FS$7,0))</f>
        <v>3.3500000000000002E-2</v>
      </c>
    </row>
    <row r="35" spans="1:8" x14ac:dyDescent="0.3">
      <c r="A35" s="1" t="s">
        <v>435</v>
      </c>
      <c r="B35" s="1" t="s">
        <v>482</v>
      </c>
      <c r="C35" s="1" t="s">
        <v>38</v>
      </c>
      <c r="D35" s="1" t="s">
        <v>186</v>
      </c>
      <c r="E35" s="11" t="s">
        <v>133</v>
      </c>
      <c r="F35" s="1">
        <f t="shared" si="1"/>
        <v>3.3500000000000002E-2</v>
      </c>
      <c r="G35" s="70" t="s">
        <v>320</v>
      </c>
      <c r="H35" s="1">
        <f>INDEX(Data_base_case!$D$8:$FS$122,MATCH(Scenarios_definition!C35,Data_base_case!$D$8:$D$122,0),MATCH(Scenarios_definition!D35&amp;Scenarios_definition!G35,Data_base_case!$D$7:$FS$7,0))</f>
        <v>3.3500000000000002E-2</v>
      </c>
    </row>
    <row r="36" spans="1:8" x14ac:dyDescent="0.3">
      <c r="A36" s="1" t="s">
        <v>432</v>
      </c>
      <c r="B36" s="1" t="s">
        <v>483</v>
      </c>
      <c r="C36" s="13" t="s">
        <v>440</v>
      </c>
      <c r="D36" s="1" t="s">
        <v>187</v>
      </c>
      <c r="E36" s="11" t="s">
        <v>133</v>
      </c>
      <c r="F36" s="1">
        <f t="shared" si="1"/>
        <v>0.18992999999999999</v>
      </c>
      <c r="G36" s="70" t="s">
        <v>285</v>
      </c>
      <c r="H36" s="1">
        <f>INDEX(Data_base_case!$D$8:$FS$122,MATCH(Scenarios_definition!C36,Data_base_case!$D$8:$D$122,0),MATCH(Scenarios_definition!D36&amp;Scenarios_definition!G36,Data_base_case!$D$7:$FS$7,0))</f>
        <v>0.18992999999999999</v>
      </c>
    </row>
    <row r="37" spans="1:8" x14ac:dyDescent="0.3">
      <c r="A37" s="1" t="s">
        <v>433</v>
      </c>
      <c r="B37" s="1" t="s">
        <v>484</v>
      </c>
      <c r="C37" s="13" t="s">
        <v>441</v>
      </c>
      <c r="D37" s="1" t="s">
        <v>187</v>
      </c>
      <c r="E37" s="11" t="s">
        <v>133</v>
      </c>
      <c r="F37" s="1">
        <f t="shared" si="1"/>
        <v>0.18992999999999999</v>
      </c>
      <c r="G37" s="70" t="s">
        <v>285</v>
      </c>
      <c r="H37" s="1">
        <f>INDEX(Data_base_case!$D$8:$FS$122,MATCH(Scenarios_definition!C37,Data_base_case!$D$8:$D$122,0),MATCH(Scenarios_definition!D37&amp;Scenarios_definition!G37,Data_base_case!$D$7:$FS$7,0))</f>
        <v>0.18992999999999999</v>
      </c>
    </row>
    <row r="38" spans="1:8" x14ac:dyDescent="0.3">
      <c r="A38" s="1" t="s">
        <v>434</v>
      </c>
      <c r="B38" s="1" t="s">
        <v>485</v>
      </c>
      <c r="C38" s="13" t="s">
        <v>442</v>
      </c>
      <c r="D38" s="1" t="s">
        <v>187</v>
      </c>
      <c r="E38" s="11" t="s">
        <v>133</v>
      </c>
      <c r="F38" s="1">
        <f t="shared" si="1"/>
        <v>0.13195000000000001</v>
      </c>
      <c r="G38" s="70" t="s">
        <v>285</v>
      </c>
      <c r="H38" s="1">
        <f>INDEX(Data_base_case!$D$8:$FS$122,MATCH(Scenarios_definition!C38,Data_base_case!$D$8:$D$122,0),MATCH(Scenarios_definition!D38&amp;Scenarios_definition!G38,Data_base_case!$D$7:$FS$7,0))</f>
        <v>0.13195000000000001</v>
      </c>
    </row>
    <row r="39" spans="1:8" x14ac:dyDescent="0.3">
      <c r="A39" s="1" t="s">
        <v>435</v>
      </c>
      <c r="B39" s="1" t="s">
        <v>486</v>
      </c>
      <c r="C39" s="13" t="s">
        <v>443</v>
      </c>
      <c r="D39" s="1" t="s">
        <v>187</v>
      </c>
      <c r="E39" s="11" t="s">
        <v>133</v>
      </c>
      <c r="F39" s="1">
        <f t="shared" si="1"/>
        <v>0.13195000000000001</v>
      </c>
      <c r="G39" s="70" t="s">
        <v>285</v>
      </c>
      <c r="H39" s="1">
        <f>INDEX(Data_base_case!$D$8:$FS$122,MATCH(Scenarios_definition!C39,Data_base_case!$D$8:$D$122,0),MATCH(Scenarios_definition!D39&amp;Scenarios_definition!G39,Data_base_case!$D$7:$FS$7,0))</f>
        <v>0.13195000000000001</v>
      </c>
    </row>
    <row r="40" spans="1:8" x14ac:dyDescent="0.3">
      <c r="A40" s="1" t="s">
        <v>432</v>
      </c>
      <c r="B40" s="1" t="s">
        <v>487</v>
      </c>
      <c r="C40" s="13" t="s">
        <v>440</v>
      </c>
      <c r="D40" s="1" t="s">
        <v>187</v>
      </c>
      <c r="E40" s="11" t="s">
        <v>133</v>
      </c>
      <c r="F40" s="1">
        <f t="shared" si="1"/>
        <v>9.4969999999999999E-2</v>
      </c>
      <c r="G40" s="70" t="s">
        <v>320</v>
      </c>
      <c r="H40" s="1">
        <f>INDEX(Data_base_case!$D$8:$FS$122,MATCH(Scenarios_definition!C40,Data_base_case!$D$8:$D$122,0),MATCH(Scenarios_definition!D40&amp;Scenarios_definition!G40,Data_base_case!$D$7:$FS$7,0))</f>
        <v>9.4969999999999999E-2</v>
      </c>
    </row>
    <row r="41" spans="1:8" x14ac:dyDescent="0.3">
      <c r="A41" s="1" t="s">
        <v>433</v>
      </c>
      <c r="B41" s="1" t="s">
        <v>488</v>
      </c>
      <c r="C41" s="13" t="s">
        <v>441</v>
      </c>
      <c r="D41" s="1" t="s">
        <v>187</v>
      </c>
      <c r="E41" s="11" t="s">
        <v>133</v>
      </c>
      <c r="F41" s="1">
        <f t="shared" si="1"/>
        <v>9.4969999999999999E-2</v>
      </c>
      <c r="G41" s="70" t="s">
        <v>320</v>
      </c>
      <c r="H41" s="1">
        <f>INDEX(Data_base_case!$D$8:$FS$122,MATCH(Scenarios_definition!C41,Data_base_case!$D$8:$D$122,0),MATCH(Scenarios_definition!D41&amp;Scenarios_definition!G41,Data_base_case!$D$7:$FS$7,0))</f>
        <v>9.4969999999999999E-2</v>
      </c>
    </row>
    <row r="42" spans="1:8" x14ac:dyDescent="0.3">
      <c r="A42" s="1" t="s">
        <v>434</v>
      </c>
      <c r="B42" s="1" t="s">
        <v>489</v>
      </c>
      <c r="C42" s="13" t="s">
        <v>442</v>
      </c>
      <c r="D42" s="1" t="s">
        <v>187</v>
      </c>
      <c r="E42" s="11" t="s">
        <v>133</v>
      </c>
      <c r="F42" s="1">
        <f t="shared" si="1"/>
        <v>7.2499999999999995E-2</v>
      </c>
      <c r="G42" s="70" t="s">
        <v>320</v>
      </c>
      <c r="H42" s="1">
        <f>INDEX(Data_base_case!$D$8:$FS$122,MATCH(Scenarios_definition!C42,Data_base_case!$D$8:$D$122,0),MATCH(Scenarios_definition!D42&amp;Scenarios_definition!G42,Data_base_case!$D$7:$FS$7,0))</f>
        <v>7.2499999999999995E-2</v>
      </c>
    </row>
    <row r="43" spans="1:8" x14ac:dyDescent="0.3">
      <c r="A43" s="1" t="s">
        <v>435</v>
      </c>
      <c r="B43" s="1" t="s">
        <v>490</v>
      </c>
      <c r="C43" s="13" t="s">
        <v>443</v>
      </c>
      <c r="D43" s="1" t="s">
        <v>187</v>
      </c>
      <c r="E43" s="11" t="s">
        <v>133</v>
      </c>
      <c r="F43" s="1">
        <f t="shared" si="1"/>
        <v>7.2499999999999995E-2</v>
      </c>
      <c r="G43" s="70" t="s">
        <v>320</v>
      </c>
      <c r="H43" s="1">
        <f>INDEX(Data_base_case!$D$8:$FS$122,MATCH(Scenarios_definition!C43,Data_base_case!$D$8:$D$122,0),MATCH(Scenarios_definition!D43&amp;Scenarios_definition!G43,Data_base_case!$D$7:$FS$7,0))</f>
        <v>7.2499999999999995E-2</v>
      </c>
    </row>
    <row r="44" spans="1:8" x14ac:dyDescent="0.3">
      <c r="A44" s="1" t="s">
        <v>432</v>
      </c>
      <c r="B44" s="1" t="s">
        <v>499</v>
      </c>
      <c r="C44" s="11" t="s">
        <v>403</v>
      </c>
      <c r="D44" s="1" t="s">
        <v>183</v>
      </c>
      <c r="E44" s="11" t="s">
        <v>133</v>
      </c>
      <c r="F44" s="1">
        <f t="shared" si="1"/>
        <v>12444.9</v>
      </c>
      <c r="G44" s="70" t="s">
        <v>285</v>
      </c>
      <c r="H44" s="1">
        <f>INDEX(Data_base_case!$D$8:$FS$122,MATCH(Scenarios_definition!C44,Data_base_case!$D$8:$D$122,0),MATCH(Scenarios_definition!D44&amp;Scenarios_definition!G44,Data_base_case!$D$7:$FS$7,0))</f>
        <v>12444.9</v>
      </c>
    </row>
    <row r="45" spans="1:8" x14ac:dyDescent="0.3">
      <c r="B45" s="1" t="s">
        <v>499</v>
      </c>
      <c r="C45" s="11" t="s">
        <v>403</v>
      </c>
      <c r="D45" s="1" t="s">
        <v>184</v>
      </c>
      <c r="E45" s="11" t="s">
        <v>133</v>
      </c>
      <c r="F45" s="1">
        <f t="shared" si="1"/>
        <v>1186</v>
      </c>
      <c r="G45" s="70" t="s">
        <v>285</v>
      </c>
      <c r="H45" s="1">
        <f>INDEX(Data_base_case!$D$8:$FS$122,MATCH(Scenarios_definition!C45,Data_base_case!$D$8:$D$122,0),MATCH(Scenarios_definition!D45&amp;Scenarios_definition!G45,Data_base_case!$D$7:$FS$7,0))</f>
        <v>1186</v>
      </c>
    </row>
    <row r="46" spans="1:8" x14ac:dyDescent="0.3">
      <c r="A46" s="1" t="s">
        <v>433</v>
      </c>
      <c r="B46" s="1" t="s">
        <v>500</v>
      </c>
      <c r="C46" s="11" t="s">
        <v>404</v>
      </c>
      <c r="D46" s="1" t="s">
        <v>183</v>
      </c>
      <c r="E46" s="11" t="s">
        <v>133</v>
      </c>
      <c r="F46" s="1">
        <f t="shared" si="1"/>
        <v>16131.25</v>
      </c>
      <c r="G46" s="70" t="s">
        <v>285</v>
      </c>
      <c r="H46" s="1">
        <f>INDEX(Data_base_case!$D$8:$FS$122,MATCH(Scenarios_definition!C46,Data_base_case!$D$8:$D$122,0),MATCH(Scenarios_definition!D46&amp;Scenarios_definition!G46,Data_base_case!$D$7:$FS$7,0))</f>
        <v>16131.25</v>
      </c>
    </row>
    <row r="47" spans="1:8" x14ac:dyDescent="0.3">
      <c r="B47" s="1" t="s">
        <v>500</v>
      </c>
      <c r="C47" s="11" t="s">
        <v>404</v>
      </c>
      <c r="D47" s="1" t="s">
        <v>184</v>
      </c>
      <c r="E47" s="11" t="s">
        <v>133</v>
      </c>
      <c r="F47" s="1">
        <f t="shared" si="1"/>
        <v>1209.51</v>
      </c>
      <c r="G47" s="70" t="s">
        <v>285</v>
      </c>
      <c r="H47" s="1">
        <f>INDEX(Data_base_case!$D$8:$FS$122,MATCH(Scenarios_definition!C47,Data_base_case!$D$8:$D$122,0),MATCH(Scenarios_definition!D47&amp;Scenarios_definition!G47,Data_base_case!$D$7:$FS$7,0))</f>
        <v>1209.51</v>
      </c>
    </row>
    <row r="48" spans="1:8" x14ac:dyDescent="0.3">
      <c r="A48" s="1" t="s">
        <v>434</v>
      </c>
      <c r="B48" s="1" t="s">
        <v>501</v>
      </c>
      <c r="C48" s="11" t="s">
        <v>405</v>
      </c>
      <c r="D48" s="1" t="s">
        <v>183</v>
      </c>
      <c r="E48" s="11" t="s">
        <v>133</v>
      </c>
      <c r="F48" s="1">
        <f t="shared" si="1"/>
        <v>15142.26</v>
      </c>
      <c r="G48" s="70" t="s">
        <v>285</v>
      </c>
      <c r="H48" s="1">
        <f>INDEX(Data_base_case!$D$8:$FS$122,MATCH(Scenarios_definition!C48,Data_base_case!$D$8:$D$122,0),MATCH(Scenarios_definition!D48&amp;Scenarios_definition!G48,Data_base_case!$D$7:$FS$7,0))</f>
        <v>15142.26</v>
      </c>
    </row>
    <row r="49" spans="1:8" x14ac:dyDescent="0.3">
      <c r="B49" s="1" t="s">
        <v>501</v>
      </c>
      <c r="C49" s="11" t="s">
        <v>405</v>
      </c>
      <c r="D49" s="1" t="s">
        <v>184</v>
      </c>
      <c r="E49" s="11" t="s">
        <v>133</v>
      </c>
      <c r="F49" s="1">
        <f t="shared" si="1"/>
        <v>1348.76</v>
      </c>
      <c r="G49" s="70" t="s">
        <v>285</v>
      </c>
      <c r="H49" s="1">
        <f>INDEX(Data_base_case!$D$8:$FS$122,MATCH(Scenarios_definition!C49,Data_base_case!$D$8:$D$122,0),MATCH(Scenarios_definition!D49&amp;Scenarios_definition!G49,Data_base_case!$D$7:$FS$7,0))</f>
        <v>1348.76</v>
      </c>
    </row>
    <row r="50" spans="1:8" x14ac:dyDescent="0.3">
      <c r="A50" s="1" t="s">
        <v>435</v>
      </c>
      <c r="B50" s="1" t="s">
        <v>502</v>
      </c>
      <c r="C50" s="11" t="s">
        <v>406</v>
      </c>
      <c r="D50" s="1" t="s">
        <v>183</v>
      </c>
      <c r="E50" s="11" t="s">
        <v>133</v>
      </c>
      <c r="F50" s="1">
        <f t="shared" si="1"/>
        <v>20860.61</v>
      </c>
      <c r="G50" s="70" t="s">
        <v>285</v>
      </c>
      <c r="H50" s="1">
        <f>INDEX(Data_base_case!$D$8:$FS$122,MATCH(Scenarios_definition!C50,Data_base_case!$D$8:$D$122,0),MATCH(Scenarios_definition!D50&amp;Scenarios_definition!G50,Data_base_case!$D$7:$FS$7,0))</f>
        <v>20860.61</v>
      </c>
    </row>
    <row r="51" spans="1:8" x14ac:dyDescent="0.3">
      <c r="B51" s="1" t="s">
        <v>502</v>
      </c>
      <c r="C51" s="11" t="s">
        <v>406</v>
      </c>
      <c r="D51" s="1" t="s">
        <v>184</v>
      </c>
      <c r="E51" s="11" t="s">
        <v>133</v>
      </c>
      <c r="F51" s="1">
        <f t="shared" si="1"/>
        <v>1698.86</v>
      </c>
      <c r="G51" s="70" t="s">
        <v>285</v>
      </c>
      <c r="H51" s="1">
        <f>INDEX(Data_base_case!$D$8:$FS$122,MATCH(Scenarios_definition!C51,Data_base_case!$D$8:$D$122,0),MATCH(Scenarios_definition!D51&amp;Scenarios_definition!G51,Data_base_case!$D$7:$FS$7,0))</f>
        <v>1698.86</v>
      </c>
    </row>
    <row r="52" spans="1:8" x14ac:dyDescent="0.3">
      <c r="A52" s="1" t="s">
        <v>432</v>
      </c>
      <c r="B52" s="1" t="s">
        <v>503</v>
      </c>
      <c r="C52" s="11" t="s">
        <v>403</v>
      </c>
      <c r="D52" s="1" t="s">
        <v>183</v>
      </c>
      <c r="E52" s="11" t="s">
        <v>133</v>
      </c>
      <c r="F52" s="1">
        <f t="shared" si="1"/>
        <v>7466.94</v>
      </c>
      <c r="G52" s="70" t="s">
        <v>320</v>
      </c>
      <c r="H52" s="1">
        <f>INDEX(Data_base_case!$D$8:$FS$122,MATCH(Scenarios_definition!C52,Data_base_case!$D$8:$D$122,0),MATCH(Scenarios_definition!D52&amp;Scenarios_definition!G52,Data_base_case!$D$7:$FS$7,0))</f>
        <v>7466.94</v>
      </c>
    </row>
    <row r="53" spans="1:8" x14ac:dyDescent="0.3">
      <c r="B53" s="1" t="s">
        <v>503</v>
      </c>
      <c r="C53" s="11" t="s">
        <v>403</v>
      </c>
      <c r="D53" s="1" t="s">
        <v>184</v>
      </c>
      <c r="E53" s="11" t="s">
        <v>133</v>
      </c>
      <c r="F53" s="1">
        <f t="shared" si="1"/>
        <v>887.32</v>
      </c>
      <c r="G53" s="70" t="s">
        <v>320</v>
      </c>
      <c r="H53" s="1">
        <f>INDEX(Data_base_case!$D$8:$FS$122,MATCH(Scenarios_definition!C53,Data_base_case!$D$8:$D$122,0),MATCH(Scenarios_definition!D53&amp;Scenarios_definition!G53,Data_base_case!$D$7:$FS$7,0))</f>
        <v>887.32</v>
      </c>
    </row>
    <row r="54" spans="1:8" x14ac:dyDescent="0.3">
      <c r="A54" s="1" t="s">
        <v>433</v>
      </c>
      <c r="B54" s="1" t="s">
        <v>504</v>
      </c>
      <c r="C54" s="11" t="s">
        <v>404</v>
      </c>
      <c r="D54" s="1" t="s">
        <v>183</v>
      </c>
      <c r="E54" s="11" t="s">
        <v>133</v>
      </c>
      <c r="F54" s="1">
        <f t="shared" si="1"/>
        <v>9678.75</v>
      </c>
      <c r="G54" s="70" t="s">
        <v>320</v>
      </c>
      <c r="H54" s="1">
        <f>INDEX(Data_base_case!$D$8:$FS$122,MATCH(Scenarios_definition!C54,Data_base_case!$D$8:$D$122,0),MATCH(Scenarios_definition!D54&amp;Scenarios_definition!G54,Data_base_case!$D$7:$FS$7,0))</f>
        <v>9678.75</v>
      </c>
    </row>
    <row r="55" spans="1:8" x14ac:dyDescent="0.3">
      <c r="B55" s="1" t="s">
        <v>504</v>
      </c>
      <c r="C55" s="11" t="s">
        <v>404</v>
      </c>
      <c r="D55" s="1" t="s">
        <v>184</v>
      </c>
      <c r="E55" s="11" t="s">
        <v>133</v>
      </c>
      <c r="F55" s="1">
        <f t="shared" si="1"/>
        <v>1209.51</v>
      </c>
      <c r="G55" s="70" t="s">
        <v>320</v>
      </c>
      <c r="H55" s="1">
        <f>INDEX(Data_base_case!$D$8:$FS$122,MATCH(Scenarios_definition!C55,Data_base_case!$D$8:$D$122,0),MATCH(Scenarios_definition!D55&amp;Scenarios_definition!G55,Data_base_case!$D$7:$FS$7,0))</f>
        <v>1209.51</v>
      </c>
    </row>
    <row r="56" spans="1:8" x14ac:dyDescent="0.3">
      <c r="A56" s="1" t="s">
        <v>434</v>
      </c>
      <c r="B56" s="1" t="s">
        <v>505</v>
      </c>
      <c r="C56" s="11" t="s">
        <v>405</v>
      </c>
      <c r="D56" s="1" t="s">
        <v>183</v>
      </c>
      <c r="E56" s="11" t="s">
        <v>133</v>
      </c>
      <c r="F56" s="1">
        <f t="shared" si="1"/>
        <v>9085.35</v>
      </c>
      <c r="G56" s="70" t="s">
        <v>320</v>
      </c>
      <c r="H56" s="1">
        <f>INDEX(Data_base_case!$D$8:$FS$122,MATCH(Scenarios_definition!C56,Data_base_case!$D$8:$D$122,0),MATCH(Scenarios_definition!D56&amp;Scenarios_definition!G56,Data_base_case!$D$7:$FS$7,0))</f>
        <v>9085.35</v>
      </c>
    </row>
    <row r="57" spans="1:8" x14ac:dyDescent="0.3">
      <c r="B57" s="1" t="s">
        <v>505</v>
      </c>
      <c r="C57" s="11" t="s">
        <v>405</v>
      </c>
      <c r="D57" s="1" t="s">
        <v>184</v>
      </c>
      <c r="E57" s="11" t="s">
        <v>133</v>
      </c>
      <c r="F57" s="1">
        <f t="shared" si="1"/>
        <v>985.35</v>
      </c>
      <c r="G57" s="70" t="s">
        <v>320</v>
      </c>
      <c r="H57" s="1">
        <f>INDEX(Data_base_case!$D$8:$FS$122,MATCH(Scenarios_definition!C57,Data_base_case!$D$8:$D$122,0),MATCH(Scenarios_definition!D57&amp;Scenarios_definition!G57,Data_base_case!$D$7:$FS$7,0))</f>
        <v>985.35</v>
      </c>
    </row>
    <row r="58" spans="1:8" x14ac:dyDescent="0.3">
      <c r="A58" s="1" t="s">
        <v>435</v>
      </c>
      <c r="B58" s="1" t="s">
        <v>506</v>
      </c>
      <c r="C58" s="11" t="s">
        <v>406</v>
      </c>
      <c r="D58" s="1" t="s">
        <v>183</v>
      </c>
      <c r="E58" s="11" t="s">
        <v>133</v>
      </c>
      <c r="F58" s="1">
        <f t="shared" si="1"/>
        <v>12516.37</v>
      </c>
      <c r="G58" s="70" t="s">
        <v>320</v>
      </c>
      <c r="H58" s="1">
        <f>INDEX(Data_base_case!$D$8:$FS$122,MATCH(Scenarios_definition!C58,Data_base_case!$D$8:$D$122,0),MATCH(Scenarios_definition!D58&amp;Scenarios_definition!G58,Data_base_case!$D$7:$FS$7,0))</f>
        <v>12516.37</v>
      </c>
    </row>
    <row r="59" spans="1:8" x14ac:dyDescent="0.3">
      <c r="B59" s="1" t="s">
        <v>506</v>
      </c>
      <c r="C59" s="11" t="s">
        <v>406</v>
      </c>
      <c r="D59" s="1" t="s">
        <v>184</v>
      </c>
      <c r="E59" s="11" t="s">
        <v>133</v>
      </c>
      <c r="F59" s="1">
        <f t="shared" si="1"/>
        <v>1198.2</v>
      </c>
      <c r="G59" s="70" t="s">
        <v>320</v>
      </c>
      <c r="H59" s="1">
        <f>INDEX(Data_base_case!$D$8:$FS$122,MATCH(Scenarios_definition!C59,Data_base_case!$D$8:$D$122,0),MATCH(Scenarios_definition!D59&amp;Scenarios_definition!G59,Data_base_case!$D$7:$FS$7,0))</f>
        <v>1198.2</v>
      </c>
    </row>
    <row r="60" spans="1:8" x14ac:dyDescent="0.3">
      <c r="A60" s="1" t="s">
        <v>432</v>
      </c>
      <c r="B60" t="s">
        <v>518</v>
      </c>
      <c r="C60" s="11" t="s">
        <v>242</v>
      </c>
      <c r="D60" s="1" t="s">
        <v>183</v>
      </c>
      <c r="E60" s="11" t="s">
        <v>133</v>
      </c>
      <c r="F60" s="1">
        <f>H60</f>
        <v>105260</v>
      </c>
      <c r="G60" s="70" t="s">
        <v>323</v>
      </c>
      <c r="H60" s="1">
        <f>INDEX(Data_base_case!$D$8:$FS$122,MATCH(Scenarios_definition!C60,Data_base_case!$D$8:$D$122,0),MATCH(Scenarios_definition!D60&amp;Scenarios_definition!G60,Data_base_case!$D$7:$FS$7,0))</f>
        <v>105260</v>
      </c>
    </row>
    <row r="61" spans="1:8" x14ac:dyDescent="0.3">
      <c r="B61" t="s">
        <v>518</v>
      </c>
      <c r="C61" s="11" t="s">
        <v>242</v>
      </c>
      <c r="D61" s="1" t="s">
        <v>184</v>
      </c>
      <c r="E61" s="11" t="s">
        <v>133</v>
      </c>
      <c r="F61" s="1">
        <f t="shared" ref="F61:F171" si="2">H61</f>
        <v>8999.7300000000014</v>
      </c>
      <c r="G61" s="70" t="s">
        <v>323</v>
      </c>
      <c r="H61" s="1">
        <f>INDEX(Data_base_case!$D$8:$FS$122,MATCH(Scenarios_definition!C61,Data_base_case!$D$8:$D$122,0),MATCH(Scenarios_definition!D61&amp;Scenarios_definition!G61,Data_base_case!$D$7:$FS$7,0))</f>
        <v>8999.7300000000014</v>
      </c>
    </row>
    <row r="62" spans="1:8" x14ac:dyDescent="0.3">
      <c r="A62" s="1" t="s">
        <v>433</v>
      </c>
      <c r="B62" t="s">
        <v>519</v>
      </c>
      <c r="C62" s="11" t="s">
        <v>242</v>
      </c>
      <c r="D62" s="1" t="s">
        <v>183</v>
      </c>
      <c r="E62" s="11" t="s">
        <v>133</v>
      </c>
      <c r="F62" s="1">
        <f t="shared" si="2"/>
        <v>105260</v>
      </c>
      <c r="G62" s="70" t="s">
        <v>323</v>
      </c>
      <c r="H62" s="1">
        <f>INDEX(Data_base_case!$D$8:$FS$122,MATCH(Scenarios_definition!C62,Data_base_case!$D$8:$D$122,0),MATCH(Scenarios_definition!D62&amp;Scenarios_definition!G62,Data_base_case!$D$7:$FS$7,0))</f>
        <v>105260</v>
      </c>
    </row>
    <row r="63" spans="1:8" x14ac:dyDescent="0.3">
      <c r="B63" t="s">
        <v>519</v>
      </c>
      <c r="C63" s="11" t="s">
        <v>242</v>
      </c>
      <c r="D63" s="1" t="s">
        <v>184</v>
      </c>
      <c r="E63" s="11" t="s">
        <v>133</v>
      </c>
      <c r="F63" s="1">
        <f t="shared" si="2"/>
        <v>8999.7300000000014</v>
      </c>
      <c r="G63" s="70" t="s">
        <v>323</v>
      </c>
      <c r="H63" s="1">
        <f>INDEX(Data_base_case!$D$8:$FS$122,MATCH(Scenarios_definition!C63,Data_base_case!$D$8:$D$122,0),MATCH(Scenarios_definition!D63&amp;Scenarios_definition!G63,Data_base_case!$D$7:$FS$7,0))</f>
        <v>8999.7300000000014</v>
      </c>
    </row>
    <row r="64" spans="1:8" x14ac:dyDescent="0.3">
      <c r="A64" s="1" t="s">
        <v>434</v>
      </c>
      <c r="B64" t="s">
        <v>520</v>
      </c>
      <c r="C64" s="11" t="s">
        <v>242</v>
      </c>
      <c r="D64" s="1" t="s">
        <v>183</v>
      </c>
      <c r="E64" s="11" t="s">
        <v>133</v>
      </c>
      <c r="F64" s="1">
        <f t="shared" si="2"/>
        <v>105260</v>
      </c>
      <c r="G64" s="70" t="s">
        <v>323</v>
      </c>
      <c r="H64" s="1">
        <f>INDEX(Data_base_case!$D$8:$FS$122,MATCH(Scenarios_definition!C64,Data_base_case!$D$8:$D$122,0),MATCH(Scenarios_definition!D64&amp;Scenarios_definition!G64,Data_base_case!$D$7:$FS$7,0))</f>
        <v>105260</v>
      </c>
    </row>
    <row r="65" spans="1:8" x14ac:dyDescent="0.3">
      <c r="B65" t="s">
        <v>520</v>
      </c>
      <c r="C65" s="11" t="s">
        <v>242</v>
      </c>
      <c r="D65" s="1" t="s">
        <v>184</v>
      </c>
      <c r="E65" s="11" t="s">
        <v>133</v>
      </c>
      <c r="F65" s="1">
        <f t="shared" si="2"/>
        <v>8999.7300000000014</v>
      </c>
      <c r="G65" s="70" t="s">
        <v>323</v>
      </c>
      <c r="H65" s="1">
        <f>INDEX(Data_base_case!$D$8:$FS$122,MATCH(Scenarios_definition!C65,Data_base_case!$D$8:$D$122,0),MATCH(Scenarios_definition!D65&amp;Scenarios_definition!G65,Data_base_case!$D$7:$FS$7,0))</f>
        <v>8999.7300000000014</v>
      </c>
    </row>
    <row r="66" spans="1:8" x14ac:dyDescent="0.3">
      <c r="A66" s="1" t="s">
        <v>435</v>
      </c>
      <c r="B66" t="s">
        <v>521</v>
      </c>
      <c r="C66" s="11" t="s">
        <v>242</v>
      </c>
      <c r="D66" s="1" t="s">
        <v>183</v>
      </c>
      <c r="E66" s="11" t="s">
        <v>133</v>
      </c>
      <c r="F66" s="1">
        <f t="shared" si="2"/>
        <v>105260</v>
      </c>
      <c r="G66" s="70" t="s">
        <v>323</v>
      </c>
      <c r="H66" s="1">
        <f>INDEX(Data_base_case!$D$8:$FS$122,MATCH(Scenarios_definition!C66,Data_base_case!$D$8:$D$122,0),MATCH(Scenarios_definition!D66&amp;Scenarios_definition!G66,Data_base_case!$D$7:$FS$7,0))</f>
        <v>105260</v>
      </c>
    </row>
    <row r="67" spans="1:8" x14ac:dyDescent="0.3">
      <c r="B67" t="s">
        <v>521</v>
      </c>
      <c r="C67" s="11" t="s">
        <v>242</v>
      </c>
      <c r="D67" s="1" t="s">
        <v>184</v>
      </c>
      <c r="E67" s="11" t="s">
        <v>133</v>
      </c>
      <c r="F67" s="1">
        <f t="shared" si="2"/>
        <v>8999.7300000000014</v>
      </c>
      <c r="G67" s="70" t="s">
        <v>323</v>
      </c>
      <c r="H67" s="1">
        <f>INDEX(Data_base_case!$D$8:$FS$122,MATCH(Scenarios_definition!C67,Data_base_case!$D$8:$D$122,0),MATCH(Scenarios_definition!D67&amp;Scenarios_definition!G67,Data_base_case!$D$7:$FS$7,0))</f>
        <v>8999.7300000000014</v>
      </c>
    </row>
    <row r="68" spans="1:8" x14ac:dyDescent="0.3">
      <c r="A68" s="1" t="s">
        <v>432</v>
      </c>
      <c r="B68" t="s">
        <v>530</v>
      </c>
      <c r="C68" s="11" t="s">
        <v>242</v>
      </c>
      <c r="D68" s="1" t="s">
        <v>183</v>
      </c>
      <c r="E68" s="11" t="s">
        <v>133</v>
      </c>
      <c r="F68" s="1">
        <f t="shared" si="2"/>
        <v>15200</v>
      </c>
      <c r="G68" s="70" t="s">
        <v>326</v>
      </c>
      <c r="H68" s="1">
        <f>INDEX(Data_base_case!$D$8:$FS$122,MATCH(Scenarios_definition!C68,Data_base_case!$D$8:$D$122,0),MATCH(Scenarios_definition!D68&amp;Scenarios_definition!G68,Data_base_case!$D$7:$FS$7,0))</f>
        <v>15200</v>
      </c>
    </row>
    <row r="69" spans="1:8" x14ac:dyDescent="0.3">
      <c r="B69" t="s">
        <v>530</v>
      </c>
      <c r="C69" s="11" t="s">
        <v>242</v>
      </c>
      <c r="D69" s="1" t="s">
        <v>184</v>
      </c>
      <c r="E69" s="11" t="s">
        <v>133</v>
      </c>
      <c r="F69" s="1">
        <f t="shared" si="2"/>
        <v>1299.6000000000001</v>
      </c>
      <c r="G69" s="70" t="s">
        <v>326</v>
      </c>
      <c r="H69" s="1">
        <f>INDEX(Data_base_case!$D$8:$FS$122,MATCH(Scenarios_definition!C69,Data_base_case!$D$8:$D$122,0),MATCH(Scenarios_definition!D69&amp;Scenarios_definition!G69,Data_base_case!$D$7:$FS$7,0))</f>
        <v>1299.6000000000001</v>
      </c>
    </row>
    <row r="70" spans="1:8" x14ac:dyDescent="0.3">
      <c r="A70" s="1" t="s">
        <v>433</v>
      </c>
      <c r="B70" t="s">
        <v>531</v>
      </c>
      <c r="C70" s="11" t="s">
        <v>242</v>
      </c>
      <c r="D70" s="1" t="s">
        <v>183</v>
      </c>
      <c r="E70" s="11" t="s">
        <v>133</v>
      </c>
      <c r="F70" s="1">
        <f t="shared" si="2"/>
        <v>15200</v>
      </c>
      <c r="G70" s="70" t="s">
        <v>326</v>
      </c>
      <c r="H70" s="1">
        <f>INDEX(Data_base_case!$D$8:$FS$122,MATCH(Scenarios_definition!C70,Data_base_case!$D$8:$D$122,0),MATCH(Scenarios_definition!D70&amp;Scenarios_definition!G70,Data_base_case!$D$7:$FS$7,0))</f>
        <v>15200</v>
      </c>
    </row>
    <row r="71" spans="1:8" x14ac:dyDescent="0.3">
      <c r="B71" t="s">
        <v>531</v>
      </c>
      <c r="C71" s="11" t="s">
        <v>242</v>
      </c>
      <c r="D71" s="1" t="s">
        <v>184</v>
      </c>
      <c r="E71" s="11" t="s">
        <v>133</v>
      </c>
      <c r="F71" s="1">
        <f t="shared" si="2"/>
        <v>1299.6000000000001</v>
      </c>
      <c r="G71" s="70" t="s">
        <v>326</v>
      </c>
      <c r="H71" s="1">
        <f>INDEX(Data_base_case!$D$8:$FS$122,MATCH(Scenarios_definition!C71,Data_base_case!$D$8:$D$122,0),MATCH(Scenarios_definition!D71&amp;Scenarios_definition!G71,Data_base_case!$D$7:$FS$7,0))</f>
        <v>1299.6000000000001</v>
      </c>
    </row>
    <row r="72" spans="1:8" x14ac:dyDescent="0.3">
      <c r="A72" s="1" t="s">
        <v>434</v>
      </c>
      <c r="B72" t="s">
        <v>532</v>
      </c>
      <c r="C72" s="11" t="s">
        <v>242</v>
      </c>
      <c r="D72" s="1" t="s">
        <v>183</v>
      </c>
      <c r="E72" s="11" t="s">
        <v>133</v>
      </c>
      <c r="F72" s="1">
        <f t="shared" si="2"/>
        <v>15200</v>
      </c>
      <c r="G72" s="70" t="s">
        <v>326</v>
      </c>
      <c r="H72" s="1">
        <f>INDEX(Data_base_case!$D$8:$FS$122,MATCH(Scenarios_definition!C72,Data_base_case!$D$8:$D$122,0),MATCH(Scenarios_definition!D72&amp;Scenarios_definition!G72,Data_base_case!$D$7:$FS$7,0))</f>
        <v>15200</v>
      </c>
    </row>
    <row r="73" spans="1:8" x14ac:dyDescent="0.3">
      <c r="B73" t="s">
        <v>532</v>
      </c>
      <c r="C73" s="11" t="s">
        <v>242</v>
      </c>
      <c r="D73" s="1" t="s">
        <v>184</v>
      </c>
      <c r="E73" s="11" t="s">
        <v>133</v>
      </c>
      <c r="F73" s="1">
        <f t="shared" si="2"/>
        <v>1299.6000000000001</v>
      </c>
      <c r="G73" s="70" t="s">
        <v>326</v>
      </c>
      <c r="H73" s="1">
        <f>INDEX(Data_base_case!$D$8:$FS$122,MATCH(Scenarios_definition!C73,Data_base_case!$D$8:$D$122,0),MATCH(Scenarios_definition!D73&amp;Scenarios_definition!G73,Data_base_case!$D$7:$FS$7,0))</f>
        <v>1299.6000000000001</v>
      </c>
    </row>
    <row r="74" spans="1:8" x14ac:dyDescent="0.3">
      <c r="A74" s="1" t="s">
        <v>435</v>
      </c>
      <c r="B74" t="s">
        <v>533</v>
      </c>
      <c r="C74" s="11" t="s">
        <v>242</v>
      </c>
      <c r="D74" s="1" t="s">
        <v>183</v>
      </c>
      <c r="E74" s="11" t="s">
        <v>133</v>
      </c>
      <c r="F74" s="1">
        <f t="shared" si="2"/>
        <v>15200</v>
      </c>
      <c r="G74" s="70" t="s">
        <v>326</v>
      </c>
      <c r="H74" s="1">
        <f>INDEX(Data_base_case!$D$8:$FS$122,MATCH(Scenarios_definition!C74,Data_base_case!$D$8:$D$122,0),MATCH(Scenarios_definition!D74&amp;Scenarios_definition!G74,Data_base_case!$D$7:$FS$7,0))</f>
        <v>15200</v>
      </c>
    </row>
    <row r="75" spans="1:8" x14ac:dyDescent="0.3">
      <c r="B75" t="s">
        <v>533</v>
      </c>
      <c r="C75" s="11" t="s">
        <v>242</v>
      </c>
      <c r="D75" s="1" t="s">
        <v>184</v>
      </c>
      <c r="E75" s="11" t="s">
        <v>133</v>
      </c>
      <c r="F75" s="1">
        <f t="shared" si="2"/>
        <v>1299.6000000000001</v>
      </c>
      <c r="G75" s="70" t="s">
        <v>326</v>
      </c>
      <c r="H75" s="1">
        <f>INDEX(Data_base_case!$D$8:$FS$122,MATCH(Scenarios_definition!C75,Data_base_case!$D$8:$D$122,0),MATCH(Scenarios_definition!D75&amp;Scenarios_definition!G75,Data_base_case!$D$7:$FS$7,0))</f>
        <v>1299.6000000000001</v>
      </c>
    </row>
    <row r="76" spans="1:8" x14ac:dyDescent="0.3">
      <c r="A76" s="1" t="s">
        <v>432</v>
      </c>
      <c r="B76" t="s">
        <v>522</v>
      </c>
      <c r="C76" s="11" t="s">
        <v>162</v>
      </c>
      <c r="D76" s="1" t="s">
        <v>183</v>
      </c>
      <c r="E76" s="11" t="s">
        <v>133</v>
      </c>
      <c r="F76" s="1">
        <f t="shared" si="2"/>
        <v>250</v>
      </c>
      <c r="G76" s="70" t="s">
        <v>323</v>
      </c>
      <c r="H76" s="1">
        <f>INDEX(Data_base_case!$D$8:$FS$122,MATCH(Scenarios_definition!C76,Data_base_case!$D$8:$D$122,0),MATCH(Scenarios_definition!D76&amp;Scenarios_definition!G76,Data_base_case!$D$7:$FS$7,0))</f>
        <v>250</v>
      </c>
    </row>
    <row r="77" spans="1:8" x14ac:dyDescent="0.3">
      <c r="B77" t="s">
        <v>522</v>
      </c>
      <c r="C77" s="11" t="s">
        <v>162</v>
      </c>
      <c r="D77" s="1" t="s">
        <v>184</v>
      </c>
      <c r="E77" s="11" t="s">
        <v>133</v>
      </c>
      <c r="F77" s="1">
        <f t="shared" si="2"/>
        <v>7.5</v>
      </c>
      <c r="G77" s="70" t="s">
        <v>323</v>
      </c>
      <c r="H77" s="1">
        <f>INDEX(Data_base_case!$D$8:$FS$122,MATCH(Scenarios_definition!C77,Data_base_case!$D$8:$D$122,0),MATCH(Scenarios_definition!D77&amp;Scenarios_definition!G77,Data_base_case!$D$7:$FS$7,0))</f>
        <v>7.5</v>
      </c>
    </row>
    <row r="78" spans="1:8" x14ac:dyDescent="0.3">
      <c r="B78" t="s">
        <v>522</v>
      </c>
      <c r="C78" s="11" t="s">
        <v>46</v>
      </c>
      <c r="D78" s="1" t="s">
        <v>183</v>
      </c>
      <c r="E78" s="11" t="s">
        <v>133</v>
      </c>
      <c r="F78" s="1">
        <f t="shared" si="2"/>
        <v>550</v>
      </c>
      <c r="G78" s="70" t="s">
        <v>323</v>
      </c>
      <c r="H78" s="1">
        <f>INDEX(Data_base_case!$D$8:$FS$122,MATCH(Scenarios_definition!C78,Data_base_case!$D$8:$D$122,0),MATCH(Scenarios_definition!D78&amp;Scenarios_definition!G78,Data_base_case!$D$7:$FS$7,0))</f>
        <v>550</v>
      </c>
    </row>
    <row r="79" spans="1:8" x14ac:dyDescent="0.3">
      <c r="B79" t="s">
        <v>522</v>
      </c>
      <c r="C79" s="11" t="s">
        <v>46</v>
      </c>
      <c r="D79" s="1" t="s">
        <v>184</v>
      </c>
      <c r="E79" s="11" t="s">
        <v>133</v>
      </c>
      <c r="F79" s="1">
        <f t="shared" si="2"/>
        <v>8.25</v>
      </c>
      <c r="G79" s="70" t="s">
        <v>323</v>
      </c>
      <c r="H79" s="1">
        <f>INDEX(Data_base_case!$D$8:$FS$122,MATCH(Scenarios_definition!C79,Data_base_case!$D$8:$D$122,0),MATCH(Scenarios_definition!D79&amp;Scenarios_definition!G79,Data_base_case!$D$7:$FS$7,0))</f>
        <v>8.25</v>
      </c>
    </row>
    <row r="80" spans="1:8" x14ac:dyDescent="0.3">
      <c r="A80" s="1" t="s">
        <v>433</v>
      </c>
      <c r="B80" t="s">
        <v>523</v>
      </c>
      <c r="C80" s="11" t="s">
        <v>162</v>
      </c>
      <c r="D80" s="1" t="s">
        <v>183</v>
      </c>
      <c r="E80" s="11" t="s">
        <v>133</v>
      </c>
      <c r="F80" s="1">
        <f t="shared" si="2"/>
        <v>250</v>
      </c>
      <c r="G80" s="70" t="s">
        <v>323</v>
      </c>
      <c r="H80" s="1">
        <f>INDEX(Data_base_case!$D$8:$FS$122,MATCH(Scenarios_definition!C80,Data_base_case!$D$8:$D$122,0),MATCH(Scenarios_definition!D80&amp;Scenarios_definition!G80,Data_base_case!$D$7:$FS$7,0))</f>
        <v>250</v>
      </c>
    </row>
    <row r="81" spans="1:8" x14ac:dyDescent="0.3">
      <c r="B81" t="s">
        <v>523</v>
      </c>
      <c r="C81" s="11" t="s">
        <v>162</v>
      </c>
      <c r="D81" s="1" t="s">
        <v>184</v>
      </c>
      <c r="E81" s="11" t="s">
        <v>133</v>
      </c>
      <c r="F81" s="1">
        <f t="shared" si="2"/>
        <v>7.5</v>
      </c>
      <c r="G81" s="70" t="s">
        <v>323</v>
      </c>
      <c r="H81" s="1">
        <f>INDEX(Data_base_case!$D$8:$FS$122,MATCH(Scenarios_definition!C81,Data_base_case!$D$8:$D$122,0),MATCH(Scenarios_definition!D81&amp;Scenarios_definition!G81,Data_base_case!$D$7:$FS$7,0))</f>
        <v>7.5</v>
      </c>
    </row>
    <row r="82" spans="1:8" x14ac:dyDescent="0.3">
      <c r="B82" t="s">
        <v>523</v>
      </c>
      <c r="C82" s="11" t="s">
        <v>46</v>
      </c>
      <c r="D82" s="1" t="s">
        <v>183</v>
      </c>
      <c r="E82" s="11" t="s">
        <v>133</v>
      </c>
      <c r="F82" s="1">
        <f t="shared" si="2"/>
        <v>550</v>
      </c>
      <c r="G82" s="70" t="s">
        <v>323</v>
      </c>
      <c r="H82" s="1">
        <f>INDEX(Data_base_case!$D$8:$FS$122,MATCH(Scenarios_definition!C82,Data_base_case!$D$8:$D$122,0),MATCH(Scenarios_definition!D82&amp;Scenarios_definition!G82,Data_base_case!$D$7:$FS$7,0))</f>
        <v>550</v>
      </c>
    </row>
    <row r="83" spans="1:8" x14ac:dyDescent="0.3">
      <c r="B83" t="s">
        <v>523</v>
      </c>
      <c r="C83" s="11" t="s">
        <v>46</v>
      </c>
      <c r="D83" s="1" t="s">
        <v>184</v>
      </c>
      <c r="E83" s="11" t="s">
        <v>133</v>
      </c>
      <c r="F83" s="1">
        <f t="shared" si="2"/>
        <v>8.25</v>
      </c>
      <c r="G83" s="70" t="s">
        <v>323</v>
      </c>
      <c r="H83" s="1">
        <f>INDEX(Data_base_case!$D$8:$FS$122,MATCH(Scenarios_definition!C83,Data_base_case!$D$8:$D$122,0),MATCH(Scenarios_definition!D83&amp;Scenarios_definition!G83,Data_base_case!$D$7:$FS$7,0))</f>
        <v>8.25</v>
      </c>
    </row>
    <row r="84" spans="1:8" x14ac:dyDescent="0.3">
      <c r="A84" s="1" t="s">
        <v>434</v>
      </c>
      <c r="B84" t="s">
        <v>524</v>
      </c>
      <c r="C84" s="11" t="s">
        <v>162</v>
      </c>
      <c r="D84" s="1" t="s">
        <v>183</v>
      </c>
      <c r="E84" s="11" t="s">
        <v>133</v>
      </c>
      <c r="F84" s="1">
        <f t="shared" si="2"/>
        <v>250</v>
      </c>
      <c r="G84" s="70" t="s">
        <v>323</v>
      </c>
      <c r="H84" s="1">
        <f>INDEX(Data_base_case!$D$8:$FS$122,MATCH(Scenarios_definition!C84,Data_base_case!$D$8:$D$122,0),MATCH(Scenarios_definition!D84&amp;Scenarios_definition!G84,Data_base_case!$D$7:$FS$7,0))</f>
        <v>250</v>
      </c>
    </row>
    <row r="85" spans="1:8" x14ac:dyDescent="0.3">
      <c r="B85" t="s">
        <v>524</v>
      </c>
      <c r="C85" s="11" t="s">
        <v>162</v>
      </c>
      <c r="D85" s="1" t="s">
        <v>184</v>
      </c>
      <c r="E85" s="11" t="s">
        <v>133</v>
      </c>
      <c r="F85" s="1">
        <f t="shared" si="2"/>
        <v>7.5</v>
      </c>
      <c r="G85" s="70" t="s">
        <v>323</v>
      </c>
      <c r="H85" s="1">
        <f>INDEX(Data_base_case!$D$8:$FS$122,MATCH(Scenarios_definition!C85,Data_base_case!$D$8:$D$122,0),MATCH(Scenarios_definition!D85&amp;Scenarios_definition!G85,Data_base_case!$D$7:$FS$7,0))</f>
        <v>7.5</v>
      </c>
    </row>
    <row r="86" spans="1:8" x14ac:dyDescent="0.3">
      <c r="B86" t="s">
        <v>524</v>
      </c>
      <c r="C86" s="11" t="s">
        <v>46</v>
      </c>
      <c r="D86" s="1" t="s">
        <v>183</v>
      </c>
      <c r="E86" s="11" t="s">
        <v>133</v>
      </c>
      <c r="F86" s="1">
        <f t="shared" si="2"/>
        <v>550</v>
      </c>
      <c r="G86" s="70" t="s">
        <v>323</v>
      </c>
      <c r="H86" s="1">
        <f>INDEX(Data_base_case!$D$8:$FS$122,MATCH(Scenarios_definition!C86,Data_base_case!$D$8:$D$122,0),MATCH(Scenarios_definition!D86&amp;Scenarios_definition!G86,Data_base_case!$D$7:$FS$7,0))</f>
        <v>550</v>
      </c>
    </row>
    <row r="87" spans="1:8" x14ac:dyDescent="0.3">
      <c r="B87" t="s">
        <v>524</v>
      </c>
      <c r="C87" s="11" t="s">
        <v>46</v>
      </c>
      <c r="D87" s="1" t="s">
        <v>184</v>
      </c>
      <c r="E87" s="11" t="s">
        <v>133</v>
      </c>
      <c r="F87" s="1">
        <f t="shared" si="2"/>
        <v>8.25</v>
      </c>
      <c r="G87" s="70" t="s">
        <v>323</v>
      </c>
      <c r="H87" s="1">
        <f>INDEX(Data_base_case!$D$8:$FS$122,MATCH(Scenarios_definition!C87,Data_base_case!$D$8:$D$122,0),MATCH(Scenarios_definition!D87&amp;Scenarios_definition!G87,Data_base_case!$D$7:$FS$7,0))</f>
        <v>8.25</v>
      </c>
    </row>
    <row r="88" spans="1:8" x14ac:dyDescent="0.3">
      <c r="A88" s="1" t="s">
        <v>435</v>
      </c>
      <c r="B88" t="s">
        <v>525</v>
      </c>
      <c r="C88" s="11" t="s">
        <v>162</v>
      </c>
      <c r="D88" s="1" t="s">
        <v>183</v>
      </c>
      <c r="E88" s="11" t="s">
        <v>133</v>
      </c>
      <c r="F88" s="1">
        <f t="shared" si="2"/>
        <v>250</v>
      </c>
      <c r="G88" s="70" t="s">
        <v>323</v>
      </c>
      <c r="H88" s="1">
        <f>INDEX(Data_base_case!$D$8:$FS$122,MATCH(Scenarios_definition!C88,Data_base_case!$D$8:$D$122,0),MATCH(Scenarios_definition!D88&amp;Scenarios_definition!G88,Data_base_case!$D$7:$FS$7,0))</f>
        <v>250</v>
      </c>
    </row>
    <row r="89" spans="1:8" x14ac:dyDescent="0.3">
      <c r="B89" t="s">
        <v>525</v>
      </c>
      <c r="C89" s="11" t="s">
        <v>162</v>
      </c>
      <c r="D89" s="1" t="s">
        <v>184</v>
      </c>
      <c r="E89" s="11" t="s">
        <v>133</v>
      </c>
      <c r="F89" s="1">
        <f t="shared" si="2"/>
        <v>7.5</v>
      </c>
      <c r="G89" s="70" t="s">
        <v>323</v>
      </c>
      <c r="H89" s="1">
        <f>INDEX(Data_base_case!$D$8:$FS$122,MATCH(Scenarios_definition!C89,Data_base_case!$D$8:$D$122,0),MATCH(Scenarios_definition!D89&amp;Scenarios_definition!G89,Data_base_case!$D$7:$FS$7,0))</f>
        <v>7.5</v>
      </c>
    </row>
    <row r="90" spans="1:8" x14ac:dyDescent="0.3">
      <c r="B90" t="s">
        <v>525</v>
      </c>
      <c r="C90" s="11" t="s">
        <v>46</v>
      </c>
      <c r="D90" s="1" t="s">
        <v>183</v>
      </c>
      <c r="E90" s="11" t="s">
        <v>133</v>
      </c>
      <c r="F90" s="1">
        <f t="shared" si="2"/>
        <v>550</v>
      </c>
      <c r="G90" s="70" t="s">
        <v>323</v>
      </c>
      <c r="H90" s="1">
        <f>INDEX(Data_base_case!$D$8:$FS$122,MATCH(Scenarios_definition!C90,Data_base_case!$D$8:$D$122,0),MATCH(Scenarios_definition!D90&amp;Scenarios_definition!G90,Data_base_case!$D$7:$FS$7,0))</f>
        <v>550</v>
      </c>
    </row>
    <row r="91" spans="1:8" x14ac:dyDescent="0.3">
      <c r="B91" t="s">
        <v>525</v>
      </c>
      <c r="C91" s="11" t="s">
        <v>46</v>
      </c>
      <c r="D91" s="1" t="s">
        <v>184</v>
      </c>
      <c r="E91" s="11" t="s">
        <v>133</v>
      </c>
      <c r="F91" s="1">
        <f t="shared" si="2"/>
        <v>8.25</v>
      </c>
      <c r="G91" s="70" t="s">
        <v>323</v>
      </c>
      <c r="H91" s="1">
        <f>INDEX(Data_base_case!$D$8:$FS$122,MATCH(Scenarios_definition!C91,Data_base_case!$D$8:$D$122,0),MATCH(Scenarios_definition!D91&amp;Scenarios_definition!G91,Data_base_case!$D$7:$FS$7,0))</f>
        <v>8.25</v>
      </c>
    </row>
    <row r="92" spans="1:8" x14ac:dyDescent="0.3">
      <c r="A92" s="1" t="s">
        <v>432</v>
      </c>
      <c r="B92" t="s">
        <v>534</v>
      </c>
      <c r="C92" s="11" t="s">
        <v>162</v>
      </c>
      <c r="D92" s="1" t="s">
        <v>183</v>
      </c>
      <c r="E92" s="11" t="s">
        <v>133</v>
      </c>
      <c r="F92" s="1">
        <f t="shared" si="2"/>
        <v>250</v>
      </c>
      <c r="G92" s="70" t="s">
        <v>326</v>
      </c>
      <c r="H92" s="1">
        <f>INDEX(Data_base_case!$D$8:$FS$122,MATCH(Scenarios_definition!C92,Data_base_case!$D$8:$D$122,0),MATCH(Scenarios_definition!D92&amp;Scenarios_definition!G92,Data_base_case!$D$7:$FS$7,0))</f>
        <v>250</v>
      </c>
    </row>
    <row r="93" spans="1:8" x14ac:dyDescent="0.3">
      <c r="B93" t="s">
        <v>534</v>
      </c>
      <c r="C93" s="11" t="s">
        <v>162</v>
      </c>
      <c r="D93" s="1" t="s">
        <v>184</v>
      </c>
      <c r="E93" s="11" t="s">
        <v>133</v>
      </c>
      <c r="F93" s="1">
        <f t="shared" si="2"/>
        <v>7.5</v>
      </c>
      <c r="G93" s="70" t="s">
        <v>326</v>
      </c>
      <c r="H93" s="1">
        <f>INDEX(Data_base_case!$D$8:$FS$122,MATCH(Scenarios_definition!C93,Data_base_case!$D$8:$D$122,0),MATCH(Scenarios_definition!D93&amp;Scenarios_definition!G93,Data_base_case!$D$7:$FS$7,0))</f>
        <v>7.5</v>
      </c>
    </row>
    <row r="94" spans="1:8" x14ac:dyDescent="0.3">
      <c r="B94" t="s">
        <v>534</v>
      </c>
      <c r="C94" s="11" t="s">
        <v>46</v>
      </c>
      <c r="D94" s="1" t="s">
        <v>183</v>
      </c>
      <c r="E94" s="11" t="s">
        <v>133</v>
      </c>
      <c r="F94" s="1">
        <f t="shared" si="2"/>
        <v>180</v>
      </c>
      <c r="G94" s="70" t="s">
        <v>326</v>
      </c>
      <c r="H94" s="1">
        <f>INDEX(Data_base_case!$D$8:$FS$122,MATCH(Scenarios_definition!C94,Data_base_case!$D$8:$D$122,0),MATCH(Scenarios_definition!D94&amp;Scenarios_definition!G94,Data_base_case!$D$7:$FS$7,0))</f>
        <v>180</v>
      </c>
    </row>
    <row r="95" spans="1:8" x14ac:dyDescent="0.3">
      <c r="B95" t="s">
        <v>534</v>
      </c>
      <c r="C95" s="11" t="s">
        <v>46</v>
      </c>
      <c r="D95" s="1" t="s">
        <v>184</v>
      </c>
      <c r="E95" s="11" t="s">
        <v>133</v>
      </c>
      <c r="F95" s="1">
        <f t="shared" si="2"/>
        <v>2.6999999999999997</v>
      </c>
      <c r="G95" s="70" t="s">
        <v>326</v>
      </c>
      <c r="H95" s="1">
        <f>INDEX(Data_base_case!$D$8:$FS$122,MATCH(Scenarios_definition!C95,Data_base_case!$D$8:$D$122,0),MATCH(Scenarios_definition!D95&amp;Scenarios_definition!G95,Data_base_case!$D$7:$FS$7,0))</f>
        <v>2.6999999999999997</v>
      </c>
    </row>
    <row r="96" spans="1:8" x14ac:dyDescent="0.3">
      <c r="A96" s="1" t="s">
        <v>433</v>
      </c>
      <c r="B96" t="s">
        <v>535</v>
      </c>
      <c r="C96" s="11" t="s">
        <v>162</v>
      </c>
      <c r="D96" s="1" t="s">
        <v>183</v>
      </c>
      <c r="E96" s="11" t="s">
        <v>133</v>
      </c>
      <c r="F96" s="1">
        <f t="shared" si="2"/>
        <v>250</v>
      </c>
      <c r="G96" s="70" t="s">
        <v>326</v>
      </c>
      <c r="H96" s="1">
        <f>INDEX(Data_base_case!$D$8:$FS$122,MATCH(Scenarios_definition!C96,Data_base_case!$D$8:$D$122,0),MATCH(Scenarios_definition!D96&amp;Scenarios_definition!G96,Data_base_case!$D$7:$FS$7,0))</f>
        <v>250</v>
      </c>
    </row>
    <row r="97" spans="1:8" x14ac:dyDescent="0.3">
      <c r="B97" t="s">
        <v>535</v>
      </c>
      <c r="C97" s="11" t="s">
        <v>162</v>
      </c>
      <c r="D97" s="1" t="s">
        <v>184</v>
      </c>
      <c r="E97" s="11" t="s">
        <v>133</v>
      </c>
      <c r="F97" s="1">
        <f t="shared" si="2"/>
        <v>7.5</v>
      </c>
      <c r="G97" s="70" t="s">
        <v>326</v>
      </c>
      <c r="H97" s="1">
        <f>INDEX(Data_base_case!$D$8:$FS$122,MATCH(Scenarios_definition!C97,Data_base_case!$D$8:$D$122,0),MATCH(Scenarios_definition!D97&amp;Scenarios_definition!G97,Data_base_case!$D$7:$FS$7,0))</f>
        <v>7.5</v>
      </c>
    </row>
    <row r="98" spans="1:8" x14ac:dyDescent="0.3">
      <c r="B98" t="s">
        <v>535</v>
      </c>
      <c r="C98" s="11" t="s">
        <v>46</v>
      </c>
      <c r="D98" s="1" t="s">
        <v>183</v>
      </c>
      <c r="E98" s="11" t="s">
        <v>133</v>
      </c>
      <c r="F98" s="1">
        <f t="shared" si="2"/>
        <v>180</v>
      </c>
      <c r="G98" s="70" t="s">
        <v>326</v>
      </c>
      <c r="H98" s="1">
        <f>INDEX(Data_base_case!$D$8:$FS$122,MATCH(Scenarios_definition!C98,Data_base_case!$D$8:$D$122,0),MATCH(Scenarios_definition!D98&amp;Scenarios_definition!G98,Data_base_case!$D$7:$FS$7,0))</f>
        <v>180</v>
      </c>
    </row>
    <row r="99" spans="1:8" x14ac:dyDescent="0.3">
      <c r="B99" t="s">
        <v>535</v>
      </c>
      <c r="C99" s="11" t="s">
        <v>46</v>
      </c>
      <c r="D99" s="1" t="s">
        <v>184</v>
      </c>
      <c r="E99" s="11" t="s">
        <v>133</v>
      </c>
      <c r="F99" s="1">
        <f t="shared" si="2"/>
        <v>2.6999999999999997</v>
      </c>
      <c r="G99" s="70" t="s">
        <v>326</v>
      </c>
      <c r="H99" s="1">
        <f>INDEX(Data_base_case!$D$8:$FS$122,MATCH(Scenarios_definition!C99,Data_base_case!$D$8:$D$122,0),MATCH(Scenarios_definition!D99&amp;Scenarios_definition!G99,Data_base_case!$D$7:$FS$7,0))</f>
        <v>2.6999999999999997</v>
      </c>
    </row>
    <row r="100" spans="1:8" x14ac:dyDescent="0.3">
      <c r="A100" s="1" t="s">
        <v>434</v>
      </c>
      <c r="B100" t="s">
        <v>536</v>
      </c>
      <c r="C100" s="11" t="s">
        <v>162</v>
      </c>
      <c r="D100" s="1" t="s">
        <v>183</v>
      </c>
      <c r="E100" s="11" t="s">
        <v>133</v>
      </c>
      <c r="F100" s="1">
        <f t="shared" si="2"/>
        <v>250</v>
      </c>
      <c r="G100" s="70" t="s">
        <v>326</v>
      </c>
      <c r="H100" s="1">
        <f>INDEX(Data_base_case!$D$8:$FS$122,MATCH(Scenarios_definition!C100,Data_base_case!$D$8:$D$122,0),MATCH(Scenarios_definition!D100&amp;Scenarios_definition!G100,Data_base_case!$D$7:$FS$7,0))</f>
        <v>250</v>
      </c>
    </row>
    <row r="101" spans="1:8" x14ac:dyDescent="0.3">
      <c r="B101" t="s">
        <v>536</v>
      </c>
      <c r="C101" s="11" t="s">
        <v>162</v>
      </c>
      <c r="D101" s="1" t="s">
        <v>184</v>
      </c>
      <c r="E101" s="11" t="s">
        <v>133</v>
      </c>
      <c r="F101" s="1">
        <f t="shared" si="2"/>
        <v>7.5</v>
      </c>
      <c r="G101" s="70" t="s">
        <v>326</v>
      </c>
      <c r="H101" s="1">
        <f>INDEX(Data_base_case!$D$8:$FS$122,MATCH(Scenarios_definition!C101,Data_base_case!$D$8:$D$122,0),MATCH(Scenarios_definition!D101&amp;Scenarios_definition!G101,Data_base_case!$D$7:$FS$7,0))</f>
        <v>7.5</v>
      </c>
    </row>
    <row r="102" spans="1:8" x14ac:dyDescent="0.3">
      <c r="B102" t="s">
        <v>536</v>
      </c>
      <c r="C102" s="11" t="s">
        <v>46</v>
      </c>
      <c r="D102" s="1" t="s">
        <v>183</v>
      </c>
      <c r="E102" s="11" t="s">
        <v>133</v>
      </c>
      <c r="F102" s="1">
        <f t="shared" si="2"/>
        <v>180</v>
      </c>
      <c r="G102" s="70" t="s">
        <v>326</v>
      </c>
      <c r="H102" s="1">
        <f>INDEX(Data_base_case!$D$8:$FS$122,MATCH(Scenarios_definition!C102,Data_base_case!$D$8:$D$122,0),MATCH(Scenarios_definition!D102&amp;Scenarios_definition!G102,Data_base_case!$D$7:$FS$7,0))</f>
        <v>180</v>
      </c>
    </row>
    <row r="103" spans="1:8" x14ac:dyDescent="0.3">
      <c r="B103" t="s">
        <v>536</v>
      </c>
      <c r="C103" s="11" t="s">
        <v>46</v>
      </c>
      <c r="D103" s="1" t="s">
        <v>184</v>
      </c>
      <c r="E103" s="11" t="s">
        <v>133</v>
      </c>
      <c r="F103" s="1">
        <f t="shared" si="2"/>
        <v>2.6999999999999997</v>
      </c>
      <c r="G103" s="70" t="s">
        <v>326</v>
      </c>
      <c r="H103" s="1">
        <f>INDEX(Data_base_case!$D$8:$FS$122,MATCH(Scenarios_definition!C103,Data_base_case!$D$8:$D$122,0),MATCH(Scenarios_definition!D103&amp;Scenarios_definition!G103,Data_base_case!$D$7:$FS$7,0))</f>
        <v>2.6999999999999997</v>
      </c>
    </row>
    <row r="104" spans="1:8" x14ac:dyDescent="0.3">
      <c r="A104" s="1" t="s">
        <v>435</v>
      </c>
      <c r="B104" t="s">
        <v>537</v>
      </c>
      <c r="C104" s="11" t="s">
        <v>162</v>
      </c>
      <c r="D104" s="1" t="s">
        <v>183</v>
      </c>
      <c r="E104" s="11" t="s">
        <v>133</v>
      </c>
      <c r="F104" s="1">
        <f t="shared" si="2"/>
        <v>250</v>
      </c>
      <c r="G104" s="70" t="s">
        <v>326</v>
      </c>
      <c r="H104" s="1">
        <f>INDEX(Data_base_case!$D$8:$FS$122,MATCH(Scenarios_definition!C104,Data_base_case!$D$8:$D$122,0),MATCH(Scenarios_definition!D104&amp;Scenarios_definition!G104,Data_base_case!$D$7:$FS$7,0))</f>
        <v>250</v>
      </c>
    </row>
    <row r="105" spans="1:8" x14ac:dyDescent="0.3">
      <c r="B105" t="s">
        <v>537</v>
      </c>
      <c r="C105" s="11" t="s">
        <v>162</v>
      </c>
      <c r="D105" s="1" t="s">
        <v>184</v>
      </c>
      <c r="E105" s="11" t="s">
        <v>133</v>
      </c>
      <c r="F105" s="1">
        <f t="shared" si="2"/>
        <v>7.5</v>
      </c>
      <c r="G105" s="70" t="s">
        <v>326</v>
      </c>
      <c r="H105" s="1">
        <f>INDEX(Data_base_case!$D$8:$FS$122,MATCH(Scenarios_definition!C105,Data_base_case!$D$8:$D$122,0),MATCH(Scenarios_definition!D105&amp;Scenarios_definition!G105,Data_base_case!$D$7:$FS$7,0))</f>
        <v>7.5</v>
      </c>
    </row>
    <row r="106" spans="1:8" x14ac:dyDescent="0.3">
      <c r="B106" t="s">
        <v>537</v>
      </c>
      <c r="C106" s="11" t="s">
        <v>46</v>
      </c>
      <c r="D106" s="1" t="s">
        <v>183</v>
      </c>
      <c r="E106" s="11" t="s">
        <v>133</v>
      </c>
      <c r="F106" s="1">
        <f t="shared" si="2"/>
        <v>180</v>
      </c>
      <c r="G106" s="70" t="s">
        <v>326</v>
      </c>
      <c r="H106" s="1">
        <f>INDEX(Data_base_case!$D$8:$FS$122,MATCH(Scenarios_definition!C106,Data_base_case!$D$8:$D$122,0),MATCH(Scenarios_definition!D106&amp;Scenarios_definition!G106,Data_base_case!$D$7:$FS$7,0))</f>
        <v>180</v>
      </c>
    </row>
    <row r="107" spans="1:8" x14ac:dyDescent="0.3">
      <c r="B107" t="s">
        <v>537</v>
      </c>
      <c r="C107" s="11" t="s">
        <v>46</v>
      </c>
      <c r="D107" s="1" t="s">
        <v>184</v>
      </c>
      <c r="E107" s="11" t="s">
        <v>133</v>
      </c>
      <c r="F107" s="1">
        <f t="shared" si="2"/>
        <v>2.6999999999999997</v>
      </c>
      <c r="G107" s="70" t="s">
        <v>326</v>
      </c>
      <c r="H107" s="1">
        <f>INDEX(Data_base_case!$D$8:$FS$122,MATCH(Scenarios_definition!C107,Data_base_case!$D$8:$D$122,0),MATCH(Scenarios_definition!D107&amp;Scenarios_definition!G107,Data_base_case!$D$7:$FS$7,0))</f>
        <v>2.6999999999999997</v>
      </c>
    </row>
    <row r="108" spans="1:8" x14ac:dyDescent="0.3">
      <c r="A108" s="1" t="s">
        <v>432</v>
      </c>
      <c r="B108" t="s">
        <v>526</v>
      </c>
      <c r="C108" s="11" t="s">
        <v>49</v>
      </c>
      <c r="D108" s="1" t="s">
        <v>183</v>
      </c>
      <c r="E108" s="11" t="s">
        <v>133</v>
      </c>
      <c r="F108" s="1">
        <f t="shared" si="2"/>
        <v>646.52980000000002</v>
      </c>
      <c r="G108" s="70" t="s">
        <v>323</v>
      </c>
      <c r="H108" s="1">
        <f>INDEX(Data_base_case!$D$8:$FS$122,MATCH(Scenarios_definition!C108,Data_base_case!$D$8:$D$122,0),MATCH(Scenarios_definition!D108&amp;Scenarios_definition!G108,Data_base_case!$D$7:$FS$7,0))</f>
        <v>646.52980000000002</v>
      </c>
    </row>
    <row r="109" spans="1:8" x14ac:dyDescent="0.3">
      <c r="B109" t="s">
        <v>526</v>
      </c>
      <c r="C109" s="11" t="s">
        <v>49</v>
      </c>
      <c r="D109" s="1" t="s">
        <v>184</v>
      </c>
      <c r="E109" s="11" t="s">
        <v>133</v>
      </c>
      <c r="F109" s="1">
        <f t="shared" si="2"/>
        <v>11.157853000000001</v>
      </c>
      <c r="G109" s="70" t="s">
        <v>323</v>
      </c>
      <c r="H109" s="1">
        <f>INDEX(Data_base_case!$D$8:$FS$122,MATCH(Scenarios_definition!C109,Data_base_case!$D$8:$D$122,0),MATCH(Scenarios_definition!D109&amp;Scenarios_definition!G109,Data_base_case!$D$7:$FS$7,0))</f>
        <v>11.157853000000001</v>
      </c>
    </row>
    <row r="110" spans="1:8" x14ac:dyDescent="0.3">
      <c r="B110" t="s">
        <v>526</v>
      </c>
      <c r="C110" s="11" t="s">
        <v>49</v>
      </c>
      <c r="D110" s="1" t="s">
        <v>185</v>
      </c>
      <c r="E110" s="11" t="s">
        <v>133</v>
      </c>
      <c r="F110" s="1">
        <f t="shared" si="2"/>
        <v>0</v>
      </c>
      <c r="G110" s="70" t="s">
        <v>323</v>
      </c>
      <c r="H110" s="1">
        <f>INDEX(Data_base_case!$D$8:$FS$122,MATCH(Scenarios_definition!C110,Data_base_case!$D$8:$D$122,0),MATCH(Scenarios_definition!D110&amp;Scenarios_definition!G110,Data_base_case!$D$7:$FS$7,0))</f>
        <v>0</v>
      </c>
    </row>
    <row r="111" spans="1:8" x14ac:dyDescent="0.3">
      <c r="B111" t="s">
        <v>526</v>
      </c>
      <c r="C111" s="11" t="s">
        <v>164</v>
      </c>
      <c r="D111" s="1" t="s">
        <v>183</v>
      </c>
      <c r="E111" s="11" t="s">
        <v>133</v>
      </c>
      <c r="F111" s="1">
        <f t="shared" si="2"/>
        <v>1758.6807528485745</v>
      </c>
      <c r="G111" s="70" t="s">
        <v>323</v>
      </c>
      <c r="H111" s="1">
        <f>INDEX(Data_base_case!$D$8:$FS$122,MATCH(Scenarios_definition!C111,Data_base_case!$D$8:$D$122,0),MATCH(Scenarios_definition!D111&amp;Scenarios_definition!G111,Data_base_case!$D$7:$FS$7,0))</f>
        <v>1758.6807528485745</v>
      </c>
    </row>
    <row r="112" spans="1:8" x14ac:dyDescent="0.3">
      <c r="B112" t="s">
        <v>526</v>
      </c>
      <c r="C112" s="11" t="s">
        <v>164</v>
      </c>
      <c r="D112" s="1" t="s">
        <v>184</v>
      </c>
      <c r="E112" s="11" t="s">
        <v>133</v>
      </c>
      <c r="F112" s="1">
        <f t="shared" si="2"/>
        <v>14.599060000000001</v>
      </c>
      <c r="G112" s="70" t="s">
        <v>323</v>
      </c>
      <c r="H112" s="1">
        <f>INDEX(Data_base_case!$D$8:$FS$122,MATCH(Scenarios_definition!C112,Data_base_case!$D$8:$D$122,0),MATCH(Scenarios_definition!D112&amp;Scenarios_definition!G112,Data_base_case!$D$7:$FS$7,0))</f>
        <v>14.599060000000001</v>
      </c>
    </row>
    <row r="113" spans="1:8" x14ac:dyDescent="0.3">
      <c r="B113" t="s">
        <v>526</v>
      </c>
      <c r="C113" s="11" t="s">
        <v>164</v>
      </c>
      <c r="D113" s="1" t="s">
        <v>185</v>
      </c>
      <c r="E113" s="11" t="s">
        <v>133</v>
      </c>
      <c r="F113" s="1">
        <f t="shared" si="2"/>
        <v>1.5641850000000001E-3</v>
      </c>
      <c r="G113" s="70" t="s">
        <v>323</v>
      </c>
      <c r="H113" s="1">
        <f>INDEX(Data_base_case!$D$8:$FS$122,MATCH(Scenarios_definition!C113,Data_base_case!$D$8:$D$122,0),MATCH(Scenarios_definition!D113&amp;Scenarios_definition!G113,Data_base_case!$D$7:$FS$7,0))</f>
        <v>1.5641850000000001E-3</v>
      </c>
    </row>
    <row r="114" spans="1:8" x14ac:dyDescent="0.3">
      <c r="B114" t="s">
        <v>526</v>
      </c>
      <c r="C114" s="11" t="s">
        <v>54</v>
      </c>
      <c r="D114" s="1" t="s">
        <v>183</v>
      </c>
      <c r="E114" s="11" t="s">
        <v>133</v>
      </c>
      <c r="F114" s="1">
        <f t="shared" si="2"/>
        <v>2188.7934195531479</v>
      </c>
      <c r="G114" s="70" t="s">
        <v>323</v>
      </c>
      <c r="H114" s="1">
        <f>INDEX(Data_base_case!$D$8:$FS$122,MATCH(Scenarios_definition!C114,Data_base_case!$D$8:$D$122,0),MATCH(Scenarios_definition!D114&amp;Scenarios_definition!G114,Data_base_case!$D$7:$FS$7,0))</f>
        <v>2188.7934195531479</v>
      </c>
    </row>
    <row r="115" spans="1:8" x14ac:dyDescent="0.3">
      <c r="B115" t="s">
        <v>526</v>
      </c>
      <c r="C115" s="11" t="s">
        <v>54</v>
      </c>
      <c r="D115" s="1" t="s">
        <v>184</v>
      </c>
      <c r="E115" s="11" t="s">
        <v>133</v>
      </c>
      <c r="F115" s="1">
        <f t="shared" si="2"/>
        <v>14.599060000000001</v>
      </c>
      <c r="G115" s="70" t="s">
        <v>323</v>
      </c>
      <c r="H115" s="1">
        <f>INDEX(Data_base_case!$D$8:$FS$122,MATCH(Scenarios_definition!C115,Data_base_case!$D$8:$D$122,0),MATCH(Scenarios_definition!D115&amp;Scenarios_definition!G115,Data_base_case!$D$7:$FS$7,0))</f>
        <v>14.599060000000001</v>
      </c>
    </row>
    <row r="116" spans="1:8" x14ac:dyDescent="0.3">
      <c r="B116" t="s">
        <v>526</v>
      </c>
      <c r="C116" s="11" t="s">
        <v>54</v>
      </c>
      <c r="D116" s="1" t="s">
        <v>185</v>
      </c>
      <c r="E116" s="11" t="s">
        <v>133</v>
      </c>
      <c r="F116" s="1">
        <f t="shared" si="2"/>
        <v>1.5641850000000001E-3</v>
      </c>
      <c r="G116" s="70" t="s">
        <v>323</v>
      </c>
      <c r="H116" s="1">
        <f>INDEX(Data_base_case!$D$8:$FS$122,MATCH(Scenarios_definition!C116,Data_base_case!$D$8:$D$122,0),MATCH(Scenarios_definition!D116&amp;Scenarios_definition!G116,Data_base_case!$D$7:$FS$7,0))</f>
        <v>1.5641850000000001E-3</v>
      </c>
    </row>
    <row r="117" spans="1:8" x14ac:dyDescent="0.3">
      <c r="A117" s="1" t="s">
        <v>433</v>
      </c>
      <c r="B117" t="s">
        <v>527</v>
      </c>
      <c r="C117" s="11" t="s">
        <v>49</v>
      </c>
      <c r="D117" s="1" t="s">
        <v>183</v>
      </c>
      <c r="E117" s="11" t="s">
        <v>133</v>
      </c>
      <c r="F117" s="1">
        <f t="shared" si="2"/>
        <v>646.52980000000002</v>
      </c>
      <c r="G117" s="70" t="s">
        <v>323</v>
      </c>
      <c r="H117" s="1">
        <f>INDEX(Data_base_case!$D$8:$FS$122,MATCH(Scenarios_definition!C117,Data_base_case!$D$8:$D$122,0),MATCH(Scenarios_definition!D117&amp;Scenarios_definition!G117,Data_base_case!$D$7:$FS$7,0))</f>
        <v>646.52980000000002</v>
      </c>
    </row>
    <row r="118" spans="1:8" x14ac:dyDescent="0.3">
      <c r="B118" t="s">
        <v>527</v>
      </c>
      <c r="C118" s="11" t="s">
        <v>49</v>
      </c>
      <c r="D118" s="1" t="s">
        <v>184</v>
      </c>
      <c r="E118" s="11" t="s">
        <v>133</v>
      </c>
      <c r="F118" s="1">
        <f t="shared" si="2"/>
        <v>11.157853000000001</v>
      </c>
      <c r="G118" s="70" t="s">
        <v>323</v>
      </c>
      <c r="H118" s="1">
        <f>INDEX(Data_base_case!$D$8:$FS$122,MATCH(Scenarios_definition!C118,Data_base_case!$D$8:$D$122,0),MATCH(Scenarios_definition!D118&amp;Scenarios_definition!G118,Data_base_case!$D$7:$FS$7,0))</f>
        <v>11.157853000000001</v>
      </c>
    </row>
    <row r="119" spans="1:8" x14ac:dyDescent="0.3">
      <c r="B119" t="s">
        <v>527</v>
      </c>
      <c r="C119" s="11" t="s">
        <v>49</v>
      </c>
      <c r="D119" s="1" t="s">
        <v>185</v>
      </c>
      <c r="E119" s="11" t="s">
        <v>133</v>
      </c>
      <c r="F119" s="1">
        <f t="shared" si="2"/>
        <v>0</v>
      </c>
      <c r="G119" s="70" t="s">
        <v>323</v>
      </c>
      <c r="H119" s="1">
        <f>INDEX(Data_base_case!$D$8:$FS$122,MATCH(Scenarios_definition!C119,Data_base_case!$D$8:$D$122,0),MATCH(Scenarios_definition!D119&amp;Scenarios_definition!G119,Data_base_case!$D$7:$FS$7,0))</f>
        <v>0</v>
      </c>
    </row>
    <row r="120" spans="1:8" x14ac:dyDescent="0.3">
      <c r="B120" t="s">
        <v>527</v>
      </c>
      <c r="C120" s="11" t="s">
        <v>164</v>
      </c>
      <c r="D120" s="1" t="s">
        <v>183</v>
      </c>
      <c r="E120" s="11" t="s">
        <v>133</v>
      </c>
      <c r="F120" s="1">
        <f t="shared" si="2"/>
        <v>1758.6807528485745</v>
      </c>
      <c r="G120" s="70" t="s">
        <v>323</v>
      </c>
      <c r="H120" s="1">
        <f>INDEX(Data_base_case!$D$8:$FS$122,MATCH(Scenarios_definition!C120,Data_base_case!$D$8:$D$122,0),MATCH(Scenarios_definition!D120&amp;Scenarios_definition!G120,Data_base_case!$D$7:$FS$7,0))</f>
        <v>1758.6807528485745</v>
      </c>
    </row>
    <row r="121" spans="1:8" x14ac:dyDescent="0.3">
      <c r="B121" t="s">
        <v>527</v>
      </c>
      <c r="C121" s="11" t="s">
        <v>164</v>
      </c>
      <c r="D121" s="1" t="s">
        <v>184</v>
      </c>
      <c r="E121" s="11" t="s">
        <v>133</v>
      </c>
      <c r="F121" s="1">
        <f t="shared" si="2"/>
        <v>14.599060000000001</v>
      </c>
      <c r="G121" s="70" t="s">
        <v>323</v>
      </c>
      <c r="H121" s="1">
        <f>INDEX(Data_base_case!$D$8:$FS$122,MATCH(Scenarios_definition!C121,Data_base_case!$D$8:$D$122,0),MATCH(Scenarios_definition!D121&amp;Scenarios_definition!G121,Data_base_case!$D$7:$FS$7,0))</f>
        <v>14.599060000000001</v>
      </c>
    </row>
    <row r="122" spans="1:8" x14ac:dyDescent="0.3">
      <c r="B122" t="s">
        <v>527</v>
      </c>
      <c r="C122" s="11" t="s">
        <v>164</v>
      </c>
      <c r="D122" s="1" t="s">
        <v>185</v>
      </c>
      <c r="E122" s="11" t="s">
        <v>133</v>
      </c>
      <c r="F122" s="1">
        <f t="shared" si="2"/>
        <v>1.5641850000000001E-3</v>
      </c>
      <c r="G122" s="70" t="s">
        <v>323</v>
      </c>
      <c r="H122" s="1">
        <f>INDEX(Data_base_case!$D$8:$FS$122,MATCH(Scenarios_definition!C122,Data_base_case!$D$8:$D$122,0),MATCH(Scenarios_definition!D122&amp;Scenarios_definition!G122,Data_base_case!$D$7:$FS$7,0))</f>
        <v>1.5641850000000001E-3</v>
      </c>
    </row>
    <row r="123" spans="1:8" x14ac:dyDescent="0.3">
      <c r="B123" t="s">
        <v>527</v>
      </c>
      <c r="C123" s="11" t="s">
        <v>54</v>
      </c>
      <c r="D123" s="1" t="s">
        <v>183</v>
      </c>
      <c r="E123" s="11" t="s">
        <v>133</v>
      </c>
      <c r="F123" s="1">
        <f t="shared" si="2"/>
        <v>2188.7934195531479</v>
      </c>
      <c r="G123" s="70" t="s">
        <v>323</v>
      </c>
      <c r="H123" s="1">
        <f>INDEX(Data_base_case!$D$8:$FS$122,MATCH(Scenarios_definition!C123,Data_base_case!$D$8:$D$122,0),MATCH(Scenarios_definition!D123&amp;Scenarios_definition!G123,Data_base_case!$D$7:$FS$7,0))</f>
        <v>2188.7934195531479</v>
      </c>
    </row>
    <row r="124" spans="1:8" x14ac:dyDescent="0.3">
      <c r="B124" t="s">
        <v>527</v>
      </c>
      <c r="C124" s="11" t="s">
        <v>54</v>
      </c>
      <c r="D124" s="1" t="s">
        <v>184</v>
      </c>
      <c r="E124" s="11" t="s">
        <v>133</v>
      </c>
      <c r="F124" s="1">
        <f t="shared" si="2"/>
        <v>14.599060000000001</v>
      </c>
      <c r="G124" s="70" t="s">
        <v>323</v>
      </c>
      <c r="H124" s="1">
        <f>INDEX(Data_base_case!$D$8:$FS$122,MATCH(Scenarios_definition!C124,Data_base_case!$D$8:$D$122,0),MATCH(Scenarios_definition!D124&amp;Scenarios_definition!G124,Data_base_case!$D$7:$FS$7,0))</f>
        <v>14.599060000000001</v>
      </c>
    </row>
    <row r="125" spans="1:8" x14ac:dyDescent="0.3">
      <c r="B125" t="s">
        <v>527</v>
      </c>
      <c r="C125" s="11" t="s">
        <v>54</v>
      </c>
      <c r="D125" s="1" t="s">
        <v>185</v>
      </c>
      <c r="E125" s="11" t="s">
        <v>133</v>
      </c>
      <c r="F125" s="1">
        <f t="shared" si="2"/>
        <v>1.5641850000000001E-3</v>
      </c>
      <c r="G125" s="70" t="s">
        <v>323</v>
      </c>
      <c r="H125" s="1">
        <f>INDEX(Data_base_case!$D$8:$FS$122,MATCH(Scenarios_definition!C125,Data_base_case!$D$8:$D$122,0),MATCH(Scenarios_definition!D125&amp;Scenarios_definition!G125,Data_base_case!$D$7:$FS$7,0))</f>
        <v>1.5641850000000001E-3</v>
      </c>
    </row>
    <row r="126" spans="1:8" x14ac:dyDescent="0.3">
      <c r="A126" s="1" t="s">
        <v>434</v>
      </c>
      <c r="B126" t="s">
        <v>528</v>
      </c>
      <c r="C126" s="11" t="s">
        <v>49</v>
      </c>
      <c r="D126" s="1" t="s">
        <v>183</v>
      </c>
      <c r="E126" s="11" t="s">
        <v>133</v>
      </c>
      <c r="F126" s="1">
        <f t="shared" si="2"/>
        <v>646.52980000000002</v>
      </c>
      <c r="G126" s="70" t="s">
        <v>323</v>
      </c>
      <c r="H126" s="1">
        <f>INDEX(Data_base_case!$D$8:$FS$122,MATCH(Scenarios_definition!C126,Data_base_case!$D$8:$D$122,0),MATCH(Scenarios_definition!D126&amp;Scenarios_definition!G126,Data_base_case!$D$7:$FS$7,0))</f>
        <v>646.52980000000002</v>
      </c>
    </row>
    <row r="127" spans="1:8" x14ac:dyDescent="0.3">
      <c r="B127" t="s">
        <v>528</v>
      </c>
      <c r="C127" s="11" t="s">
        <v>49</v>
      </c>
      <c r="D127" s="1" t="s">
        <v>184</v>
      </c>
      <c r="E127" s="11" t="s">
        <v>133</v>
      </c>
      <c r="F127" s="1">
        <f t="shared" si="2"/>
        <v>11.157853000000001</v>
      </c>
      <c r="G127" s="70" t="s">
        <v>323</v>
      </c>
      <c r="H127" s="1">
        <f>INDEX(Data_base_case!$D$8:$FS$122,MATCH(Scenarios_definition!C127,Data_base_case!$D$8:$D$122,0),MATCH(Scenarios_definition!D127&amp;Scenarios_definition!G127,Data_base_case!$D$7:$FS$7,0))</f>
        <v>11.157853000000001</v>
      </c>
    </row>
    <row r="128" spans="1:8" x14ac:dyDescent="0.3">
      <c r="B128" t="s">
        <v>528</v>
      </c>
      <c r="C128" s="11" t="s">
        <v>49</v>
      </c>
      <c r="D128" s="1" t="s">
        <v>185</v>
      </c>
      <c r="E128" s="11" t="s">
        <v>133</v>
      </c>
      <c r="F128" s="1">
        <f t="shared" si="2"/>
        <v>0</v>
      </c>
      <c r="G128" s="70" t="s">
        <v>323</v>
      </c>
      <c r="H128" s="1">
        <f>INDEX(Data_base_case!$D$8:$FS$122,MATCH(Scenarios_definition!C128,Data_base_case!$D$8:$D$122,0),MATCH(Scenarios_definition!D128&amp;Scenarios_definition!G128,Data_base_case!$D$7:$FS$7,0))</f>
        <v>0</v>
      </c>
    </row>
    <row r="129" spans="1:8" x14ac:dyDescent="0.3">
      <c r="B129" t="s">
        <v>528</v>
      </c>
      <c r="C129" s="11" t="s">
        <v>164</v>
      </c>
      <c r="D129" s="1" t="s">
        <v>183</v>
      </c>
      <c r="E129" s="11" t="s">
        <v>133</v>
      </c>
      <c r="F129" s="1">
        <f t="shared" si="2"/>
        <v>1758.6807528485745</v>
      </c>
      <c r="G129" s="70" t="s">
        <v>323</v>
      </c>
      <c r="H129" s="1">
        <f>INDEX(Data_base_case!$D$8:$FS$122,MATCH(Scenarios_definition!C129,Data_base_case!$D$8:$D$122,0),MATCH(Scenarios_definition!D129&amp;Scenarios_definition!G129,Data_base_case!$D$7:$FS$7,0))</f>
        <v>1758.6807528485745</v>
      </c>
    </row>
    <row r="130" spans="1:8" x14ac:dyDescent="0.3">
      <c r="B130" t="s">
        <v>528</v>
      </c>
      <c r="C130" s="11" t="s">
        <v>164</v>
      </c>
      <c r="D130" s="1" t="s">
        <v>184</v>
      </c>
      <c r="E130" s="11" t="s">
        <v>133</v>
      </c>
      <c r="F130" s="1">
        <f t="shared" si="2"/>
        <v>14.599060000000001</v>
      </c>
      <c r="G130" s="70" t="s">
        <v>323</v>
      </c>
      <c r="H130" s="1">
        <f>INDEX(Data_base_case!$D$8:$FS$122,MATCH(Scenarios_definition!C130,Data_base_case!$D$8:$D$122,0),MATCH(Scenarios_definition!D130&amp;Scenarios_definition!G130,Data_base_case!$D$7:$FS$7,0))</f>
        <v>14.599060000000001</v>
      </c>
    </row>
    <row r="131" spans="1:8" x14ac:dyDescent="0.3">
      <c r="B131" t="s">
        <v>528</v>
      </c>
      <c r="C131" s="11" t="s">
        <v>164</v>
      </c>
      <c r="D131" s="1" t="s">
        <v>185</v>
      </c>
      <c r="E131" s="11" t="s">
        <v>133</v>
      </c>
      <c r="F131" s="1">
        <f t="shared" si="2"/>
        <v>1.5641850000000001E-3</v>
      </c>
      <c r="G131" s="70" t="s">
        <v>323</v>
      </c>
      <c r="H131" s="1">
        <f>INDEX(Data_base_case!$D$8:$FS$122,MATCH(Scenarios_definition!C131,Data_base_case!$D$8:$D$122,0),MATCH(Scenarios_definition!D131&amp;Scenarios_definition!G131,Data_base_case!$D$7:$FS$7,0))</f>
        <v>1.5641850000000001E-3</v>
      </c>
    </row>
    <row r="132" spans="1:8" x14ac:dyDescent="0.3">
      <c r="B132" t="s">
        <v>528</v>
      </c>
      <c r="C132" s="11" t="s">
        <v>54</v>
      </c>
      <c r="D132" s="1" t="s">
        <v>183</v>
      </c>
      <c r="E132" s="11" t="s">
        <v>133</v>
      </c>
      <c r="F132" s="1">
        <f t="shared" si="2"/>
        <v>2188.7934195531479</v>
      </c>
      <c r="G132" s="70" t="s">
        <v>323</v>
      </c>
      <c r="H132" s="1">
        <f>INDEX(Data_base_case!$D$8:$FS$122,MATCH(Scenarios_definition!C132,Data_base_case!$D$8:$D$122,0),MATCH(Scenarios_definition!D132&amp;Scenarios_definition!G132,Data_base_case!$D$7:$FS$7,0))</f>
        <v>2188.7934195531479</v>
      </c>
    </row>
    <row r="133" spans="1:8" x14ac:dyDescent="0.3">
      <c r="B133" t="s">
        <v>528</v>
      </c>
      <c r="C133" s="11" t="s">
        <v>54</v>
      </c>
      <c r="D133" s="1" t="s">
        <v>184</v>
      </c>
      <c r="E133" s="11" t="s">
        <v>133</v>
      </c>
      <c r="F133" s="1">
        <f t="shared" si="2"/>
        <v>14.599060000000001</v>
      </c>
      <c r="G133" s="70" t="s">
        <v>323</v>
      </c>
      <c r="H133" s="1">
        <f>INDEX(Data_base_case!$D$8:$FS$122,MATCH(Scenarios_definition!C133,Data_base_case!$D$8:$D$122,0),MATCH(Scenarios_definition!D133&amp;Scenarios_definition!G133,Data_base_case!$D$7:$FS$7,0))</f>
        <v>14.599060000000001</v>
      </c>
    </row>
    <row r="134" spans="1:8" x14ac:dyDescent="0.3">
      <c r="B134" t="s">
        <v>528</v>
      </c>
      <c r="C134" s="11" t="s">
        <v>54</v>
      </c>
      <c r="D134" s="1" t="s">
        <v>185</v>
      </c>
      <c r="E134" s="11" t="s">
        <v>133</v>
      </c>
      <c r="F134" s="1">
        <f t="shared" si="2"/>
        <v>1.5641850000000001E-3</v>
      </c>
      <c r="G134" s="70" t="s">
        <v>323</v>
      </c>
      <c r="H134" s="1">
        <f>INDEX(Data_base_case!$D$8:$FS$122,MATCH(Scenarios_definition!C134,Data_base_case!$D$8:$D$122,0),MATCH(Scenarios_definition!D134&amp;Scenarios_definition!G134,Data_base_case!$D$7:$FS$7,0))</f>
        <v>1.5641850000000001E-3</v>
      </c>
    </row>
    <row r="135" spans="1:8" x14ac:dyDescent="0.3">
      <c r="A135" s="1" t="s">
        <v>435</v>
      </c>
      <c r="B135" t="s">
        <v>529</v>
      </c>
      <c r="C135" s="11" t="s">
        <v>49</v>
      </c>
      <c r="D135" s="1" t="s">
        <v>183</v>
      </c>
      <c r="E135" s="11" t="s">
        <v>133</v>
      </c>
      <c r="F135" s="1">
        <f t="shared" si="2"/>
        <v>646.52980000000002</v>
      </c>
      <c r="G135" s="70" t="s">
        <v>323</v>
      </c>
      <c r="H135" s="1">
        <f>INDEX(Data_base_case!$D$8:$FS$122,MATCH(Scenarios_definition!C135,Data_base_case!$D$8:$D$122,0),MATCH(Scenarios_definition!D135&amp;Scenarios_definition!G135,Data_base_case!$D$7:$FS$7,0))</f>
        <v>646.52980000000002</v>
      </c>
    </row>
    <row r="136" spans="1:8" x14ac:dyDescent="0.3">
      <c r="B136" t="s">
        <v>529</v>
      </c>
      <c r="C136" s="11" t="s">
        <v>49</v>
      </c>
      <c r="D136" s="1" t="s">
        <v>184</v>
      </c>
      <c r="E136" s="11" t="s">
        <v>133</v>
      </c>
      <c r="F136" s="1">
        <f t="shared" si="2"/>
        <v>11.157853000000001</v>
      </c>
      <c r="G136" s="70" t="s">
        <v>323</v>
      </c>
      <c r="H136" s="1">
        <f>INDEX(Data_base_case!$D$8:$FS$122,MATCH(Scenarios_definition!C136,Data_base_case!$D$8:$D$122,0),MATCH(Scenarios_definition!D136&amp;Scenarios_definition!G136,Data_base_case!$D$7:$FS$7,0))</f>
        <v>11.157853000000001</v>
      </c>
    </row>
    <row r="137" spans="1:8" x14ac:dyDescent="0.3">
      <c r="B137" t="s">
        <v>529</v>
      </c>
      <c r="C137" s="11" t="s">
        <v>49</v>
      </c>
      <c r="D137" s="1" t="s">
        <v>185</v>
      </c>
      <c r="E137" s="11" t="s">
        <v>133</v>
      </c>
      <c r="F137" s="1">
        <f t="shared" si="2"/>
        <v>0</v>
      </c>
      <c r="G137" s="70" t="s">
        <v>323</v>
      </c>
      <c r="H137" s="1">
        <f>INDEX(Data_base_case!$D$8:$FS$122,MATCH(Scenarios_definition!C137,Data_base_case!$D$8:$D$122,0),MATCH(Scenarios_definition!D137&amp;Scenarios_definition!G137,Data_base_case!$D$7:$FS$7,0))</f>
        <v>0</v>
      </c>
    </row>
    <row r="138" spans="1:8" x14ac:dyDescent="0.3">
      <c r="B138" t="s">
        <v>529</v>
      </c>
      <c r="C138" s="11" t="s">
        <v>164</v>
      </c>
      <c r="D138" s="1" t="s">
        <v>183</v>
      </c>
      <c r="E138" s="11" t="s">
        <v>133</v>
      </c>
      <c r="F138" s="1">
        <f t="shared" si="2"/>
        <v>1758.6807528485745</v>
      </c>
      <c r="G138" s="70" t="s">
        <v>323</v>
      </c>
      <c r="H138" s="1">
        <f>INDEX(Data_base_case!$D$8:$FS$122,MATCH(Scenarios_definition!C138,Data_base_case!$D$8:$D$122,0),MATCH(Scenarios_definition!D138&amp;Scenarios_definition!G138,Data_base_case!$D$7:$FS$7,0))</f>
        <v>1758.6807528485745</v>
      </c>
    </row>
    <row r="139" spans="1:8" x14ac:dyDescent="0.3">
      <c r="B139" t="s">
        <v>529</v>
      </c>
      <c r="C139" s="11" t="s">
        <v>164</v>
      </c>
      <c r="D139" s="1" t="s">
        <v>184</v>
      </c>
      <c r="E139" s="11" t="s">
        <v>133</v>
      </c>
      <c r="F139" s="1">
        <f t="shared" si="2"/>
        <v>14.599060000000001</v>
      </c>
      <c r="G139" s="70" t="s">
        <v>323</v>
      </c>
      <c r="H139" s="1">
        <f>INDEX(Data_base_case!$D$8:$FS$122,MATCH(Scenarios_definition!C139,Data_base_case!$D$8:$D$122,0),MATCH(Scenarios_definition!D139&amp;Scenarios_definition!G139,Data_base_case!$D$7:$FS$7,0))</f>
        <v>14.599060000000001</v>
      </c>
    </row>
    <row r="140" spans="1:8" x14ac:dyDescent="0.3">
      <c r="B140" t="s">
        <v>529</v>
      </c>
      <c r="C140" s="11" t="s">
        <v>164</v>
      </c>
      <c r="D140" s="1" t="s">
        <v>185</v>
      </c>
      <c r="E140" s="11" t="s">
        <v>133</v>
      </c>
      <c r="F140" s="1">
        <f t="shared" si="2"/>
        <v>1.5641850000000001E-3</v>
      </c>
      <c r="G140" s="70" t="s">
        <v>323</v>
      </c>
      <c r="H140" s="1">
        <f>INDEX(Data_base_case!$D$8:$FS$122,MATCH(Scenarios_definition!C140,Data_base_case!$D$8:$D$122,0),MATCH(Scenarios_definition!D140&amp;Scenarios_definition!G140,Data_base_case!$D$7:$FS$7,0))</f>
        <v>1.5641850000000001E-3</v>
      </c>
    </row>
    <row r="141" spans="1:8" x14ac:dyDescent="0.3">
      <c r="B141" t="s">
        <v>529</v>
      </c>
      <c r="C141" s="11" t="s">
        <v>54</v>
      </c>
      <c r="D141" s="1" t="s">
        <v>183</v>
      </c>
      <c r="E141" s="11" t="s">
        <v>133</v>
      </c>
      <c r="F141" s="1">
        <f t="shared" si="2"/>
        <v>2188.7934195531479</v>
      </c>
      <c r="G141" s="70" t="s">
        <v>323</v>
      </c>
      <c r="H141" s="1">
        <f>INDEX(Data_base_case!$D$8:$FS$122,MATCH(Scenarios_definition!C141,Data_base_case!$D$8:$D$122,0),MATCH(Scenarios_definition!D141&amp;Scenarios_definition!G141,Data_base_case!$D$7:$FS$7,0))</f>
        <v>2188.7934195531479</v>
      </c>
    </row>
    <row r="142" spans="1:8" x14ac:dyDescent="0.3">
      <c r="B142" t="s">
        <v>529</v>
      </c>
      <c r="C142" s="11" t="s">
        <v>54</v>
      </c>
      <c r="D142" s="1" t="s">
        <v>184</v>
      </c>
      <c r="E142" s="11" t="s">
        <v>133</v>
      </c>
      <c r="F142" s="1">
        <f t="shared" si="2"/>
        <v>14.599060000000001</v>
      </c>
      <c r="G142" s="70" t="s">
        <v>323</v>
      </c>
      <c r="H142" s="1">
        <f>INDEX(Data_base_case!$D$8:$FS$122,MATCH(Scenarios_definition!C142,Data_base_case!$D$8:$D$122,0),MATCH(Scenarios_definition!D142&amp;Scenarios_definition!G142,Data_base_case!$D$7:$FS$7,0))</f>
        <v>14.599060000000001</v>
      </c>
    </row>
    <row r="143" spans="1:8" x14ac:dyDescent="0.3">
      <c r="B143" t="s">
        <v>529</v>
      </c>
      <c r="C143" s="11" t="s">
        <v>54</v>
      </c>
      <c r="D143" s="1" t="s">
        <v>185</v>
      </c>
      <c r="E143" s="11" t="s">
        <v>133</v>
      </c>
      <c r="F143" s="1">
        <f t="shared" si="2"/>
        <v>1.5641850000000001E-3</v>
      </c>
      <c r="G143" s="70" t="s">
        <v>323</v>
      </c>
      <c r="H143" s="1">
        <f>INDEX(Data_base_case!$D$8:$FS$122,MATCH(Scenarios_definition!C143,Data_base_case!$D$8:$D$122,0),MATCH(Scenarios_definition!D143&amp;Scenarios_definition!G143,Data_base_case!$D$7:$FS$7,0))</f>
        <v>1.5641850000000001E-3</v>
      </c>
    </row>
    <row r="144" spans="1:8" x14ac:dyDescent="0.3">
      <c r="A144" s="1" t="s">
        <v>432</v>
      </c>
      <c r="B144" t="s">
        <v>538</v>
      </c>
      <c r="C144" s="11" t="s">
        <v>49</v>
      </c>
      <c r="D144" s="1" t="s">
        <v>183</v>
      </c>
      <c r="E144" s="11" t="s">
        <v>133</v>
      </c>
      <c r="F144" s="1">
        <f t="shared" si="2"/>
        <v>375.40440000000001</v>
      </c>
      <c r="G144" s="70" t="s">
        <v>326</v>
      </c>
      <c r="H144" s="1">
        <f>INDEX(Data_base_case!$D$8:$FS$122,MATCH(Scenarios_definition!C144,Data_base_case!$D$8:$D$122,0),MATCH(Scenarios_definition!D144&amp;Scenarios_definition!G144,Data_base_case!$D$7:$FS$7,0))</f>
        <v>375.40440000000001</v>
      </c>
    </row>
    <row r="145" spans="1:8" x14ac:dyDescent="0.3">
      <c r="B145" t="s">
        <v>538</v>
      </c>
      <c r="C145" s="11" t="s">
        <v>49</v>
      </c>
      <c r="D145" s="1" t="s">
        <v>184</v>
      </c>
      <c r="E145" s="11" t="s">
        <v>133</v>
      </c>
      <c r="F145" s="1">
        <f t="shared" si="2"/>
        <v>8.1337620000000008</v>
      </c>
      <c r="G145" s="70" t="s">
        <v>326</v>
      </c>
      <c r="H145" s="1">
        <f>INDEX(Data_base_case!$D$8:$FS$122,MATCH(Scenarios_definition!C145,Data_base_case!$D$8:$D$122,0),MATCH(Scenarios_definition!D145&amp;Scenarios_definition!G145,Data_base_case!$D$7:$FS$7,0))</f>
        <v>8.1337620000000008</v>
      </c>
    </row>
    <row r="146" spans="1:8" x14ac:dyDescent="0.3">
      <c r="B146" t="s">
        <v>538</v>
      </c>
      <c r="C146" s="11" t="s">
        <v>49</v>
      </c>
      <c r="D146" s="1" t="s">
        <v>185</v>
      </c>
      <c r="E146" s="11" t="s">
        <v>133</v>
      </c>
      <c r="F146" s="1">
        <f t="shared" si="2"/>
        <v>0</v>
      </c>
      <c r="G146" s="70" t="s">
        <v>326</v>
      </c>
      <c r="H146" s="1">
        <f>INDEX(Data_base_case!$D$8:$FS$122,MATCH(Scenarios_definition!C146,Data_base_case!$D$8:$D$122,0),MATCH(Scenarios_definition!D146&amp;Scenarios_definition!G146,Data_base_case!$D$7:$FS$7,0))</f>
        <v>0</v>
      </c>
    </row>
    <row r="147" spans="1:8" x14ac:dyDescent="0.3">
      <c r="B147" t="s">
        <v>538</v>
      </c>
      <c r="C147" s="11" t="s">
        <v>164</v>
      </c>
      <c r="D147" s="1" t="s">
        <v>183</v>
      </c>
      <c r="E147" s="11" t="s">
        <v>133</v>
      </c>
      <c r="F147" s="1">
        <f t="shared" si="2"/>
        <v>1507.4406452987776</v>
      </c>
      <c r="G147" s="70" t="s">
        <v>326</v>
      </c>
      <c r="H147" s="1">
        <f>INDEX(Data_base_case!$D$8:$FS$122,MATCH(Scenarios_definition!C147,Data_base_case!$D$8:$D$122,0),MATCH(Scenarios_definition!D147&amp;Scenarios_definition!G147,Data_base_case!$D$7:$FS$7,0))</f>
        <v>1507.4406452987776</v>
      </c>
    </row>
    <row r="148" spans="1:8" x14ac:dyDescent="0.3">
      <c r="B148" t="s">
        <v>538</v>
      </c>
      <c r="C148" s="11" t="s">
        <v>164</v>
      </c>
      <c r="D148" s="1" t="s">
        <v>184</v>
      </c>
      <c r="E148" s="11" t="s">
        <v>133</v>
      </c>
      <c r="F148" s="1">
        <f t="shared" si="2"/>
        <v>11.8252386</v>
      </c>
      <c r="G148" s="70" t="s">
        <v>326</v>
      </c>
      <c r="H148" s="1">
        <f>INDEX(Data_base_case!$D$8:$FS$122,MATCH(Scenarios_definition!C148,Data_base_case!$D$8:$D$122,0),MATCH(Scenarios_definition!D148&amp;Scenarios_definition!G148,Data_base_case!$D$7:$FS$7,0))</f>
        <v>11.8252386</v>
      </c>
    </row>
    <row r="149" spans="1:8" x14ac:dyDescent="0.3">
      <c r="B149" t="s">
        <v>538</v>
      </c>
      <c r="C149" s="11" t="s">
        <v>164</v>
      </c>
      <c r="D149" s="1" t="s">
        <v>185</v>
      </c>
      <c r="E149" s="11" t="s">
        <v>133</v>
      </c>
      <c r="F149" s="1">
        <f t="shared" si="2"/>
        <v>1.2722038E-3</v>
      </c>
      <c r="G149" s="70" t="s">
        <v>326</v>
      </c>
      <c r="H149" s="1">
        <f>INDEX(Data_base_case!$D$8:$FS$122,MATCH(Scenarios_definition!C149,Data_base_case!$D$8:$D$122,0),MATCH(Scenarios_definition!D149&amp;Scenarios_definition!G149,Data_base_case!$D$7:$FS$7,0))</f>
        <v>1.2722038E-3</v>
      </c>
    </row>
    <row r="150" spans="1:8" x14ac:dyDescent="0.3">
      <c r="B150" t="s">
        <v>538</v>
      </c>
      <c r="C150" s="11" t="s">
        <v>54</v>
      </c>
      <c r="D150" s="1" t="s">
        <v>183</v>
      </c>
      <c r="E150" s="11" t="s">
        <v>133</v>
      </c>
      <c r="F150" s="1">
        <f t="shared" si="2"/>
        <v>1876.1086453312696</v>
      </c>
      <c r="G150" s="70" t="s">
        <v>326</v>
      </c>
      <c r="H150" s="1">
        <f>INDEX(Data_base_case!$D$8:$FS$122,MATCH(Scenarios_definition!C150,Data_base_case!$D$8:$D$122,0),MATCH(Scenarios_definition!D150&amp;Scenarios_definition!G150,Data_base_case!$D$7:$FS$7,0))</f>
        <v>1876.1086453312696</v>
      </c>
    </row>
    <row r="151" spans="1:8" x14ac:dyDescent="0.3">
      <c r="B151" t="s">
        <v>538</v>
      </c>
      <c r="C151" s="11" t="s">
        <v>54</v>
      </c>
      <c r="D151" s="1" t="s">
        <v>184</v>
      </c>
      <c r="E151" s="11" t="s">
        <v>133</v>
      </c>
      <c r="F151" s="1">
        <f t="shared" si="2"/>
        <v>11.8252386</v>
      </c>
      <c r="G151" s="70" t="s">
        <v>326</v>
      </c>
      <c r="H151" s="1">
        <f>INDEX(Data_base_case!$D$8:$FS$122,MATCH(Scenarios_definition!C151,Data_base_case!$D$8:$D$122,0),MATCH(Scenarios_definition!D151&amp;Scenarios_definition!G151,Data_base_case!$D$7:$FS$7,0))</f>
        <v>11.8252386</v>
      </c>
    </row>
    <row r="152" spans="1:8" x14ac:dyDescent="0.3">
      <c r="B152" t="s">
        <v>538</v>
      </c>
      <c r="C152" s="11" t="s">
        <v>54</v>
      </c>
      <c r="D152" s="1" t="s">
        <v>185</v>
      </c>
      <c r="E152" s="11" t="s">
        <v>133</v>
      </c>
      <c r="F152" s="1">
        <f t="shared" si="2"/>
        <v>1.2722038E-3</v>
      </c>
      <c r="G152" s="70" t="s">
        <v>326</v>
      </c>
      <c r="H152" s="1">
        <f>INDEX(Data_base_case!$D$8:$FS$122,MATCH(Scenarios_definition!C152,Data_base_case!$D$8:$D$122,0),MATCH(Scenarios_definition!D152&amp;Scenarios_definition!G152,Data_base_case!$D$7:$FS$7,0))</f>
        <v>1.2722038E-3</v>
      </c>
    </row>
    <row r="153" spans="1:8" x14ac:dyDescent="0.3">
      <c r="A153" s="1" t="s">
        <v>433</v>
      </c>
      <c r="B153" t="s">
        <v>539</v>
      </c>
      <c r="C153" s="11" t="s">
        <v>49</v>
      </c>
      <c r="D153" s="1" t="s">
        <v>183</v>
      </c>
      <c r="E153" s="11" t="s">
        <v>133</v>
      </c>
      <c r="F153" s="1">
        <f t="shared" si="2"/>
        <v>375.40440000000001</v>
      </c>
      <c r="G153" s="70" t="s">
        <v>326</v>
      </c>
      <c r="H153" s="1">
        <f>INDEX(Data_base_case!$D$8:$FS$122,MATCH(Scenarios_definition!C153,Data_base_case!$D$8:$D$122,0),MATCH(Scenarios_definition!D153&amp;Scenarios_definition!G153,Data_base_case!$D$7:$FS$7,0))</f>
        <v>375.40440000000001</v>
      </c>
    </row>
    <row r="154" spans="1:8" x14ac:dyDescent="0.3">
      <c r="B154" t="s">
        <v>539</v>
      </c>
      <c r="C154" s="11" t="s">
        <v>49</v>
      </c>
      <c r="D154" s="1" t="s">
        <v>184</v>
      </c>
      <c r="E154" s="11" t="s">
        <v>133</v>
      </c>
      <c r="F154" s="1">
        <f t="shared" si="2"/>
        <v>8.1337620000000008</v>
      </c>
      <c r="G154" s="70" t="s">
        <v>326</v>
      </c>
      <c r="H154" s="1">
        <f>INDEX(Data_base_case!$D$8:$FS$122,MATCH(Scenarios_definition!C154,Data_base_case!$D$8:$D$122,0),MATCH(Scenarios_definition!D154&amp;Scenarios_definition!G154,Data_base_case!$D$7:$FS$7,0))</f>
        <v>8.1337620000000008</v>
      </c>
    </row>
    <row r="155" spans="1:8" x14ac:dyDescent="0.3">
      <c r="B155" t="s">
        <v>539</v>
      </c>
      <c r="C155" s="11" t="s">
        <v>49</v>
      </c>
      <c r="D155" s="1" t="s">
        <v>185</v>
      </c>
      <c r="E155" s="11" t="s">
        <v>133</v>
      </c>
      <c r="F155" s="1">
        <f t="shared" si="2"/>
        <v>0</v>
      </c>
      <c r="G155" s="70" t="s">
        <v>326</v>
      </c>
      <c r="H155" s="1">
        <f>INDEX(Data_base_case!$D$8:$FS$122,MATCH(Scenarios_definition!C155,Data_base_case!$D$8:$D$122,0),MATCH(Scenarios_definition!D155&amp;Scenarios_definition!G155,Data_base_case!$D$7:$FS$7,0))</f>
        <v>0</v>
      </c>
    </row>
    <row r="156" spans="1:8" x14ac:dyDescent="0.3">
      <c r="B156" t="s">
        <v>539</v>
      </c>
      <c r="C156" s="11" t="s">
        <v>164</v>
      </c>
      <c r="D156" s="1" t="s">
        <v>183</v>
      </c>
      <c r="E156" s="11" t="s">
        <v>133</v>
      </c>
      <c r="F156" s="1">
        <f t="shared" si="2"/>
        <v>1507.4406452987776</v>
      </c>
      <c r="G156" s="70" t="s">
        <v>326</v>
      </c>
      <c r="H156" s="1">
        <f>INDEX(Data_base_case!$D$8:$FS$122,MATCH(Scenarios_definition!C156,Data_base_case!$D$8:$D$122,0),MATCH(Scenarios_definition!D156&amp;Scenarios_definition!G156,Data_base_case!$D$7:$FS$7,0))</f>
        <v>1507.4406452987776</v>
      </c>
    </row>
    <row r="157" spans="1:8" x14ac:dyDescent="0.3">
      <c r="B157" t="s">
        <v>539</v>
      </c>
      <c r="C157" s="11" t="s">
        <v>164</v>
      </c>
      <c r="D157" s="1" t="s">
        <v>184</v>
      </c>
      <c r="E157" s="11" t="s">
        <v>133</v>
      </c>
      <c r="F157" s="1">
        <f t="shared" si="2"/>
        <v>11.8252386</v>
      </c>
      <c r="G157" s="70" t="s">
        <v>326</v>
      </c>
      <c r="H157" s="1">
        <f>INDEX(Data_base_case!$D$8:$FS$122,MATCH(Scenarios_definition!C157,Data_base_case!$D$8:$D$122,0),MATCH(Scenarios_definition!D157&amp;Scenarios_definition!G157,Data_base_case!$D$7:$FS$7,0))</f>
        <v>11.8252386</v>
      </c>
    </row>
    <row r="158" spans="1:8" x14ac:dyDescent="0.3">
      <c r="B158" t="s">
        <v>539</v>
      </c>
      <c r="C158" s="11" t="s">
        <v>164</v>
      </c>
      <c r="D158" s="1" t="s">
        <v>185</v>
      </c>
      <c r="E158" s="11" t="s">
        <v>133</v>
      </c>
      <c r="F158" s="1">
        <f t="shared" si="2"/>
        <v>1.2722038E-3</v>
      </c>
      <c r="G158" s="70" t="s">
        <v>326</v>
      </c>
      <c r="H158" s="1">
        <f>INDEX(Data_base_case!$D$8:$FS$122,MATCH(Scenarios_definition!C158,Data_base_case!$D$8:$D$122,0),MATCH(Scenarios_definition!D158&amp;Scenarios_definition!G158,Data_base_case!$D$7:$FS$7,0))</f>
        <v>1.2722038E-3</v>
      </c>
    </row>
    <row r="159" spans="1:8" x14ac:dyDescent="0.3">
      <c r="B159" t="s">
        <v>539</v>
      </c>
      <c r="C159" s="11" t="s">
        <v>54</v>
      </c>
      <c r="D159" s="1" t="s">
        <v>183</v>
      </c>
      <c r="E159" s="11" t="s">
        <v>133</v>
      </c>
      <c r="F159" s="1">
        <f t="shared" si="2"/>
        <v>1876.1086453312696</v>
      </c>
      <c r="G159" s="70" t="s">
        <v>326</v>
      </c>
      <c r="H159" s="1">
        <f>INDEX(Data_base_case!$D$8:$FS$122,MATCH(Scenarios_definition!C159,Data_base_case!$D$8:$D$122,0),MATCH(Scenarios_definition!D159&amp;Scenarios_definition!G159,Data_base_case!$D$7:$FS$7,0))</f>
        <v>1876.1086453312696</v>
      </c>
    </row>
    <row r="160" spans="1:8" x14ac:dyDescent="0.3">
      <c r="B160" t="s">
        <v>539</v>
      </c>
      <c r="C160" s="11" t="s">
        <v>54</v>
      </c>
      <c r="D160" s="1" t="s">
        <v>184</v>
      </c>
      <c r="E160" s="11" t="s">
        <v>133</v>
      </c>
      <c r="F160" s="1">
        <f t="shared" si="2"/>
        <v>11.8252386</v>
      </c>
      <c r="G160" s="70" t="s">
        <v>326</v>
      </c>
      <c r="H160" s="1">
        <f>INDEX(Data_base_case!$D$8:$FS$122,MATCH(Scenarios_definition!C160,Data_base_case!$D$8:$D$122,0),MATCH(Scenarios_definition!D160&amp;Scenarios_definition!G160,Data_base_case!$D$7:$FS$7,0))</f>
        <v>11.8252386</v>
      </c>
    </row>
    <row r="161" spans="1:8" x14ac:dyDescent="0.3">
      <c r="B161" t="s">
        <v>539</v>
      </c>
      <c r="C161" s="11" t="s">
        <v>54</v>
      </c>
      <c r="D161" s="1" t="s">
        <v>185</v>
      </c>
      <c r="E161" s="11" t="s">
        <v>133</v>
      </c>
      <c r="F161" s="1">
        <f t="shared" si="2"/>
        <v>1.2722038E-3</v>
      </c>
      <c r="G161" s="70" t="s">
        <v>326</v>
      </c>
      <c r="H161" s="1">
        <f>INDEX(Data_base_case!$D$8:$FS$122,MATCH(Scenarios_definition!C161,Data_base_case!$D$8:$D$122,0),MATCH(Scenarios_definition!D161&amp;Scenarios_definition!G161,Data_base_case!$D$7:$FS$7,0))</f>
        <v>1.2722038E-3</v>
      </c>
    </row>
    <row r="162" spans="1:8" x14ac:dyDescent="0.3">
      <c r="A162" s="1" t="s">
        <v>434</v>
      </c>
      <c r="B162" t="s">
        <v>540</v>
      </c>
      <c r="C162" s="11" t="s">
        <v>49</v>
      </c>
      <c r="D162" s="1" t="s">
        <v>183</v>
      </c>
      <c r="E162" s="11" t="s">
        <v>133</v>
      </c>
      <c r="F162" s="1">
        <f t="shared" si="2"/>
        <v>375.40440000000001</v>
      </c>
      <c r="G162" s="70" t="s">
        <v>326</v>
      </c>
      <c r="H162" s="1">
        <f>INDEX(Data_base_case!$D$8:$FS$122,MATCH(Scenarios_definition!C162,Data_base_case!$D$8:$D$122,0),MATCH(Scenarios_definition!D162&amp;Scenarios_definition!G162,Data_base_case!$D$7:$FS$7,0))</f>
        <v>375.40440000000001</v>
      </c>
    </row>
    <row r="163" spans="1:8" x14ac:dyDescent="0.3">
      <c r="B163" t="s">
        <v>540</v>
      </c>
      <c r="C163" s="11" t="s">
        <v>49</v>
      </c>
      <c r="D163" s="1" t="s">
        <v>184</v>
      </c>
      <c r="E163" s="11" t="s">
        <v>133</v>
      </c>
      <c r="F163" s="1">
        <f t="shared" si="2"/>
        <v>8.1337620000000008</v>
      </c>
      <c r="G163" s="70" t="s">
        <v>326</v>
      </c>
      <c r="H163" s="1">
        <f>INDEX(Data_base_case!$D$8:$FS$122,MATCH(Scenarios_definition!C163,Data_base_case!$D$8:$D$122,0),MATCH(Scenarios_definition!D163&amp;Scenarios_definition!G163,Data_base_case!$D$7:$FS$7,0))</f>
        <v>8.1337620000000008</v>
      </c>
    </row>
    <row r="164" spans="1:8" x14ac:dyDescent="0.3">
      <c r="B164" t="s">
        <v>540</v>
      </c>
      <c r="C164" s="11" t="s">
        <v>49</v>
      </c>
      <c r="D164" s="1" t="s">
        <v>185</v>
      </c>
      <c r="E164" s="11" t="s">
        <v>133</v>
      </c>
      <c r="F164" s="1">
        <f t="shared" si="2"/>
        <v>0</v>
      </c>
      <c r="G164" s="70" t="s">
        <v>326</v>
      </c>
      <c r="H164" s="1">
        <f>INDEX(Data_base_case!$D$8:$FS$122,MATCH(Scenarios_definition!C164,Data_base_case!$D$8:$D$122,0),MATCH(Scenarios_definition!D164&amp;Scenarios_definition!G164,Data_base_case!$D$7:$FS$7,0))</f>
        <v>0</v>
      </c>
    </row>
    <row r="165" spans="1:8" x14ac:dyDescent="0.3">
      <c r="B165" t="s">
        <v>540</v>
      </c>
      <c r="C165" s="11" t="s">
        <v>164</v>
      </c>
      <c r="D165" s="1" t="s">
        <v>183</v>
      </c>
      <c r="E165" s="11" t="s">
        <v>133</v>
      </c>
      <c r="F165" s="1">
        <f t="shared" si="2"/>
        <v>1507.4406452987776</v>
      </c>
      <c r="G165" s="70" t="s">
        <v>326</v>
      </c>
      <c r="H165" s="1">
        <f>INDEX(Data_base_case!$D$8:$FS$122,MATCH(Scenarios_definition!C165,Data_base_case!$D$8:$D$122,0),MATCH(Scenarios_definition!D165&amp;Scenarios_definition!G165,Data_base_case!$D$7:$FS$7,0))</f>
        <v>1507.4406452987776</v>
      </c>
    </row>
    <row r="166" spans="1:8" x14ac:dyDescent="0.3">
      <c r="B166" t="s">
        <v>540</v>
      </c>
      <c r="C166" s="11" t="s">
        <v>164</v>
      </c>
      <c r="D166" s="1" t="s">
        <v>184</v>
      </c>
      <c r="E166" s="11" t="s">
        <v>133</v>
      </c>
      <c r="F166" s="1">
        <f t="shared" si="2"/>
        <v>11.8252386</v>
      </c>
      <c r="G166" s="70" t="s">
        <v>326</v>
      </c>
      <c r="H166" s="1">
        <f>INDEX(Data_base_case!$D$8:$FS$122,MATCH(Scenarios_definition!C166,Data_base_case!$D$8:$D$122,0),MATCH(Scenarios_definition!D166&amp;Scenarios_definition!G166,Data_base_case!$D$7:$FS$7,0))</f>
        <v>11.8252386</v>
      </c>
    </row>
    <row r="167" spans="1:8" x14ac:dyDescent="0.3">
      <c r="B167" t="s">
        <v>540</v>
      </c>
      <c r="C167" s="11" t="s">
        <v>164</v>
      </c>
      <c r="D167" s="1" t="s">
        <v>185</v>
      </c>
      <c r="E167" s="11" t="s">
        <v>133</v>
      </c>
      <c r="F167" s="1">
        <f t="shared" si="2"/>
        <v>1.2722038E-3</v>
      </c>
      <c r="G167" s="70" t="s">
        <v>326</v>
      </c>
      <c r="H167" s="1">
        <f>INDEX(Data_base_case!$D$8:$FS$122,MATCH(Scenarios_definition!C167,Data_base_case!$D$8:$D$122,0),MATCH(Scenarios_definition!D167&amp;Scenarios_definition!G167,Data_base_case!$D$7:$FS$7,0))</f>
        <v>1.2722038E-3</v>
      </c>
    </row>
    <row r="168" spans="1:8" x14ac:dyDescent="0.3">
      <c r="B168" t="s">
        <v>540</v>
      </c>
      <c r="C168" s="11" t="s">
        <v>54</v>
      </c>
      <c r="D168" s="1" t="s">
        <v>183</v>
      </c>
      <c r="E168" s="11" t="s">
        <v>133</v>
      </c>
      <c r="F168" s="1">
        <f t="shared" si="2"/>
        <v>1876.1086453312696</v>
      </c>
      <c r="G168" s="70" t="s">
        <v>326</v>
      </c>
      <c r="H168" s="1">
        <f>INDEX(Data_base_case!$D$8:$FS$122,MATCH(Scenarios_definition!C168,Data_base_case!$D$8:$D$122,0),MATCH(Scenarios_definition!D168&amp;Scenarios_definition!G168,Data_base_case!$D$7:$FS$7,0))</f>
        <v>1876.1086453312696</v>
      </c>
    </row>
    <row r="169" spans="1:8" x14ac:dyDescent="0.3">
      <c r="B169" t="s">
        <v>540</v>
      </c>
      <c r="C169" s="11" t="s">
        <v>54</v>
      </c>
      <c r="D169" s="1" t="s">
        <v>184</v>
      </c>
      <c r="E169" s="11" t="s">
        <v>133</v>
      </c>
      <c r="F169" s="1">
        <f t="shared" si="2"/>
        <v>11.8252386</v>
      </c>
      <c r="G169" s="70" t="s">
        <v>326</v>
      </c>
      <c r="H169" s="1">
        <f>INDEX(Data_base_case!$D$8:$FS$122,MATCH(Scenarios_definition!C169,Data_base_case!$D$8:$D$122,0),MATCH(Scenarios_definition!D169&amp;Scenarios_definition!G169,Data_base_case!$D$7:$FS$7,0))</f>
        <v>11.8252386</v>
      </c>
    </row>
    <row r="170" spans="1:8" x14ac:dyDescent="0.3">
      <c r="B170" t="s">
        <v>540</v>
      </c>
      <c r="C170" s="11" t="s">
        <v>54</v>
      </c>
      <c r="D170" s="1" t="s">
        <v>185</v>
      </c>
      <c r="E170" s="11" t="s">
        <v>133</v>
      </c>
      <c r="F170" s="1">
        <f t="shared" si="2"/>
        <v>1.2722038E-3</v>
      </c>
      <c r="G170" s="70" t="s">
        <v>326</v>
      </c>
      <c r="H170" s="1">
        <f>INDEX(Data_base_case!$D$8:$FS$122,MATCH(Scenarios_definition!C170,Data_base_case!$D$8:$D$122,0),MATCH(Scenarios_definition!D170&amp;Scenarios_definition!G170,Data_base_case!$D$7:$FS$7,0))</f>
        <v>1.2722038E-3</v>
      </c>
    </row>
    <row r="171" spans="1:8" x14ac:dyDescent="0.3">
      <c r="A171" s="1" t="s">
        <v>435</v>
      </c>
      <c r="B171" t="s">
        <v>541</v>
      </c>
      <c r="C171" s="11" t="s">
        <v>49</v>
      </c>
      <c r="D171" s="1" t="s">
        <v>183</v>
      </c>
      <c r="E171" s="11" t="s">
        <v>133</v>
      </c>
      <c r="F171" s="1">
        <f t="shared" si="2"/>
        <v>375.40440000000001</v>
      </c>
      <c r="G171" s="70" t="s">
        <v>326</v>
      </c>
      <c r="H171" s="1">
        <f>INDEX(Data_base_case!$D$8:$FS$122,MATCH(Scenarios_definition!C171,Data_base_case!$D$8:$D$122,0),MATCH(Scenarios_definition!D171&amp;Scenarios_definition!G171,Data_base_case!$D$7:$FS$7,0))</f>
        <v>375.40440000000001</v>
      </c>
    </row>
    <row r="172" spans="1:8" x14ac:dyDescent="0.3">
      <c r="B172" t="s">
        <v>541</v>
      </c>
      <c r="C172" s="11" t="s">
        <v>49</v>
      </c>
      <c r="D172" s="1" t="s">
        <v>184</v>
      </c>
      <c r="E172" s="11" t="s">
        <v>133</v>
      </c>
      <c r="F172" s="1">
        <f t="shared" ref="F172:F179" si="3">H172</f>
        <v>8.1337620000000008</v>
      </c>
      <c r="G172" s="70" t="s">
        <v>326</v>
      </c>
      <c r="H172" s="1">
        <f>INDEX(Data_base_case!$D$8:$FS$122,MATCH(Scenarios_definition!C172,Data_base_case!$D$8:$D$122,0),MATCH(Scenarios_definition!D172&amp;Scenarios_definition!G172,Data_base_case!$D$7:$FS$7,0))</f>
        <v>8.1337620000000008</v>
      </c>
    </row>
    <row r="173" spans="1:8" x14ac:dyDescent="0.3">
      <c r="B173" t="s">
        <v>541</v>
      </c>
      <c r="C173" s="11" t="s">
        <v>49</v>
      </c>
      <c r="D173" s="1" t="s">
        <v>185</v>
      </c>
      <c r="E173" s="11" t="s">
        <v>133</v>
      </c>
      <c r="F173" s="1">
        <f t="shared" si="3"/>
        <v>0</v>
      </c>
      <c r="G173" s="70" t="s">
        <v>326</v>
      </c>
      <c r="H173" s="1">
        <f>INDEX(Data_base_case!$D$8:$FS$122,MATCH(Scenarios_definition!C173,Data_base_case!$D$8:$D$122,0),MATCH(Scenarios_definition!D173&amp;Scenarios_definition!G173,Data_base_case!$D$7:$FS$7,0))</f>
        <v>0</v>
      </c>
    </row>
    <row r="174" spans="1:8" x14ac:dyDescent="0.3">
      <c r="B174" t="s">
        <v>541</v>
      </c>
      <c r="C174" s="11" t="s">
        <v>164</v>
      </c>
      <c r="D174" s="1" t="s">
        <v>183</v>
      </c>
      <c r="E174" s="11" t="s">
        <v>133</v>
      </c>
      <c r="F174" s="1">
        <f t="shared" si="3"/>
        <v>1507.4406452987776</v>
      </c>
      <c r="G174" s="70" t="s">
        <v>326</v>
      </c>
      <c r="H174" s="1">
        <f>INDEX(Data_base_case!$D$8:$FS$122,MATCH(Scenarios_definition!C174,Data_base_case!$D$8:$D$122,0),MATCH(Scenarios_definition!D174&amp;Scenarios_definition!G174,Data_base_case!$D$7:$FS$7,0))</f>
        <v>1507.4406452987776</v>
      </c>
    </row>
    <row r="175" spans="1:8" x14ac:dyDescent="0.3">
      <c r="B175" t="s">
        <v>541</v>
      </c>
      <c r="C175" s="11" t="s">
        <v>164</v>
      </c>
      <c r="D175" s="1" t="s">
        <v>184</v>
      </c>
      <c r="E175" s="11" t="s">
        <v>133</v>
      </c>
      <c r="F175" s="1">
        <f t="shared" si="3"/>
        <v>11.8252386</v>
      </c>
      <c r="G175" s="70" t="s">
        <v>326</v>
      </c>
      <c r="H175" s="1">
        <f>INDEX(Data_base_case!$D$8:$FS$122,MATCH(Scenarios_definition!C175,Data_base_case!$D$8:$D$122,0),MATCH(Scenarios_definition!D175&amp;Scenarios_definition!G175,Data_base_case!$D$7:$FS$7,0))</f>
        <v>11.8252386</v>
      </c>
    </row>
    <row r="176" spans="1:8" x14ac:dyDescent="0.3">
      <c r="B176" t="s">
        <v>541</v>
      </c>
      <c r="C176" s="11" t="s">
        <v>164</v>
      </c>
      <c r="D176" s="1" t="s">
        <v>185</v>
      </c>
      <c r="E176" s="11" t="s">
        <v>133</v>
      </c>
      <c r="F176" s="1">
        <f t="shared" si="3"/>
        <v>1.2722038E-3</v>
      </c>
      <c r="G176" s="70" t="s">
        <v>326</v>
      </c>
      <c r="H176" s="1">
        <f>INDEX(Data_base_case!$D$8:$FS$122,MATCH(Scenarios_definition!C176,Data_base_case!$D$8:$D$122,0),MATCH(Scenarios_definition!D176&amp;Scenarios_definition!G176,Data_base_case!$D$7:$FS$7,0))</f>
        <v>1.2722038E-3</v>
      </c>
    </row>
    <row r="177" spans="2:8" x14ac:dyDescent="0.3">
      <c r="B177" t="s">
        <v>541</v>
      </c>
      <c r="C177" s="11" t="s">
        <v>54</v>
      </c>
      <c r="D177" s="1" t="s">
        <v>183</v>
      </c>
      <c r="E177" s="11" t="s">
        <v>133</v>
      </c>
      <c r="F177" s="1">
        <f t="shared" si="3"/>
        <v>1876.1086453312696</v>
      </c>
      <c r="G177" s="70" t="s">
        <v>326</v>
      </c>
      <c r="H177" s="1">
        <f>INDEX(Data_base_case!$D$8:$FS$122,MATCH(Scenarios_definition!C177,Data_base_case!$D$8:$D$122,0),MATCH(Scenarios_definition!D177&amp;Scenarios_definition!G177,Data_base_case!$D$7:$FS$7,0))</f>
        <v>1876.1086453312696</v>
      </c>
    </row>
    <row r="178" spans="2:8" x14ac:dyDescent="0.3">
      <c r="B178" t="s">
        <v>541</v>
      </c>
      <c r="C178" s="11" t="s">
        <v>54</v>
      </c>
      <c r="D178" s="1" t="s">
        <v>184</v>
      </c>
      <c r="E178" s="11" t="s">
        <v>133</v>
      </c>
      <c r="F178" s="1">
        <f t="shared" si="3"/>
        <v>11.8252386</v>
      </c>
      <c r="G178" s="70" t="s">
        <v>326</v>
      </c>
      <c r="H178" s="1">
        <f>INDEX(Data_base_case!$D$8:$FS$122,MATCH(Scenarios_definition!C178,Data_base_case!$D$8:$D$122,0),MATCH(Scenarios_definition!D178&amp;Scenarios_definition!G178,Data_base_case!$D$7:$FS$7,0))</f>
        <v>11.8252386</v>
      </c>
    </row>
    <row r="179" spans="2:8" x14ac:dyDescent="0.3">
      <c r="B179" t="s">
        <v>541</v>
      </c>
      <c r="C179" s="11" t="s">
        <v>54</v>
      </c>
      <c r="D179" s="1" t="s">
        <v>185</v>
      </c>
      <c r="E179" s="11" t="s">
        <v>133</v>
      </c>
      <c r="F179" s="1">
        <f t="shared" si="3"/>
        <v>1.2722038E-3</v>
      </c>
      <c r="G179" s="70" t="s">
        <v>326</v>
      </c>
      <c r="H179" s="1">
        <f>INDEX(Data_base_case!$D$8:$FS$122,MATCH(Scenarios_definition!C179,Data_base_case!$D$8:$D$122,0),MATCH(Scenarios_definition!D179&amp;Scenarios_definition!G179,Data_base_case!$D$7:$FS$7,0))</f>
        <v>1.2722038E-3</v>
      </c>
    </row>
    <row r="180" spans="2:8" x14ac:dyDescent="0.3">
      <c r="B180" s="85" t="s">
        <v>546</v>
      </c>
      <c r="C180" s="84" t="s">
        <v>547</v>
      </c>
      <c r="D180" s="1" t="s">
        <v>187</v>
      </c>
      <c r="E180" s="11" t="s">
        <v>133</v>
      </c>
      <c r="F180" s="1">
        <f>H180</f>
        <v>0.35699999999999998</v>
      </c>
      <c r="G180" s="70" t="s">
        <v>324</v>
      </c>
      <c r="H180" s="1">
        <f>INDEX(Data_base_case!$D$8:$FS$122,MATCH(Scenarios_definition!C180,Data_base_case!$D$8:$D$122,0),MATCH(Scenarios_definition!D180&amp;Scenarios_definition!G180,Data_base_case!$D$7:$FS$7,0))</f>
        <v>0.35699999999999998</v>
      </c>
    </row>
    <row r="181" spans="2:8" x14ac:dyDescent="0.3">
      <c r="B181" s="85" t="s">
        <v>553</v>
      </c>
      <c r="C181" s="11" t="s">
        <v>548</v>
      </c>
      <c r="D181" s="1" t="s">
        <v>187</v>
      </c>
      <c r="E181" s="11" t="s">
        <v>133</v>
      </c>
      <c r="F181" s="1">
        <f>H181</f>
        <v>0.503</v>
      </c>
      <c r="G181" s="70" t="s">
        <v>285</v>
      </c>
      <c r="H181" s="1">
        <f>INDEX(Data_base_case!$D$8:$FS$122,MATCH(Scenarios_definition!C181,Data_base_case!$D$8:$D$122,0),MATCH(Scenarios_definition!D181&amp;Scenarios_definition!G181,Data_base_case!$D$7:$FS$7,0))</f>
        <v>0.503</v>
      </c>
    </row>
  </sheetData>
  <pageMargins left="0.7" right="0.7" top="0.75" bottom="0.75" header="0.3" footer="0.3"/>
  <pageSetup paperSize="9" orientation="portrait" horizont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I99"/>
  <sheetViews>
    <sheetView topLeftCell="A75" workbookViewId="0">
      <selection activeCell="AC100" sqref="AC100"/>
    </sheetView>
  </sheetViews>
  <sheetFormatPr defaultRowHeight="14.4" x14ac:dyDescent="0.3"/>
  <cols>
    <col min="1" max="1" width="15.109375" bestFit="1" customWidth="1"/>
    <col min="2" max="2" width="31.5546875" customWidth="1"/>
    <col min="3" max="3" width="36.88671875" style="17" customWidth="1"/>
    <col min="4" max="4" width="22.21875" style="17" customWidth="1"/>
    <col min="5" max="5" width="10.5546875" style="17" customWidth="1"/>
    <col min="6" max="6" width="11.77734375" style="17" customWidth="1"/>
    <col min="7" max="7" width="10.33203125" style="17" customWidth="1"/>
    <col min="8" max="8" width="16.33203125" style="17" customWidth="1"/>
    <col min="9" max="9" width="12.21875" style="17" customWidth="1"/>
    <col min="10" max="10" width="11.21875" style="17" customWidth="1"/>
    <col min="11" max="11" width="12.6640625" style="17" customWidth="1"/>
    <col min="12" max="12" width="13.44140625" style="17" customWidth="1"/>
    <col min="13" max="13" width="15.77734375" style="17" customWidth="1"/>
    <col min="14" max="14" width="17.21875" style="17" customWidth="1"/>
    <col min="15" max="15" width="18.44140625" style="17" customWidth="1"/>
    <col min="16" max="17" width="13.44140625" style="17" customWidth="1"/>
    <col min="18" max="19" width="21.33203125" customWidth="1"/>
    <col min="20" max="20" width="23.88671875" customWidth="1"/>
    <col min="21" max="21" width="9.6640625" style="20" bestFit="1" customWidth="1"/>
    <col min="22" max="22" width="7.88671875" bestFit="1" customWidth="1"/>
    <col min="23" max="23" width="11.77734375" bestFit="1" customWidth="1"/>
    <col min="24" max="24" width="8.109375" bestFit="1" customWidth="1"/>
    <col min="25" max="25" width="19.21875" bestFit="1" customWidth="1"/>
    <col min="26" max="26" width="20.21875" customWidth="1"/>
    <col min="27" max="27" width="14.77734375" customWidth="1"/>
    <col min="28" max="28" width="13.5546875" customWidth="1"/>
    <col min="29" max="29" width="16" customWidth="1"/>
    <col min="30" max="30" width="20.5546875" customWidth="1"/>
    <col min="31" max="31" width="16" customWidth="1"/>
    <col min="32" max="32" width="14.6640625" style="21" bestFit="1" customWidth="1"/>
    <col min="33" max="33" width="12.21875" bestFit="1" customWidth="1"/>
    <col min="34" max="34" width="8.21875" bestFit="1" customWidth="1"/>
    <col min="35" max="35" width="5.77734375" bestFit="1" customWidth="1"/>
  </cols>
  <sheetData>
    <row r="1" spans="1:35" x14ac:dyDescent="0.3">
      <c r="C1" s="17" t="s">
        <v>149</v>
      </c>
      <c r="R1" s="17"/>
      <c r="S1" s="17"/>
      <c r="T1" s="50"/>
    </row>
    <row r="2" spans="1:35" ht="16.5" customHeight="1" x14ac:dyDescent="0.3">
      <c r="B2" s="78" t="s">
        <v>156</v>
      </c>
      <c r="C2" s="79" t="s">
        <v>148</v>
      </c>
      <c r="D2" s="13" t="s">
        <v>259</v>
      </c>
      <c r="E2" s="13" t="s">
        <v>103</v>
      </c>
      <c r="F2" s="13" t="s">
        <v>124</v>
      </c>
      <c r="G2" s="13">
        <v>2020</v>
      </c>
      <c r="H2" s="80" t="s">
        <v>182</v>
      </c>
      <c r="I2" s="80" t="s">
        <v>181</v>
      </c>
      <c r="J2" s="13" t="s">
        <v>87</v>
      </c>
      <c r="K2" s="13" t="s">
        <v>167</v>
      </c>
      <c r="L2" s="13" t="s">
        <v>167</v>
      </c>
      <c r="M2" s="80" t="s">
        <v>255</v>
      </c>
      <c r="N2" s="81" t="s">
        <v>256</v>
      </c>
      <c r="O2" s="82" t="s">
        <v>258</v>
      </c>
      <c r="P2" s="80" t="s">
        <v>173</v>
      </c>
      <c r="Q2" s="80" t="s">
        <v>174</v>
      </c>
      <c r="R2" s="13" t="s">
        <v>209</v>
      </c>
      <c r="S2" s="13" t="s">
        <v>209</v>
      </c>
      <c r="T2" s="13" t="s">
        <v>150</v>
      </c>
    </row>
    <row r="3" spans="1:35" x14ac:dyDescent="0.3">
      <c r="B3" s="78"/>
      <c r="C3" s="79"/>
      <c r="D3" s="13" t="s">
        <v>260</v>
      </c>
      <c r="E3" s="13" t="s">
        <v>120</v>
      </c>
      <c r="F3" s="13" t="s">
        <v>93</v>
      </c>
      <c r="G3" s="13">
        <v>2030</v>
      </c>
      <c r="H3" s="80"/>
      <c r="I3" s="80"/>
      <c r="J3" s="13" t="s">
        <v>104</v>
      </c>
      <c r="M3" s="80"/>
      <c r="N3" s="81"/>
      <c r="O3" s="82"/>
      <c r="P3" s="80"/>
      <c r="Q3" s="80"/>
      <c r="R3" s="13"/>
      <c r="S3" s="13"/>
      <c r="T3" s="13"/>
    </row>
    <row r="4" spans="1:35" x14ac:dyDescent="0.3">
      <c r="B4" s="78"/>
      <c r="C4" s="79"/>
      <c r="D4" s="13" t="s">
        <v>240</v>
      </c>
      <c r="E4" s="13" t="s">
        <v>419</v>
      </c>
      <c r="F4" s="13" t="s">
        <v>122</v>
      </c>
      <c r="G4" s="13">
        <v>2050</v>
      </c>
      <c r="H4" s="13"/>
      <c r="I4" s="80"/>
      <c r="J4" s="13" t="s">
        <v>233</v>
      </c>
      <c r="K4" s="13"/>
      <c r="L4" s="13"/>
      <c r="M4" s="80"/>
      <c r="N4" s="81"/>
      <c r="O4" s="82"/>
      <c r="P4" s="80"/>
      <c r="Q4" s="80"/>
      <c r="R4" s="13"/>
      <c r="S4" s="13"/>
      <c r="T4" s="13"/>
    </row>
    <row r="5" spans="1:35" x14ac:dyDescent="0.3">
      <c r="B5" s="78"/>
      <c r="C5" s="79"/>
      <c r="D5" s="13"/>
      <c r="E5" s="13" t="s">
        <v>420</v>
      </c>
      <c r="F5" s="13"/>
      <c r="G5" s="13"/>
      <c r="H5" s="13"/>
      <c r="I5" s="41"/>
      <c r="J5" s="13"/>
      <c r="K5" s="13"/>
      <c r="L5" s="13"/>
      <c r="M5" s="80"/>
      <c r="N5" s="81"/>
      <c r="O5" s="82"/>
      <c r="P5" s="80"/>
      <c r="Q5" s="80"/>
      <c r="R5" s="13"/>
      <c r="S5" s="13"/>
      <c r="T5" s="13"/>
    </row>
    <row r="6" spans="1:35" x14ac:dyDescent="0.3">
      <c r="B6" s="78"/>
      <c r="C6" s="79"/>
      <c r="D6" s="13"/>
      <c r="E6" s="13" t="s">
        <v>421</v>
      </c>
      <c r="F6" s="13"/>
      <c r="G6" s="13"/>
      <c r="H6" s="13"/>
      <c r="I6" s="41"/>
      <c r="J6" s="13"/>
      <c r="K6" s="13"/>
      <c r="L6" s="13"/>
      <c r="M6" s="80"/>
      <c r="N6" s="81"/>
      <c r="O6" s="82"/>
      <c r="P6" s="80"/>
      <c r="Q6" s="80"/>
      <c r="R6" s="13"/>
      <c r="S6" s="13"/>
      <c r="T6" s="13"/>
    </row>
    <row r="7" spans="1:35" x14ac:dyDescent="0.3">
      <c r="B7" s="78"/>
      <c r="C7" s="79"/>
      <c r="E7" s="13" t="s">
        <v>422</v>
      </c>
      <c r="F7" s="13"/>
      <c r="G7" s="13"/>
      <c r="H7" s="13"/>
      <c r="I7" s="13"/>
      <c r="J7" s="13"/>
      <c r="K7" s="13"/>
      <c r="L7" s="13"/>
      <c r="M7" s="80"/>
      <c r="N7" s="81"/>
      <c r="O7" s="82"/>
      <c r="P7" s="80"/>
      <c r="Q7" s="80"/>
      <c r="R7" s="2"/>
      <c r="S7" s="2"/>
      <c r="T7" s="2"/>
      <c r="V7" s="37" t="s">
        <v>147</v>
      </c>
      <c r="W7" s="2"/>
      <c r="X7" s="2"/>
      <c r="Y7" s="2"/>
      <c r="Z7" s="2"/>
      <c r="AA7" s="2"/>
      <c r="AB7" s="2"/>
      <c r="AC7" s="2"/>
      <c r="AD7" s="2"/>
      <c r="AE7" s="2"/>
      <c r="AF7" s="36"/>
      <c r="AG7" s="77" t="s">
        <v>151</v>
      </c>
      <c r="AH7" s="74"/>
      <c r="AI7" s="74"/>
    </row>
    <row r="8" spans="1:35" x14ac:dyDescent="0.3">
      <c r="R8" s="17"/>
      <c r="S8" s="17"/>
      <c r="T8" s="17"/>
      <c r="V8" s="2"/>
      <c r="W8" s="2"/>
      <c r="X8" s="2"/>
      <c r="Y8" s="2"/>
      <c r="Z8" s="2"/>
      <c r="AA8" s="2"/>
      <c r="AB8" s="2"/>
      <c r="AC8" s="2"/>
      <c r="AD8" s="2"/>
      <c r="AE8" s="2"/>
      <c r="AF8" s="36"/>
      <c r="AG8" s="2"/>
      <c r="AH8" s="2"/>
    </row>
    <row r="9" spans="1:35" s="30" customFormat="1" x14ac:dyDescent="0.3">
      <c r="A9" s="30" t="s">
        <v>105</v>
      </c>
      <c r="B9" s="30" t="s">
        <v>155</v>
      </c>
      <c r="C9" s="30" t="s">
        <v>154</v>
      </c>
      <c r="D9" s="30" t="s">
        <v>220</v>
      </c>
      <c r="E9" s="30" t="s">
        <v>106</v>
      </c>
      <c r="F9" s="30" t="s">
        <v>121</v>
      </c>
      <c r="G9" s="30" t="s">
        <v>179</v>
      </c>
      <c r="H9" s="30" t="s">
        <v>180</v>
      </c>
      <c r="I9" s="30" t="s">
        <v>109</v>
      </c>
      <c r="J9" s="30" t="s">
        <v>107</v>
      </c>
      <c r="K9" s="30" t="s">
        <v>168</v>
      </c>
      <c r="L9" s="30" t="s">
        <v>166</v>
      </c>
      <c r="M9" s="30" t="s">
        <v>223</v>
      </c>
      <c r="N9" s="30" t="s">
        <v>238</v>
      </c>
      <c r="O9" s="30" t="s">
        <v>257</v>
      </c>
      <c r="P9" s="30" t="s">
        <v>172</v>
      </c>
      <c r="Q9" s="30" t="s">
        <v>175</v>
      </c>
      <c r="R9" s="30" t="s">
        <v>108</v>
      </c>
      <c r="S9" s="30" t="s">
        <v>208</v>
      </c>
      <c r="T9" s="30" t="s">
        <v>110</v>
      </c>
      <c r="U9" s="31" t="s">
        <v>111</v>
      </c>
      <c r="V9" s="30" t="s">
        <v>112</v>
      </c>
      <c r="W9" s="30" t="s">
        <v>113</v>
      </c>
      <c r="X9" s="30" t="s">
        <v>114</v>
      </c>
      <c r="Y9" s="30" t="s">
        <v>115</v>
      </c>
      <c r="Z9" s="30" t="s">
        <v>126</v>
      </c>
      <c r="AA9" s="30" t="s">
        <v>127</v>
      </c>
      <c r="AB9" s="30" t="s">
        <v>128</v>
      </c>
      <c r="AC9" s="30" t="s">
        <v>129</v>
      </c>
      <c r="AD9" s="30" t="s">
        <v>436</v>
      </c>
      <c r="AE9" s="30" t="s">
        <v>437</v>
      </c>
      <c r="AF9" s="32" t="s">
        <v>116</v>
      </c>
      <c r="AG9" s="30" t="s">
        <v>117</v>
      </c>
      <c r="AH9" s="30" t="s">
        <v>118</v>
      </c>
      <c r="AI9" s="30" t="s">
        <v>119</v>
      </c>
    </row>
    <row r="10" spans="1:35" x14ac:dyDescent="0.3">
      <c r="A10" s="13">
        <f t="shared" ref="A10:A74" si="0">ROW(A10)-ROW($A$9)</f>
        <v>1</v>
      </c>
      <c r="B10" s="13" t="s">
        <v>444</v>
      </c>
      <c r="C10" s="17" t="s">
        <v>432</v>
      </c>
      <c r="D10" t="s">
        <v>259</v>
      </c>
      <c r="E10" s="13" t="s">
        <v>419</v>
      </c>
      <c r="F10" s="17" t="s">
        <v>122</v>
      </c>
      <c r="G10" s="17" t="str">
        <f>"2030 bench"</f>
        <v>2030 bench</v>
      </c>
      <c r="H10" s="17" t="s">
        <v>239</v>
      </c>
      <c r="I10" s="17" t="str">
        <f t="shared" ref="I10:I74" si="1">"2019"</f>
        <v>2019</v>
      </c>
      <c r="J10" s="17" t="s">
        <v>104</v>
      </c>
      <c r="K10" s="17">
        <v>0</v>
      </c>
      <c r="L10" s="17">
        <v>0</v>
      </c>
      <c r="M10" s="17">
        <v>-1</v>
      </c>
      <c r="N10" s="17" t="s">
        <v>122</v>
      </c>
      <c r="O10" s="17">
        <v>0</v>
      </c>
      <c r="P10" s="17">
        <v>1</v>
      </c>
      <c r="Q10" s="17">
        <v>0</v>
      </c>
      <c r="R10" t="s">
        <v>221</v>
      </c>
      <c r="S10" t="s">
        <v>222</v>
      </c>
      <c r="T10" t="s">
        <v>423</v>
      </c>
      <c r="U10" s="20" t="b">
        <v>0</v>
      </c>
      <c r="V10" t="b">
        <v>1</v>
      </c>
      <c r="W10" t="b">
        <v>0</v>
      </c>
      <c r="X10" t="b">
        <v>0</v>
      </c>
      <c r="Y10" t="b">
        <v>1</v>
      </c>
      <c r="Z10" t="b">
        <v>0</v>
      </c>
      <c r="AA10" t="b">
        <v>0</v>
      </c>
      <c r="AB10" t="b">
        <v>1</v>
      </c>
      <c r="AC10" t="b">
        <v>0</v>
      </c>
      <c r="AD10" t="b">
        <v>1</v>
      </c>
      <c r="AE10" t="b">
        <v>1</v>
      </c>
      <c r="AF10" s="21" t="b">
        <v>0</v>
      </c>
      <c r="AG10" t="b">
        <v>0</v>
      </c>
      <c r="AH10" t="b">
        <v>0</v>
      </c>
      <c r="AI10" t="b">
        <v>1</v>
      </c>
    </row>
    <row r="11" spans="1:35" x14ac:dyDescent="0.3">
      <c r="A11" s="13">
        <f t="shared" si="0"/>
        <v>2</v>
      </c>
      <c r="B11" s="13" t="s">
        <v>444</v>
      </c>
      <c r="C11" s="17" t="s">
        <v>433</v>
      </c>
      <c r="D11" t="s">
        <v>259</v>
      </c>
      <c r="E11" s="13" t="s">
        <v>420</v>
      </c>
      <c r="F11" s="17" t="s">
        <v>122</v>
      </c>
      <c r="G11" s="17" t="str">
        <f t="shared" ref="G11:G75" si="2">"2030 bench"</f>
        <v>2030 bench</v>
      </c>
      <c r="H11" s="17" t="s">
        <v>239</v>
      </c>
      <c r="I11" s="17" t="str">
        <f t="shared" si="1"/>
        <v>2019</v>
      </c>
      <c r="J11" s="17" t="s">
        <v>104</v>
      </c>
      <c r="K11" s="17">
        <v>0</v>
      </c>
      <c r="L11" s="17">
        <v>0</v>
      </c>
      <c r="M11" s="17">
        <v>-1</v>
      </c>
      <c r="N11" s="17" t="s">
        <v>122</v>
      </c>
      <c r="O11" s="17">
        <v>0</v>
      </c>
      <c r="P11" s="17">
        <v>1</v>
      </c>
      <c r="Q11" s="17">
        <v>0</v>
      </c>
      <c r="R11" t="s">
        <v>221</v>
      </c>
      <c r="S11" t="s">
        <v>222</v>
      </c>
      <c r="T11" t="s">
        <v>423</v>
      </c>
      <c r="U11" s="20" t="b">
        <v>0</v>
      </c>
      <c r="V11" t="b">
        <v>1</v>
      </c>
      <c r="W11" t="b">
        <v>0</v>
      </c>
      <c r="X11" t="b">
        <v>0</v>
      </c>
      <c r="Y11" t="b">
        <v>1</v>
      </c>
      <c r="Z11" t="b">
        <v>0</v>
      </c>
      <c r="AA11" t="b">
        <v>0</v>
      </c>
      <c r="AB11" t="b">
        <v>1</v>
      </c>
      <c r="AC11" t="b">
        <v>0</v>
      </c>
      <c r="AD11" t="b">
        <v>1</v>
      </c>
      <c r="AE11" t="b">
        <v>1</v>
      </c>
      <c r="AF11" s="21" t="b">
        <v>0</v>
      </c>
      <c r="AG11" t="b">
        <v>0</v>
      </c>
      <c r="AH11" t="b">
        <v>0</v>
      </c>
      <c r="AI11" t="b">
        <v>1</v>
      </c>
    </row>
    <row r="12" spans="1:35" x14ac:dyDescent="0.3">
      <c r="A12" s="13">
        <f t="shared" si="0"/>
        <v>3</v>
      </c>
      <c r="B12" s="13" t="s">
        <v>444</v>
      </c>
      <c r="C12" s="17" t="s">
        <v>434</v>
      </c>
      <c r="D12" t="s">
        <v>259</v>
      </c>
      <c r="E12" s="13" t="s">
        <v>421</v>
      </c>
      <c r="F12" s="17" t="s">
        <v>122</v>
      </c>
      <c r="G12" s="17" t="str">
        <f t="shared" si="2"/>
        <v>2030 bench</v>
      </c>
      <c r="H12" s="17" t="s">
        <v>239</v>
      </c>
      <c r="I12" s="17" t="str">
        <f t="shared" si="1"/>
        <v>2019</v>
      </c>
      <c r="J12" s="17" t="s">
        <v>104</v>
      </c>
      <c r="K12" s="17">
        <v>0</v>
      </c>
      <c r="L12" s="17">
        <v>0</v>
      </c>
      <c r="M12" s="17">
        <v>-1</v>
      </c>
      <c r="N12" s="17" t="s">
        <v>122</v>
      </c>
      <c r="O12" s="17">
        <v>0</v>
      </c>
      <c r="P12" s="17">
        <v>1</v>
      </c>
      <c r="Q12" s="17">
        <v>0</v>
      </c>
      <c r="R12" t="s">
        <v>221</v>
      </c>
      <c r="S12" t="s">
        <v>222</v>
      </c>
      <c r="T12" t="s">
        <v>423</v>
      </c>
      <c r="U12" s="20" t="b">
        <v>0</v>
      </c>
      <c r="V12" t="b">
        <v>1</v>
      </c>
      <c r="W12" t="b">
        <v>0</v>
      </c>
      <c r="X12" t="b">
        <v>0</v>
      </c>
      <c r="Y12" t="b">
        <v>1</v>
      </c>
      <c r="Z12" t="b">
        <v>0</v>
      </c>
      <c r="AA12" t="b">
        <v>0</v>
      </c>
      <c r="AB12" t="b">
        <v>1</v>
      </c>
      <c r="AC12" t="b">
        <v>0</v>
      </c>
      <c r="AD12" t="b">
        <v>1</v>
      </c>
      <c r="AE12" t="b">
        <v>1</v>
      </c>
      <c r="AF12" s="21" t="b">
        <v>0</v>
      </c>
      <c r="AG12" t="b">
        <v>0</v>
      </c>
      <c r="AH12" t="b">
        <v>0</v>
      </c>
      <c r="AI12" t="b">
        <v>1</v>
      </c>
    </row>
    <row r="13" spans="1:35" x14ac:dyDescent="0.3">
      <c r="A13" s="13">
        <f t="shared" si="0"/>
        <v>4</v>
      </c>
      <c r="B13" s="13" t="s">
        <v>444</v>
      </c>
      <c r="C13" s="17" t="s">
        <v>435</v>
      </c>
      <c r="D13" t="s">
        <v>259</v>
      </c>
      <c r="E13" s="13" t="s">
        <v>422</v>
      </c>
      <c r="F13" s="17" t="s">
        <v>122</v>
      </c>
      <c r="G13" s="17" t="str">
        <f t="shared" si="2"/>
        <v>2030 bench</v>
      </c>
      <c r="H13" s="17" t="s">
        <v>239</v>
      </c>
      <c r="I13" s="17" t="str">
        <f t="shared" si="1"/>
        <v>2019</v>
      </c>
      <c r="J13" s="17" t="s">
        <v>104</v>
      </c>
      <c r="K13" s="17">
        <v>0</v>
      </c>
      <c r="L13" s="17">
        <v>0</v>
      </c>
      <c r="M13" s="17">
        <v>-1</v>
      </c>
      <c r="N13" s="17" t="s">
        <v>122</v>
      </c>
      <c r="O13" s="17">
        <v>0</v>
      </c>
      <c r="P13" s="17">
        <v>1</v>
      </c>
      <c r="Q13" s="17">
        <v>0</v>
      </c>
      <c r="R13" t="s">
        <v>221</v>
      </c>
      <c r="S13" t="s">
        <v>222</v>
      </c>
      <c r="T13" t="s">
        <v>423</v>
      </c>
      <c r="U13" s="20" t="b">
        <v>0</v>
      </c>
      <c r="V13" t="b">
        <v>1</v>
      </c>
      <c r="W13" t="b">
        <v>0</v>
      </c>
      <c r="X13" t="b">
        <v>0</v>
      </c>
      <c r="Y13" t="b">
        <v>1</v>
      </c>
      <c r="Z13" t="b">
        <v>0</v>
      </c>
      <c r="AA13" t="b">
        <v>0</v>
      </c>
      <c r="AB13" t="b">
        <v>1</v>
      </c>
      <c r="AC13" t="b">
        <v>0</v>
      </c>
      <c r="AD13" t="b">
        <v>1</v>
      </c>
      <c r="AE13" t="b">
        <v>1</v>
      </c>
      <c r="AF13" s="21" t="b">
        <v>0</v>
      </c>
      <c r="AG13" t="b">
        <v>0</v>
      </c>
      <c r="AH13" t="b">
        <v>0</v>
      </c>
      <c r="AI13" t="b">
        <v>1</v>
      </c>
    </row>
    <row r="14" spans="1:35" x14ac:dyDescent="0.3">
      <c r="A14" s="13">
        <f t="shared" si="0"/>
        <v>5</v>
      </c>
      <c r="B14" s="13" t="s">
        <v>511</v>
      </c>
      <c r="C14" s="19" t="s">
        <v>507</v>
      </c>
      <c r="D14" t="s">
        <v>259</v>
      </c>
      <c r="E14" s="13" t="s">
        <v>419</v>
      </c>
      <c r="F14" s="17" t="s">
        <v>122</v>
      </c>
      <c r="G14" s="17" t="str">
        <f>"2030 bench"</f>
        <v>2030 bench</v>
      </c>
      <c r="H14" s="17" t="s">
        <v>239</v>
      </c>
      <c r="I14" s="17" t="str">
        <f t="shared" si="1"/>
        <v>2019</v>
      </c>
      <c r="J14" s="17" t="s">
        <v>104</v>
      </c>
      <c r="K14" s="17">
        <v>0</v>
      </c>
      <c r="L14" s="17">
        <v>0</v>
      </c>
      <c r="M14" s="17">
        <v>-1</v>
      </c>
      <c r="N14" s="17" t="s">
        <v>122</v>
      </c>
      <c r="O14" s="17">
        <v>0</v>
      </c>
      <c r="P14" s="17">
        <v>1</v>
      </c>
      <c r="Q14" s="17">
        <v>0</v>
      </c>
      <c r="R14" t="s">
        <v>221</v>
      </c>
      <c r="S14" t="s">
        <v>222</v>
      </c>
      <c r="T14" t="s">
        <v>423</v>
      </c>
      <c r="U14" s="20" t="b">
        <v>0</v>
      </c>
      <c r="V14" t="b">
        <v>1</v>
      </c>
      <c r="W14" t="b">
        <v>0</v>
      </c>
      <c r="X14" t="b">
        <v>0</v>
      </c>
      <c r="Y14" t="b">
        <v>1</v>
      </c>
      <c r="Z14" t="b">
        <v>0</v>
      </c>
      <c r="AA14" t="b">
        <v>0</v>
      </c>
      <c r="AB14" t="b">
        <v>1</v>
      </c>
      <c r="AC14" t="b">
        <v>0</v>
      </c>
      <c r="AD14" t="b">
        <v>1</v>
      </c>
      <c r="AE14" t="b">
        <v>1</v>
      </c>
      <c r="AF14" s="21" t="b">
        <v>0</v>
      </c>
      <c r="AG14" t="b">
        <v>0</v>
      </c>
      <c r="AH14" t="b">
        <v>0</v>
      </c>
      <c r="AI14" t="b">
        <v>1</v>
      </c>
    </row>
    <row r="15" spans="1:35" x14ac:dyDescent="0.3">
      <c r="A15" s="13">
        <f t="shared" si="0"/>
        <v>6</v>
      </c>
      <c r="B15" s="13" t="s">
        <v>511</v>
      </c>
      <c r="C15" s="19" t="s">
        <v>508</v>
      </c>
      <c r="D15" t="s">
        <v>259</v>
      </c>
      <c r="E15" s="13" t="s">
        <v>420</v>
      </c>
      <c r="F15" s="17" t="s">
        <v>122</v>
      </c>
      <c r="G15" s="17" t="str">
        <f t="shared" si="2"/>
        <v>2030 bench</v>
      </c>
      <c r="H15" s="17" t="s">
        <v>239</v>
      </c>
      <c r="I15" s="17" t="str">
        <f t="shared" si="1"/>
        <v>2019</v>
      </c>
      <c r="J15" s="17" t="s">
        <v>104</v>
      </c>
      <c r="K15" s="17">
        <v>0</v>
      </c>
      <c r="L15" s="17">
        <v>0</v>
      </c>
      <c r="M15" s="17">
        <v>-1</v>
      </c>
      <c r="N15" s="17" t="s">
        <v>122</v>
      </c>
      <c r="O15" s="17">
        <v>0</v>
      </c>
      <c r="P15" s="17">
        <v>1</v>
      </c>
      <c r="Q15" s="17">
        <v>0</v>
      </c>
      <c r="R15" t="s">
        <v>221</v>
      </c>
      <c r="S15" t="s">
        <v>222</v>
      </c>
      <c r="T15" t="s">
        <v>423</v>
      </c>
      <c r="U15" s="20" t="b">
        <v>0</v>
      </c>
      <c r="V15" t="b">
        <v>1</v>
      </c>
      <c r="W15" t="b">
        <v>0</v>
      </c>
      <c r="X15" t="b">
        <v>0</v>
      </c>
      <c r="Y15" t="b">
        <v>1</v>
      </c>
      <c r="Z15" t="b">
        <v>0</v>
      </c>
      <c r="AA15" t="b">
        <v>0</v>
      </c>
      <c r="AB15" t="b">
        <v>1</v>
      </c>
      <c r="AC15" t="b">
        <v>0</v>
      </c>
      <c r="AD15" t="b">
        <v>1</v>
      </c>
      <c r="AE15" t="b">
        <v>1</v>
      </c>
      <c r="AF15" s="21" t="b">
        <v>0</v>
      </c>
      <c r="AG15" t="b">
        <v>0</v>
      </c>
      <c r="AH15" t="b">
        <v>0</v>
      </c>
      <c r="AI15" t="b">
        <v>1</v>
      </c>
    </row>
    <row r="16" spans="1:35" x14ac:dyDescent="0.3">
      <c r="A16" s="13">
        <f t="shared" si="0"/>
        <v>7</v>
      </c>
      <c r="B16" s="13" t="s">
        <v>511</v>
      </c>
      <c r="C16" s="19" t="s">
        <v>509</v>
      </c>
      <c r="D16" t="s">
        <v>259</v>
      </c>
      <c r="E16" s="13" t="s">
        <v>421</v>
      </c>
      <c r="F16" s="17" t="s">
        <v>122</v>
      </c>
      <c r="G16" s="17" t="str">
        <f t="shared" si="2"/>
        <v>2030 bench</v>
      </c>
      <c r="H16" s="17" t="s">
        <v>239</v>
      </c>
      <c r="I16" s="17" t="str">
        <f t="shared" si="1"/>
        <v>2019</v>
      </c>
      <c r="J16" s="17" t="s">
        <v>104</v>
      </c>
      <c r="K16" s="17">
        <v>0</v>
      </c>
      <c r="L16" s="17">
        <v>0</v>
      </c>
      <c r="M16" s="17">
        <v>-1</v>
      </c>
      <c r="N16" s="17" t="s">
        <v>122</v>
      </c>
      <c r="O16" s="17">
        <v>0</v>
      </c>
      <c r="P16" s="17">
        <v>1</v>
      </c>
      <c r="Q16" s="17">
        <v>0</v>
      </c>
      <c r="R16" t="s">
        <v>221</v>
      </c>
      <c r="S16" t="s">
        <v>222</v>
      </c>
      <c r="T16" t="s">
        <v>423</v>
      </c>
      <c r="U16" s="20" t="b">
        <v>0</v>
      </c>
      <c r="V16" t="b">
        <v>1</v>
      </c>
      <c r="W16" t="b">
        <v>0</v>
      </c>
      <c r="X16" t="b">
        <v>0</v>
      </c>
      <c r="Y16" t="b">
        <v>1</v>
      </c>
      <c r="Z16" t="b">
        <v>0</v>
      </c>
      <c r="AA16" t="b">
        <v>0</v>
      </c>
      <c r="AB16" t="b">
        <v>1</v>
      </c>
      <c r="AC16" t="b">
        <v>0</v>
      </c>
      <c r="AD16" t="b">
        <v>1</v>
      </c>
      <c r="AE16" t="b">
        <v>1</v>
      </c>
      <c r="AF16" s="21" t="b">
        <v>0</v>
      </c>
      <c r="AG16" t="b">
        <v>0</v>
      </c>
      <c r="AH16" t="b">
        <v>0</v>
      </c>
      <c r="AI16" t="b">
        <v>1</v>
      </c>
    </row>
    <row r="17" spans="1:35" x14ac:dyDescent="0.3">
      <c r="A17" s="13">
        <f t="shared" si="0"/>
        <v>8</v>
      </c>
      <c r="B17" s="13" t="s">
        <v>511</v>
      </c>
      <c r="C17" s="19" t="s">
        <v>510</v>
      </c>
      <c r="D17" t="s">
        <v>259</v>
      </c>
      <c r="E17" s="13" t="s">
        <v>422</v>
      </c>
      <c r="F17" s="17" t="s">
        <v>122</v>
      </c>
      <c r="G17" s="17" t="str">
        <f t="shared" si="2"/>
        <v>2030 bench</v>
      </c>
      <c r="H17" s="17" t="s">
        <v>239</v>
      </c>
      <c r="I17" s="17" t="str">
        <f t="shared" si="1"/>
        <v>2019</v>
      </c>
      <c r="J17" s="17" t="s">
        <v>104</v>
      </c>
      <c r="K17" s="17">
        <v>0</v>
      </c>
      <c r="L17" s="17">
        <v>0</v>
      </c>
      <c r="M17" s="17">
        <v>-1</v>
      </c>
      <c r="N17" s="17" t="s">
        <v>122</v>
      </c>
      <c r="O17" s="17">
        <v>0</v>
      </c>
      <c r="P17" s="17">
        <v>1</v>
      </c>
      <c r="Q17" s="17">
        <v>0</v>
      </c>
      <c r="R17" t="s">
        <v>221</v>
      </c>
      <c r="S17" t="s">
        <v>222</v>
      </c>
      <c r="T17" t="s">
        <v>423</v>
      </c>
      <c r="U17" s="20" t="b">
        <v>0</v>
      </c>
      <c r="V17" t="b">
        <v>1</v>
      </c>
      <c r="W17" t="b">
        <v>0</v>
      </c>
      <c r="X17" t="b">
        <v>0</v>
      </c>
      <c r="Y17" t="b">
        <v>1</v>
      </c>
      <c r="Z17" t="b">
        <v>0</v>
      </c>
      <c r="AA17" t="b">
        <v>0</v>
      </c>
      <c r="AB17" t="b">
        <v>1</v>
      </c>
      <c r="AC17" t="b">
        <v>0</v>
      </c>
      <c r="AD17" t="b">
        <v>1</v>
      </c>
      <c r="AE17" t="b">
        <v>1</v>
      </c>
      <c r="AF17" s="21" t="b">
        <v>0</v>
      </c>
      <c r="AG17" t="b">
        <v>0</v>
      </c>
      <c r="AH17" t="b">
        <v>0</v>
      </c>
      <c r="AI17" t="b">
        <v>1</v>
      </c>
    </row>
    <row r="18" spans="1:35" x14ac:dyDescent="0.3">
      <c r="A18" s="13">
        <f t="shared" si="0"/>
        <v>9</v>
      </c>
      <c r="B18" s="13" t="s">
        <v>455</v>
      </c>
      <c r="C18" s="17" t="s">
        <v>432</v>
      </c>
      <c r="D18" t="s">
        <v>259</v>
      </c>
      <c r="E18" s="13" t="s">
        <v>419</v>
      </c>
      <c r="F18" s="17" t="s">
        <v>122</v>
      </c>
      <c r="G18" s="17" t="s">
        <v>285</v>
      </c>
      <c r="H18" s="17" t="s">
        <v>239</v>
      </c>
      <c r="I18" s="17" t="str">
        <f t="shared" si="1"/>
        <v>2019</v>
      </c>
      <c r="J18" s="17" t="s">
        <v>104</v>
      </c>
      <c r="K18" s="17">
        <v>0</v>
      </c>
      <c r="L18" s="17">
        <v>0</v>
      </c>
      <c r="M18" s="17">
        <v>-1</v>
      </c>
      <c r="N18" s="17" t="s">
        <v>122</v>
      </c>
      <c r="O18" s="17">
        <v>0</v>
      </c>
      <c r="P18" s="17">
        <v>1</v>
      </c>
      <c r="Q18" s="17">
        <v>0</v>
      </c>
      <c r="R18" t="s">
        <v>221</v>
      </c>
      <c r="S18" t="s">
        <v>222</v>
      </c>
      <c r="T18" t="s">
        <v>423</v>
      </c>
      <c r="U18" s="20" t="b">
        <v>0</v>
      </c>
      <c r="V18" t="b">
        <v>1</v>
      </c>
      <c r="W18" t="b">
        <v>0</v>
      </c>
      <c r="X18" t="b">
        <v>0</v>
      </c>
      <c r="Y18" t="b">
        <v>1</v>
      </c>
      <c r="Z18" t="b">
        <v>0</v>
      </c>
      <c r="AA18" t="b">
        <v>0</v>
      </c>
      <c r="AB18" t="b">
        <v>1</v>
      </c>
      <c r="AC18" t="b">
        <v>0</v>
      </c>
      <c r="AD18" t="b">
        <v>1</v>
      </c>
      <c r="AE18" t="b">
        <v>1</v>
      </c>
      <c r="AF18" s="21" t="b">
        <v>0</v>
      </c>
      <c r="AG18" t="b">
        <v>0</v>
      </c>
      <c r="AH18" t="b">
        <v>0</v>
      </c>
      <c r="AI18" t="b">
        <v>0</v>
      </c>
    </row>
    <row r="19" spans="1:35" x14ac:dyDescent="0.3">
      <c r="A19" s="13">
        <f t="shared" si="0"/>
        <v>10</v>
      </c>
      <c r="B19" s="13" t="s">
        <v>455</v>
      </c>
      <c r="C19" s="17" t="s">
        <v>433</v>
      </c>
      <c r="D19" t="s">
        <v>259</v>
      </c>
      <c r="E19" s="13" t="s">
        <v>420</v>
      </c>
      <c r="F19" s="17" t="s">
        <v>122</v>
      </c>
      <c r="G19" s="17" t="s">
        <v>285</v>
      </c>
      <c r="H19" s="17" t="s">
        <v>239</v>
      </c>
      <c r="I19" s="17" t="str">
        <f t="shared" si="1"/>
        <v>2019</v>
      </c>
      <c r="J19" s="17" t="s">
        <v>104</v>
      </c>
      <c r="K19" s="17">
        <v>0</v>
      </c>
      <c r="L19" s="17">
        <v>0</v>
      </c>
      <c r="M19" s="17">
        <v>-1</v>
      </c>
      <c r="N19" s="17" t="s">
        <v>122</v>
      </c>
      <c r="O19" s="17">
        <v>0</v>
      </c>
      <c r="P19" s="17">
        <v>1</v>
      </c>
      <c r="Q19" s="17">
        <v>0</v>
      </c>
      <c r="R19" t="s">
        <v>221</v>
      </c>
      <c r="S19" t="s">
        <v>222</v>
      </c>
      <c r="T19" t="s">
        <v>423</v>
      </c>
      <c r="U19" s="20" t="b">
        <v>0</v>
      </c>
      <c r="V19" t="b">
        <v>1</v>
      </c>
      <c r="W19" t="b">
        <v>0</v>
      </c>
      <c r="X19" t="b">
        <v>0</v>
      </c>
      <c r="Y19" t="b">
        <v>1</v>
      </c>
      <c r="Z19" t="b">
        <v>0</v>
      </c>
      <c r="AA19" t="b">
        <v>0</v>
      </c>
      <c r="AB19" t="b">
        <v>1</v>
      </c>
      <c r="AC19" t="b">
        <v>0</v>
      </c>
      <c r="AD19" t="b">
        <v>1</v>
      </c>
      <c r="AE19" t="b">
        <v>1</v>
      </c>
      <c r="AF19" s="21" t="b">
        <v>0</v>
      </c>
      <c r="AG19" t="b">
        <v>0</v>
      </c>
      <c r="AH19" t="b">
        <v>0</v>
      </c>
      <c r="AI19" t="b">
        <v>0</v>
      </c>
    </row>
    <row r="20" spans="1:35" x14ac:dyDescent="0.3">
      <c r="A20" s="13">
        <f t="shared" si="0"/>
        <v>11</v>
      </c>
      <c r="B20" s="13" t="s">
        <v>455</v>
      </c>
      <c r="C20" s="17" t="s">
        <v>434</v>
      </c>
      <c r="D20" t="s">
        <v>259</v>
      </c>
      <c r="E20" s="13" t="s">
        <v>421</v>
      </c>
      <c r="F20" s="17" t="s">
        <v>122</v>
      </c>
      <c r="G20" s="17" t="s">
        <v>285</v>
      </c>
      <c r="H20" s="17" t="s">
        <v>239</v>
      </c>
      <c r="I20" s="17" t="str">
        <f t="shared" si="1"/>
        <v>2019</v>
      </c>
      <c r="J20" s="17" t="s">
        <v>104</v>
      </c>
      <c r="K20" s="17">
        <v>0</v>
      </c>
      <c r="L20" s="17">
        <v>0</v>
      </c>
      <c r="M20" s="17">
        <v>-1</v>
      </c>
      <c r="N20" s="17" t="s">
        <v>122</v>
      </c>
      <c r="O20" s="17">
        <v>0</v>
      </c>
      <c r="P20" s="17">
        <v>1</v>
      </c>
      <c r="Q20" s="17">
        <v>0</v>
      </c>
      <c r="R20" t="s">
        <v>221</v>
      </c>
      <c r="S20" t="s">
        <v>222</v>
      </c>
      <c r="T20" t="s">
        <v>423</v>
      </c>
      <c r="U20" s="20" t="b">
        <v>0</v>
      </c>
      <c r="V20" t="b">
        <v>1</v>
      </c>
      <c r="W20" t="b">
        <v>0</v>
      </c>
      <c r="X20" t="b">
        <v>0</v>
      </c>
      <c r="Y20" t="b">
        <v>1</v>
      </c>
      <c r="Z20" t="b">
        <v>0</v>
      </c>
      <c r="AA20" t="b">
        <v>0</v>
      </c>
      <c r="AB20" t="b">
        <v>1</v>
      </c>
      <c r="AC20" t="b">
        <v>0</v>
      </c>
      <c r="AD20" t="b">
        <v>1</v>
      </c>
      <c r="AE20" t="b">
        <v>1</v>
      </c>
      <c r="AF20" s="21" t="b">
        <v>0</v>
      </c>
      <c r="AG20" t="b">
        <v>0</v>
      </c>
      <c r="AH20" t="b">
        <v>0</v>
      </c>
      <c r="AI20" t="b">
        <v>0</v>
      </c>
    </row>
    <row r="21" spans="1:35" x14ac:dyDescent="0.3">
      <c r="A21" s="13">
        <f t="shared" si="0"/>
        <v>12</v>
      </c>
      <c r="B21" s="13" t="s">
        <v>455</v>
      </c>
      <c r="C21" s="17" t="s">
        <v>435</v>
      </c>
      <c r="D21" t="s">
        <v>259</v>
      </c>
      <c r="E21" s="13" t="s">
        <v>422</v>
      </c>
      <c r="F21" s="17" t="s">
        <v>122</v>
      </c>
      <c r="G21" s="17" t="s">
        <v>285</v>
      </c>
      <c r="H21" s="17" t="s">
        <v>239</v>
      </c>
      <c r="I21" s="17" t="str">
        <f t="shared" si="1"/>
        <v>2019</v>
      </c>
      <c r="J21" s="17" t="s">
        <v>104</v>
      </c>
      <c r="K21" s="17">
        <v>0</v>
      </c>
      <c r="L21" s="17">
        <v>0</v>
      </c>
      <c r="M21" s="17">
        <v>-1</v>
      </c>
      <c r="N21" s="17" t="s">
        <v>122</v>
      </c>
      <c r="O21" s="17">
        <v>0</v>
      </c>
      <c r="P21" s="17">
        <v>1</v>
      </c>
      <c r="Q21" s="17">
        <v>0</v>
      </c>
      <c r="R21" t="s">
        <v>221</v>
      </c>
      <c r="S21" t="s">
        <v>222</v>
      </c>
      <c r="T21" t="s">
        <v>423</v>
      </c>
      <c r="U21" s="20" t="b">
        <v>0</v>
      </c>
      <c r="V21" t="b">
        <v>1</v>
      </c>
      <c r="W21" t="b">
        <v>0</v>
      </c>
      <c r="X21" t="b">
        <v>0</v>
      </c>
      <c r="Y21" t="b">
        <v>1</v>
      </c>
      <c r="Z21" t="b">
        <v>0</v>
      </c>
      <c r="AA21" t="b">
        <v>0</v>
      </c>
      <c r="AB21" t="b">
        <v>1</v>
      </c>
      <c r="AC21" t="b">
        <v>0</v>
      </c>
      <c r="AD21" t="b">
        <v>1</v>
      </c>
      <c r="AE21" t="b">
        <v>1</v>
      </c>
      <c r="AF21" s="21" t="b">
        <v>0</v>
      </c>
      <c r="AG21" t="b">
        <v>0</v>
      </c>
      <c r="AH21" t="b">
        <v>0</v>
      </c>
      <c r="AI21" t="b">
        <v>0</v>
      </c>
    </row>
    <row r="22" spans="1:35" x14ac:dyDescent="0.3">
      <c r="A22" s="13">
        <f t="shared" si="0"/>
        <v>13</v>
      </c>
      <c r="B22" s="13" t="s">
        <v>456</v>
      </c>
      <c r="C22" s="17" t="s">
        <v>432</v>
      </c>
      <c r="D22" t="s">
        <v>259</v>
      </c>
      <c r="E22" s="13" t="s">
        <v>419</v>
      </c>
      <c r="F22" s="17" t="s">
        <v>122</v>
      </c>
      <c r="G22" s="17" t="s">
        <v>320</v>
      </c>
      <c r="H22" s="17" t="s">
        <v>239</v>
      </c>
      <c r="I22" s="17" t="str">
        <f t="shared" si="1"/>
        <v>2019</v>
      </c>
      <c r="J22" s="17" t="s">
        <v>104</v>
      </c>
      <c r="K22" s="17">
        <v>0</v>
      </c>
      <c r="L22" s="17">
        <v>0</v>
      </c>
      <c r="M22" s="17">
        <v>-1</v>
      </c>
      <c r="N22" s="17" t="s">
        <v>122</v>
      </c>
      <c r="O22" s="17">
        <v>0</v>
      </c>
      <c r="P22" s="17">
        <v>1</v>
      </c>
      <c r="Q22" s="17">
        <v>0</v>
      </c>
      <c r="R22" t="s">
        <v>221</v>
      </c>
      <c r="S22" t="s">
        <v>222</v>
      </c>
      <c r="T22" t="s">
        <v>423</v>
      </c>
      <c r="U22" s="20" t="b">
        <v>0</v>
      </c>
      <c r="V22" t="b">
        <v>1</v>
      </c>
      <c r="W22" t="b">
        <v>0</v>
      </c>
      <c r="X22" t="b">
        <v>0</v>
      </c>
      <c r="Y22" t="b">
        <v>1</v>
      </c>
      <c r="Z22" t="b">
        <v>0</v>
      </c>
      <c r="AA22" t="b">
        <v>0</v>
      </c>
      <c r="AB22" t="b">
        <v>1</v>
      </c>
      <c r="AC22" t="b">
        <v>0</v>
      </c>
      <c r="AD22" t="b">
        <v>1</v>
      </c>
      <c r="AE22" t="b">
        <v>1</v>
      </c>
      <c r="AF22" s="21" t="b">
        <v>0</v>
      </c>
      <c r="AG22" t="b">
        <v>0</v>
      </c>
      <c r="AH22" t="b">
        <v>0</v>
      </c>
      <c r="AI22" t="b">
        <v>0</v>
      </c>
    </row>
    <row r="23" spans="1:35" x14ac:dyDescent="0.3">
      <c r="A23" s="13">
        <f t="shared" si="0"/>
        <v>14</v>
      </c>
      <c r="B23" s="13" t="s">
        <v>456</v>
      </c>
      <c r="C23" s="17" t="s">
        <v>433</v>
      </c>
      <c r="D23" t="s">
        <v>259</v>
      </c>
      <c r="E23" s="13" t="s">
        <v>420</v>
      </c>
      <c r="F23" s="17" t="s">
        <v>122</v>
      </c>
      <c r="G23" s="17" t="s">
        <v>320</v>
      </c>
      <c r="H23" s="17" t="s">
        <v>239</v>
      </c>
      <c r="I23" s="17" t="str">
        <f t="shared" si="1"/>
        <v>2019</v>
      </c>
      <c r="J23" s="17" t="s">
        <v>104</v>
      </c>
      <c r="K23" s="17">
        <v>0</v>
      </c>
      <c r="L23" s="17">
        <v>0</v>
      </c>
      <c r="M23" s="17">
        <v>-1</v>
      </c>
      <c r="N23" s="17" t="s">
        <v>122</v>
      </c>
      <c r="O23" s="17">
        <v>0</v>
      </c>
      <c r="P23" s="17">
        <v>1</v>
      </c>
      <c r="Q23" s="17">
        <v>0</v>
      </c>
      <c r="R23" t="s">
        <v>221</v>
      </c>
      <c r="S23" t="s">
        <v>222</v>
      </c>
      <c r="T23" t="s">
        <v>423</v>
      </c>
      <c r="U23" s="20" t="b">
        <v>0</v>
      </c>
      <c r="V23" t="b">
        <v>1</v>
      </c>
      <c r="W23" t="b">
        <v>0</v>
      </c>
      <c r="X23" t="b">
        <v>0</v>
      </c>
      <c r="Y23" t="b">
        <v>1</v>
      </c>
      <c r="Z23" t="b">
        <v>0</v>
      </c>
      <c r="AA23" t="b">
        <v>0</v>
      </c>
      <c r="AB23" t="b">
        <v>1</v>
      </c>
      <c r="AC23" t="b">
        <v>0</v>
      </c>
      <c r="AD23" t="b">
        <v>1</v>
      </c>
      <c r="AE23" t="b">
        <v>1</v>
      </c>
      <c r="AF23" s="21" t="b">
        <v>0</v>
      </c>
      <c r="AG23" t="b">
        <v>0</v>
      </c>
      <c r="AH23" t="b">
        <v>0</v>
      </c>
      <c r="AI23" t="b">
        <v>0</v>
      </c>
    </row>
    <row r="24" spans="1:35" x14ac:dyDescent="0.3">
      <c r="A24" s="13">
        <f t="shared" si="0"/>
        <v>15</v>
      </c>
      <c r="B24" s="13" t="s">
        <v>456</v>
      </c>
      <c r="C24" s="17" t="s">
        <v>434</v>
      </c>
      <c r="D24" t="s">
        <v>259</v>
      </c>
      <c r="E24" s="13" t="s">
        <v>421</v>
      </c>
      <c r="F24" s="17" t="s">
        <v>122</v>
      </c>
      <c r="G24" s="17" t="s">
        <v>320</v>
      </c>
      <c r="H24" s="17" t="s">
        <v>239</v>
      </c>
      <c r="I24" s="17" t="str">
        <f t="shared" si="1"/>
        <v>2019</v>
      </c>
      <c r="J24" s="17" t="s">
        <v>104</v>
      </c>
      <c r="K24" s="17">
        <v>0</v>
      </c>
      <c r="L24" s="17">
        <v>0</v>
      </c>
      <c r="M24" s="17">
        <v>-1</v>
      </c>
      <c r="N24" s="17" t="s">
        <v>122</v>
      </c>
      <c r="O24" s="17">
        <v>0</v>
      </c>
      <c r="P24" s="17">
        <v>1</v>
      </c>
      <c r="Q24" s="17">
        <v>0</v>
      </c>
      <c r="R24" t="s">
        <v>221</v>
      </c>
      <c r="S24" t="s">
        <v>222</v>
      </c>
      <c r="T24" t="s">
        <v>423</v>
      </c>
      <c r="U24" s="20" t="b">
        <v>0</v>
      </c>
      <c r="V24" t="b">
        <v>1</v>
      </c>
      <c r="W24" t="b">
        <v>0</v>
      </c>
      <c r="X24" t="b">
        <v>0</v>
      </c>
      <c r="Y24" t="b">
        <v>1</v>
      </c>
      <c r="Z24" t="b">
        <v>0</v>
      </c>
      <c r="AA24" t="b">
        <v>0</v>
      </c>
      <c r="AB24" t="b">
        <v>1</v>
      </c>
      <c r="AC24" t="b">
        <v>0</v>
      </c>
      <c r="AD24" t="b">
        <v>1</v>
      </c>
      <c r="AE24" t="b">
        <v>1</v>
      </c>
      <c r="AF24" s="21" t="b">
        <v>0</v>
      </c>
      <c r="AG24" t="b">
        <v>0</v>
      </c>
      <c r="AH24" t="b">
        <v>0</v>
      </c>
      <c r="AI24" t="b">
        <v>0</v>
      </c>
    </row>
    <row r="25" spans="1:35" x14ac:dyDescent="0.3">
      <c r="A25" s="13">
        <f t="shared" si="0"/>
        <v>16</v>
      </c>
      <c r="B25" s="13" t="s">
        <v>456</v>
      </c>
      <c r="C25" s="17" t="s">
        <v>435</v>
      </c>
      <c r="D25" t="s">
        <v>259</v>
      </c>
      <c r="E25" s="13" t="s">
        <v>422</v>
      </c>
      <c r="F25" s="17" t="s">
        <v>122</v>
      </c>
      <c r="G25" s="17" t="s">
        <v>320</v>
      </c>
      <c r="H25" s="17" t="s">
        <v>239</v>
      </c>
      <c r="I25" s="17" t="str">
        <f t="shared" si="1"/>
        <v>2019</v>
      </c>
      <c r="J25" s="17" t="s">
        <v>104</v>
      </c>
      <c r="K25" s="17">
        <v>0</v>
      </c>
      <c r="L25" s="17">
        <v>0</v>
      </c>
      <c r="M25" s="17">
        <v>-1</v>
      </c>
      <c r="N25" s="17" t="s">
        <v>122</v>
      </c>
      <c r="O25" s="17">
        <v>0</v>
      </c>
      <c r="P25" s="17">
        <v>1</v>
      </c>
      <c r="Q25" s="17">
        <v>0</v>
      </c>
      <c r="R25" t="s">
        <v>221</v>
      </c>
      <c r="S25" t="s">
        <v>222</v>
      </c>
      <c r="T25" t="s">
        <v>423</v>
      </c>
      <c r="U25" s="20" t="b">
        <v>0</v>
      </c>
      <c r="V25" t="b">
        <v>1</v>
      </c>
      <c r="W25" t="b">
        <v>0</v>
      </c>
      <c r="X25" t="b">
        <v>0</v>
      </c>
      <c r="Y25" t="b">
        <v>1</v>
      </c>
      <c r="Z25" t="b">
        <v>0</v>
      </c>
      <c r="AA25" t="b">
        <v>0</v>
      </c>
      <c r="AB25" t="b">
        <v>1</v>
      </c>
      <c r="AC25" t="b">
        <v>0</v>
      </c>
      <c r="AD25" t="b">
        <v>1</v>
      </c>
      <c r="AE25" t="b">
        <v>1</v>
      </c>
      <c r="AF25" s="21" t="b">
        <v>0</v>
      </c>
      <c r="AG25" t="b">
        <v>0</v>
      </c>
      <c r="AH25" t="b">
        <v>0</v>
      </c>
      <c r="AI25" t="b">
        <v>0</v>
      </c>
    </row>
    <row r="26" spans="1:35" x14ac:dyDescent="0.3">
      <c r="A26" s="13">
        <f t="shared" si="0"/>
        <v>17</v>
      </c>
      <c r="B26" s="13" t="s">
        <v>457</v>
      </c>
      <c r="C26" s="17" t="s">
        <v>432</v>
      </c>
      <c r="D26" t="s">
        <v>259</v>
      </c>
      <c r="E26" s="13" t="s">
        <v>419</v>
      </c>
      <c r="F26" s="17" t="s">
        <v>122</v>
      </c>
      <c r="G26" s="17" t="s">
        <v>323</v>
      </c>
      <c r="H26" s="17" t="s">
        <v>239</v>
      </c>
      <c r="I26" s="17" t="str">
        <f t="shared" si="1"/>
        <v>2019</v>
      </c>
      <c r="J26" s="17" t="s">
        <v>104</v>
      </c>
      <c r="K26" s="17">
        <v>0</v>
      </c>
      <c r="L26" s="17">
        <v>0</v>
      </c>
      <c r="M26" s="17">
        <v>-1</v>
      </c>
      <c r="N26" s="17" t="s">
        <v>122</v>
      </c>
      <c r="O26" s="17">
        <v>0</v>
      </c>
      <c r="P26" s="17">
        <v>1</v>
      </c>
      <c r="Q26" s="17">
        <v>0</v>
      </c>
      <c r="R26" t="s">
        <v>221</v>
      </c>
      <c r="S26" t="s">
        <v>222</v>
      </c>
      <c r="T26" t="s">
        <v>423</v>
      </c>
      <c r="U26" s="20" t="b">
        <v>0</v>
      </c>
      <c r="V26" t="b">
        <v>1</v>
      </c>
      <c r="W26" t="b">
        <v>0</v>
      </c>
      <c r="X26" t="b">
        <v>0</v>
      </c>
      <c r="Y26" t="b">
        <v>1</v>
      </c>
      <c r="Z26" t="b">
        <v>0</v>
      </c>
      <c r="AA26" t="b">
        <v>0</v>
      </c>
      <c r="AB26" t="b">
        <v>1</v>
      </c>
      <c r="AC26" t="b">
        <v>0</v>
      </c>
      <c r="AD26" t="b">
        <v>1</v>
      </c>
      <c r="AE26" t="b">
        <v>1</v>
      </c>
      <c r="AF26" s="21" t="b">
        <v>0</v>
      </c>
      <c r="AG26" t="b">
        <v>0</v>
      </c>
      <c r="AH26" t="b">
        <v>0</v>
      </c>
      <c r="AI26" t="b">
        <v>0</v>
      </c>
    </row>
    <row r="27" spans="1:35" x14ac:dyDescent="0.3">
      <c r="A27" s="13">
        <f t="shared" si="0"/>
        <v>18</v>
      </c>
      <c r="B27" s="13" t="s">
        <v>457</v>
      </c>
      <c r="C27" s="17" t="s">
        <v>433</v>
      </c>
      <c r="D27" t="s">
        <v>259</v>
      </c>
      <c r="E27" s="13" t="s">
        <v>420</v>
      </c>
      <c r="F27" s="17" t="s">
        <v>122</v>
      </c>
      <c r="G27" s="17" t="s">
        <v>323</v>
      </c>
      <c r="H27" s="17" t="s">
        <v>239</v>
      </c>
      <c r="I27" s="17" t="str">
        <f t="shared" si="1"/>
        <v>2019</v>
      </c>
      <c r="J27" s="17" t="s">
        <v>104</v>
      </c>
      <c r="K27" s="17">
        <v>0</v>
      </c>
      <c r="L27" s="17">
        <v>0</v>
      </c>
      <c r="M27" s="17">
        <v>-1</v>
      </c>
      <c r="N27" s="17" t="s">
        <v>122</v>
      </c>
      <c r="O27" s="17">
        <v>0</v>
      </c>
      <c r="P27" s="17">
        <v>1</v>
      </c>
      <c r="Q27" s="17">
        <v>0</v>
      </c>
      <c r="R27" t="s">
        <v>221</v>
      </c>
      <c r="S27" t="s">
        <v>222</v>
      </c>
      <c r="T27" t="s">
        <v>423</v>
      </c>
      <c r="U27" s="20" t="b">
        <v>0</v>
      </c>
      <c r="V27" t="b">
        <v>1</v>
      </c>
      <c r="W27" t="b">
        <v>0</v>
      </c>
      <c r="X27" t="b">
        <v>0</v>
      </c>
      <c r="Y27" t="b">
        <v>1</v>
      </c>
      <c r="Z27" t="b">
        <v>0</v>
      </c>
      <c r="AA27" t="b">
        <v>0</v>
      </c>
      <c r="AB27" t="b">
        <v>1</v>
      </c>
      <c r="AC27" t="b">
        <v>0</v>
      </c>
      <c r="AD27" t="b">
        <v>1</v>
      </c>
      <c r="AE27" t="b">
        <v>1</v>
      </c>
      <c r="AF27" s="21" t="b">
        <v>0</v>
      </c>
      <c r="AG27" t="b">
        <v>0</v>
      </c>
      <c r="AH27" t="b">
        <v>0</v>
      </c>
      <c r="AI27" t="b">
        <v>0</v>
      </c>
    </row>
    <row r="28" spans="1:35" x14ac:dyDescent="0.3">
      <c r="A28" s="13">
        <f t="shared" si="0"/>
        <v>19</v>
      </c>
      <c r="B28" s="13" t="s">
        <v>457</v>
      </c>
      <c r="C28" s="17" t="s">
        <v>434</v>
      </c>
      <c r="D28" t="s">
        <v>259</v>
      </c>
      <c r="E28" s="13" t="s">
        <v>421</v>
      </c>
      <c r="F28" s="17" t="s">
        <v>122</v>
      </c>
      <c r="G28" s="17" t="s">
        <v>323</v>
      </c>
      <c r="H28" s="17" t="s">
        <v>239</v>
      </c>
      <c r="I28" s="17" t="str">
        <f t="shared" si="1"/>
        <v>2019</v>
      </c>
      <c r="J28" s="17" t="s">
        <v>104</v>
      </c>
      <c r="K28" s="17">
        <v>0</v>
      </c>
      <c r="L28" s="17">
        <v>0</v>
      </c>
      <c r="M28" s="17">
        <v>-1</v>
      </c>
      <c r="N28" s="17" t="s">
        <v>122</v>
      </c>
      <c r="O28" s="17">
        <v>0</v>
      </c>
      <c r="P28" s="17">
        <v>1</v>
      </c>
      <c r="Q28" s="17">
        <v>0</v>
      </c>
      <c r="R28" t="s">
        <v>221</v>
      </c>
      <c r="S28" t="s">
        <v>222</v>
      </c>
      <c r="T28" t="s">
        <v>423</v>
      </c>
      <c r="U28" s="20" t="b">
        <v>0</v>
      </c>
      <c r="V28" t="b">
        <v>1</v>
      </c>
      <c r="W28" t="b">
        <v>0</v>
      </c>
      <c r="X28" t="b">
        <v>0</v>
      </c>
      <c r="Y28" t="b">
        <v>1</v>
      </c>
      <c r="Z28" t="b">
        <v>0</v>
      </c>
      <c r="AA28" t="b">
        <v>0</v>
      </c>
      <c r="AB28" t="b">
        <v>1</v>
      </c>
      <c r="AC28" t="b">
        <v>0</v>
      </c>
      <c r="AD28" t="b">
        <v>1</v>
      </c>
      <c r="AE28" t="b">
        <v>1</v>
      </c>
      <c r="AF28" s="21" t="b">
        <v>0</v>
      </c>
      <c r="AG28" t="b">
        <v>0</v>
      </c>
      <c r="AH28" t="b">
        <v>0</v>
      </c>
      <c r="AI28" t="b">
        <v>0</v>
      </c>
    </row>
    <row r="29" spans="1:35" x14ac:dyDescent="0.3">
      <c r="A29" s="13">
        <f t="shared" si="0"/>
        <v>20</v>
      </c>
      <c r="B29" s="13" t="s">
        <v>457</v>
      </c>
      <c r="C29" s="17" t="s">
        <v>435</v>
      </c>
      <c r="D29" t="s">
        <v>259</v>
      </c>
      <c r="E29" s="13" t="s">
        <v>422</v>
      </c>
      <c r="F29" s="17" t="s">
        <v>122</v>
      </c>
      <c r="G29" s="17" t="s">
        <v>323</v>
      </c>
      <c r="H29" s="17" t="s">
        <v>239</v>
      </c>
      <c r="I29" s="17" t="str">
        <f t="shared" si="1"/>
        <v>2019</v>
      </c>
      <c r="J29" s="17" t="s">
        <v>104</v>
      </c>
      <c r="K29" s="17">
        <v>0</v>
      </c>
      <c r="L29" s="17">
        <v>0</v>
      </c>
      <c r="M29" s="17">
        <v>-1</v>
      </c>
      <c r="N29" s="17" t="s">
        <v>122</v>
      </c>
      <c r="O29" s="17">
        <v>0</v>
      </c>
      <c r="P29" s="17">
        <v>1</v>
      </c>
      <c r="Q29" s="17">
        <v>0</v>
      </c>
      <c r="R29" t="s">
        <v>221</v>
      </c>
      <c r="S29" t="s">
        <v>222</v>
      </c>
      <c r="T29" t="s">
        <v>423</v>
      </c>
      <c r="U29" s="20" t="b">
        <v>0</v>
      </c>
      <c r="V29" t="b">
        <v>1</v>
      </c>
      <c r="W29" t="b">
        <v>0</v>
      </c>
      <c r="X29" t="b">
        <v>0</v>
      </c>
      <c r="Y29" t="b">
        <v>1</v>
      </c>
      <c r="Z29" t="b">
        <v>0</v>
      </c>
      <c r="AA29" t="b">
        <v>0</v>
      </c>
      <c r="AB29" t="b">
        <v>1</v>
      </c>
      <c r="AC29" t="b">
        <v>0</v>
      </c>
      <c r="AD29" t="b">
        <v>1</v>
      </c>
      <c r="AE29" t="b">
        <v>1</v>
      </c>
      <c r="AF29" s="21" t="b">
        <v>0</v>
      </c>
      <c r="AG29" t="b">
        <v>0</v>
      </c>
      <c r="AH29" t="b">
        <v>0</v>
      </c>
      <c r="AI29" t="b">
        <v>0</v>
      </c>
    </row>
    <row r="30" spans="1:35" x14ac:dyDescent="0.3">
      <c r="A30" s="13">
        <f t="shared" si="0"/>
        <v>21</v>
      </c>
      <c r="B30" s="13" t="s">
        <v>458</v>
      </c>
      <c r="C30" s="17" t="s">
        <v>432</v>
      </c>
      <c r="D30" t="s">
        <v>259</v>
      </c>
      <c r="E30" s="13" t="s">
        <v>419</v>
      </c>
      <c r="F30" s="17" t="s">
        <v>122</v>
      </c>
      <c r="G30" s="17" t="s">
        <v>326</v>
      </c>
      <c r="H30" s="17" t="s">
        <v>239</v>
      </c>
      <c r="I30" s="17" t="str">
        <f t="shared" si="1"/>
        <v>2019</v>
      </c>
      <c r="J30" s="17" t="s">
        <v>104</v>
      </c>
      <c r="K30" s="17">
        <v>0</v>
      </c>
      <c r="L30" s="17">
        <v>0</v>
      </c>
      <c r="M30" s="17">
        <v>-1</v>
      </c>
      <c r="N30" s="17" t="s">
        <v>122</v>
      </c>
      <c r="O30" s="17">
        <v>0</v>
      </c>
      <c r="P30" s="17">
        <v>1</v>
      </c>
      <c r="Q30" s="17">
        <v>0</v>
      </c>
      <c r="R30" t="s">
        <v>221</v>
      </c>
      <c r="S30" t="s">
        <v>222</v>
      </c>
      <c r="T30" t="s">
        <v>423</v>
      </c>
      <c r="U30" s="20" t="b">
        <v>0</v>
      </c>
      <c r="V30" t="b">
        <v>1</v>
      </c>
      <c r="W30" t="b">
        <v>0</v>
      </c>
      <c r="X30" t="b">
        <v>0</v>
      </c>
      <c r="Y30" t="b">
        <v>1</v>
      </c>
      <c r="Z30" t="b">
        <v>0</v>
      </c>
      <c r="AA30" t="b">
        <v>0</v>
      </c>
      <c r="AB30" t="b">
        <v>1</v>
      </c>
      <c r="AC30" t="b">
        <v>0</v>
      </c>
      <c r="AD30" t="b">
        <v>1</v>
      </c>
      <c r="AE30" t="b">
        <v>1</v>
      </c>
      <c r="AF30" s="21" t="b">
        <v>0</v>
      </c>
      <c r="AG30" t="b">
        <v>0</v>
      </c>
      <c r="AH30" t="b">
        <v>0</v>
      </c>
      <c r="AI30" t="b">
        <v>0</v>
      </c>
    </row>
    <row r="31" spans="1:35" x14ac:dyDescent="0.3">
      <c r="A31" s="13">
        <f t="shared" si="0"/>
        <v>22</v>
      </c>
      <c r="B31" s="13" t="s">
        <v>458</v>
      </c>
      <c r="C31" s="17" t="s">
        <v>433</v>
      </c>
      <c r="D31" t="s">
        <v>259</v>
      </c>
      <c r="E31" s="13" t="s">
        <v>420</v>
      </c>
      <c r="F31" s="17" t="s">
        <v>122</v>
      </c>
      <c r="G31" s="17" t="s">
        <v>326</v>
      </c>
      <c r="H31" s="17" t="s">
        <v>239</v>
      </c>
      <c r="I31" s="17" t="str">
        <f t="shared" si="1"/>
        <v>2019</v>
      </c>
      <c r="J31" s="17" t="s">
        <v>104</v>
      </c>
      <c r="K31" s="17">
        <v>0</v>
      </c>
      <c r="L31" s="17">
        <v>0</v>
      </c>
      <c r="M31" s="17">
        <v>-1</v>
      </c>
      <c r="N31" s="17" t="s">
        <v>122</v>
      </c>
      <c r="O31" s="17">
        <v>0</v>
      </c>
      <c r="P31" s="17">
        <v>1</v>
      </c>
      <c r="Q31" s="17">
        <v>0</v>
      </c>
      <c r="R31" t="s">
        <v>221</v>
      </c>
      <c r="S31" t="s">
        <v>222</v>
      </c>
      <c r="T31" t="s">
        <v>423</v>
      </c>
      <c r="U31" s="20" t="b">
        <v>0</v>
      </c>
      <c r="V31" t="b">
        <v>1</v>
      </c>
      <c r="W31" t="b">
        <v>0</v>
      </c>
      <c r="X31" t="b">
        <v>0</v>
      </c>
      <c r="Y31" t="b">
        <v>1</v>
      </c>
      <c r="Z31" t="b">
        <v>0</v>
      </c>
      <c r="AA31" t="b">
        <v>0</v>
      </c>
      <c r="AB31" t="b">
        <v>1</v>
      </c>
      <c r="AC31" t="b">
        <v>0</v>
      </c>
      <c r="AD31" t="b">
        <v>1</v>
      </c>
      <c r="AE31" t="b">
        <v>1</v>
      </c>
      <c r="AF31" s="21" t="b">
        <v>0</v>
      </c>
      <c r="AG31" t="b">
        <v>0</v>
      </c>
      <c r="AH31" t="b">
        <v>0</v>
      </c>
      <c r="AI31" t="b">
        <v>0</v>
      </c>
    </row>
    <row r="32" spans="1:35" x14ac:dyDescent="0.3">
      <c r="A32" s="13">
        <f t="shared" si="0"/>
        <v>23</v>
      </c>
      <c r="B32" s="13" t="s">
        <v>458</v>
      </c>
      <c r="C32" s="17" t="s">
        <v>434</v>
      </c>
      <c r="D32" t="s">
        <v>259</v>
      </c>
      <c r="E32" s="13" t="s">
        <v>421</v>
      </c>
      <c r="F32" s="17" t="s">
        <v>122</v>
      </c>
      <c r="G32" s="17" t="s">
        <v>326</v>
      </c>
      <c r="H32" s="17" t="s">
        <v>239</v>
      </c>
      <c r="I32" s="17" t="str">
        <f t="shared" si="1"/>
        <v>2019</v>
      </c>
      <c r="J32" s="17" t="s">
        <v>104</v>
      </c>
      <c r="K32" s="17">
        <v>0</v>
      </c>
      <c r="L32" s="17">
        <v>0</v>
      </c>
      <c r="M32" s="17">
        <v>-1</v>
      </c>
      <c r="N32" s="17" t="s">
        <v>122</v>
      </c>
      <c r="O32" s="17">
        <v>0</v>
      </c>
      <c r="P32" s="17">
        <v>1</v>
      </c>
      <c r="Q32" s="17">
        <v>0</v>
      </c>
      <c r="R32" t="s">
        <v>221</v>
      </c>
      <c r="S32" t="s">
        <v>222</v>
      </c>
      <c r="T32" t="s">
        <v>423</v>
      </c>
      <c r="U32" s="20" t="b">
        <v>0</v>
      </c>
      <c r="V32" t="b">
        <v>1</v>
      </c>
      <c r="W32" t="b">
        <v>0</v>
      </c>
      <c r="X32" t="b">
        <v>0</v>
      </c>
      <c r="Y32" t="b">
        <v>1</v>
      </c>
      <c r="Z32" t="b">
        <v>0</v>
      </c>
      <c r="AA32" t="b">
        <v>0</v>
      </c>
      <c r="AB32" t="b">
        <v>1</v>
      </c>
      <c r="AC32" t="b">
        <v>0</v>
      </c>
      <c r="AD32" t="b">
        <v>1</v>
      </c>
      <c r="AE32" t="b">
        <v>1</v>
      </c>
      <c r="AF32" s="21" t="b">
        <v>0</v>
      </c>
      <c r="AG32" t="b">
        <v>0</v>
      </c>
      <c r="AH32" t="b">
        <v>0</v>
      </c>
      <c r="AI32" t="b">
        <v>0</v>
      </c>
    </row>
    <row r="33" spans="1:35" x14ac:dyDescent="0.3">
      <c r="A33" s="13">
        <f t="shared" si="0"/>
        <v>24</v>
      </c>
      <c r="B33" s="13" t="s">
        <v>458</v>
      </c>
      <c r="C33" s="17" t="s">
        <v>435</v>
      </c>
      <c r="D33" t="s">
        <v>259</v>
      </c>
      <c r="E33" s="13" t="s">
        <v>422</v>
      </c>
      <c r="F33" s="17" t="s">
        <v>122</v>
      </c>
      <c r="G33" s="17" t="s">
        <v>326</v>
      </c>
      <c r="H33" s="17" t="s">
        <v>239</v>
      </c>
      <c r="I33" s="17" t="str">
        <f t="shared" si="1"/>
        <v>2019</v>
      </c>
      <c r="J33" s="17" t="s">
        <v>104</v>
      </c>
      <c r="K33" s="17">
        <v>0</v>
      </c>
      <c r="L33" s="17">
        <v>0</v>
      </c>
      <c r="M33" s="17">
        <v>-1</v>
      </c>
      <c r="N33" s="17" t="s">
        <v>122</v>
      </c>
      <c r="O33" s="17">
        <v>0</v>
      </c>
      <c r="P33" s="17">
        <v>1</v>
      </c>
      <c r="Q33" s="17">
        <v>0</v>
      </c>
      <c r="R33" t="s">
        <v>221</v>
      </c>
      <c r="S33" t="s">
        <v>222</v>
      </c>
      <c r="T33" t="s">
        <v>423</v>
      </c>
      <c r="U33" s="20" t="b">
        <v>0</v>
      </c>
      <c r="V33" t="b">
        <v>1</v>
      </c>
      <c r="W33" t="b">
        <v>0</v>
      </c>
      <c r="X33" t="b">
        <v>0</v>
      </c>
      <c r="Y33" t="b">
        <v>1</v>
      </c>
      <c r="Z33" t="b">
        <v>0</v>
      </c>
      <c r="AA33" t="b">
        <v>0</v>
      </c>
      <c r="AB33" t="b">
        <v>1</v>
      </c>
      <c r="AC33" t="b">
        <v>0</v>
      </c>
      <c r="AD33" t="b">
        <v>1</v>
      </c>
      <c r="AE33" t="b">
        <v>1</v>
      </c>
      <c r="AF33" s="21" t="b">
        <v>0</v>
      </c>
      <c r="AG33" t="b">
        <v>0</v>
      </c>
      <c r="AH33" t="b">
        <v>0</v>
      </c>
      <c r="AI33" t="b">
        <v>0</v>
      </c>
    </row>
    <row r="34" spans="1:35" x14ac:dyDescent="0.3">
      <c r="A34" s="13">
        <f t="shared" si="0"/>
        <v>25</v>
      </c>
      <c r="B34" s="13" t="s">
        <v>445</v>
      </c>
      <c r="C34" s="17" t="s">
        <v>459</v>
      </c>
      <c r="D34" t="s">
        <v>259</v>
      </c>
      <c r="E34" s="13" t="s">
        <v>419</v>
      </c>
      <c r="F34" s="17" t="s">
        <v>122</v>
      </c>
      <c r="G34" s="17" t="str">
        <f>"2030 bench"</f>
        <v>2030 bench</v>
      </c>
      <c r="H34" s="17" t="s">
        <v>239</v>
      </c>
      <c r="I34" s="17" t="str">
        <f t="shared" si="1"/>
        <v>2019</v>
      </c>
      <c r="J34" s="17" t="s">
        <v>104</v>
      </c>
      <c r="K34" s="17">
        <v>0</v>
      </c>
      <c r="L34" s="17">
        <v>0</v>
      </c>
      <c r="M34" s="17">
        <v>-1</v>
      </c>
      <c r="N34" s="17" t="s">
        <v>122</v>
      </c>
      <c r="O34" s="17">
        <v>0</v>
      </c>
      <c r="P34" s="17">
        <v>1</v>
      </c>
      <c r="Q34" s="17">
        <v>0</v>
      </c>
      <c r="R34" t="s">
        <v>221</v>
      </c>
      <c r="S34" t="s">
        <v>222</v>
      </c>
      <c r="T34" t="s">
        <v>423</v>
      </c>
      <c r="U34" s="20" t="b">
        <v>0</v>
      </c>
      <c r="V34" t="b">
        <v>1</v>
      </c>
      <c r="W34" t="b">
        <v>0</v>
      </c>
      <c r="X34" t="b">
        <v>0</v>
      </c>
      <c r="Y34" t="b">
        <v>1</v>
      </c>
      <c r="Z34" t="b">
        <v>0</v>
      </c>
      <c r="AA34" t="b">
        <v>0</v>
      </c>
      <c r="AB34" t="b">
        <v>1</v>
      </c>
      <c r="AC34" t="b">
        <v>0</v>
      </c>
      <c r="AD34" t="b">
        <v>1</v>
      </c>
      <c r="AE34" t="b">
        <v>1</v>
      </c>
      <c r="AF34" s="21" t="b">
        <v>0</v>
      </c>
      <c r="AG34" t="b">
        <v>0</v>
      </c>
      <c r="AH34" t="b">
        <v>0</v>
      </c>
      <c r="AI34" t="b">
        <v>0</v>
      </c>
    </row>
    <row r="35" spans="1:35" x14ac:dyDescent="0.3">
      <c r="A35" s="13">
        <f t="shared" si="0"/>
        <v>26</v>
      </c>
      <c r="B35" s="13" t="s">
        <v>445</v>
      </c>
      <c r="C35" s="17" t="s">
        <v>460</v>
      </c>
      <c r="D35" t="s">
        <v>259</v>
      </c>
      <c r="E35" s="13" t="s">
        <v>420</v>
      </c>
      <c r="F35" s="17" t="s">
        <v>122</v>
      </c>
      <c r="G35" s="17" t="str">
        <f t="shared" si="2"/>
        <v>2030 bench</v>
      </c>
      <c r="H35" s="17" t="s">
        <v>239</v>
      </c>
      <c r="I35" s="17" t="str">
        <f t="shared" si="1"/>
        <v>2019</v>
      </c>
      <c r="J35" s="17" t="s">
        <v>104</v>
      </c>
      <c r="K35" s="17">
        <v>0</v>
      </c>
      <c r="L35" s="17">
        <v>0</v>
      </c>
      <c r="M35" s="17">
        <v>-1</v>
      </c>
      <c r="N35" s="17" t="s">
        <v>122</v>
      </c>
      <c r="O35" s="17">
        <v>0</v>
      </c>
      <c r="P35" s="17">
        <v>1</v>
      </c>
      <c r="Q35" s="17">
        <v>0</v>
      </c>
      <c r="R35" t="s">
        <v>221</v>
      </c>
      <c r="S35" t="s">
        <v>222</v>
      </c>
      <c r="T35" t="s">
        <v>423</v>
      </c>
      <c r="U35" s="20" t="b">
        <v>0</v>
      </c>
      <c r="V35" t="b">
        <v>1</v>
      </c>
      <c r="W35" t="b">
        <v>0</v>
      </c>
      <c r="X35" t="b">
        <v>0</v>
      </c>
      <c r="Y35" t="b">
        <v>1</v>
      </c>
      <c r="Z35" t="b">
        <v>0</v>
      </c>
      <c r="AA35" t="b">
        <v>0</v>
      </c>
      <c r="AB35" t="b">
        <v>1</v>
      </c>
      <c r="AC35" t="b">
        <v>0</v>
      </c>
      <c r="AD35" t="b">
        <v>1</v>
      </c>
      <c r="AE35" t="b">
        <v>1</v>
      </c>
      <c r="AF35" s="21" t="b">
        <v>0</v>
      </c>
      <c r="AG35" t="b">
        <v>0</v>
      </c>
      <c r="AH35" t="b">
        <v>0</v>
      </c>
      <c r="AI35" t="b">
        <v>0</v>
      </c>
    </row>
    <row r="36" spans="1:35" x14ac:dyDescent="0.3">
      <c r="A36" s="13">
        <f t="shared" si="0"/>
        <v>27</v>
      </c>
      <c r="B36" s="13" t="s">
        <v>445</v>
      </c>
      <c r="C36" s="17" t="s">
        <v>461</v>
      </c>
      <c r="D36" t="s">
        <v>259</v>
      </c>
      <c r="E36" s="13" t="s">
        <v>421</v>
      </c>
      <c r="F36" s="17" t="s">
        <v>122</v>
      </c>
      <c r="G36" s="17" t="str">
        <f t="shared" si="2"/>
        <v>2030 bench</v>
      </c>
      <c r="H36" s="17" t="s">
        <v>239</v>
      </c>
      <c r="I36" s="17" t="str">
        <f t="shared" si="1"/>
        <v>2019</v>
      </c>
      <c r="J36" s="17" t="s">
        <v>104</v>
      </c>
      <c r="K36" s="17">
        <v>0</v>
      </c>
      <c r="L36" s="17">
        <v>0</v>
      </c>
      <c r="M36" s="17">
        <v>-1</v>
      </c>
      <c r="N36" s="17" t="s">
        <v>122</v>
      </c>
      <c r="O36" s="17">
        <v>0</v>
      </c>
      <c r="P36" s="17">
        <v>1</v>
      </c>
      <c r="Q36" s="17">
        <v>0</v>
      </c>
      <c r="R36" t="s">
        <v>221</v>
      </c>
      <c r="S36" t="s">
        <v>222</v>
      </c>
      <c r="T36" t="s">
        <v>423</v>
      </c>
      <c r="U36" s="20" t="b">
        <v>0</v>
      </c>
      <c r="V36" t="b">
        <v>1</v>
      </c>
      <c r="W36" t="b">
        <v>0</v>
      </c>
      <c r="X36" t="b">
        <v>0</v>
      </c>
      <c r="Y36" t="b">
        <v>1</v>
      </c>
      <c r="Z36" t="b">
        <v>0</v>
      </c>
      <c r="AA36" t="b">
        <v>0</v>
      </c>
      <c r="AB36" t="b">
        <v>1</v>
      </c>
      <c r="AC36" t="b">
        <v>0</v>
      </c>
      <c r="AD36" t="b">
        <v>1</v>
      </c>
      <c r="AE36" t="b">
        <v>1</v>
      </c>
      <c r="AF36" s="21" t="b">
        <v>0</v>
      </c>
      <c r="AG36" t="b">
        <v>0</v>
      </c>
      <c r="AH36" t="b">
        <v>0</v>
      </c>
      <c r="AI36" t="b">
        <v>0</v>
      </c>
    </row>
    <row r="37" spans="1:35" x14ac:dyDescent="0.3">
      <c r="A37" s="13">
        <f t="shared" si="0"/>
        <v>28</v>
      </c>
      <c r="B37" s="13" t="s">
        <v>445</v>
      </c>
      <c r="C37" s="17" t="s">
        <v>462</v>
      </c>
      <c r="D37" t="s">
        <v>259</v>
      </c>
      <c r="E37" s="13" t="s">
        <v>422</v>
      </c>
      <c r="F37" s="17" t="s">
        <v>122</v>
      </c>
      <c r="G37" s="17" t="str">
        <f t="shared" si="2"/>
        <v>2030 bench</v>
      </c>
      <c r="H37" s="17" t="s">
        <v>239</v>
      </c>
      <c r="I37" s="17" t="str">
        <f t="shared" si="1"/>
        <v>2019</v>
      </c>
      <c r="J37" s="17" t="s">
        <v>104</v>
      </c>
      <c r="K37" s="17">
        <v>0</v>
      </c>
      <c r="L37" s="17">
        <v>0</v>
      </c>
      <c r="M37" s="17">
        <v>-1</v>
      </c>
      <c r="N37" s="17" t="s">
        <v>122</v>
      </c>
      <c r="O37" s="17">
        <v>0</v>
      </c>
      <c r="P37" s="17">
        <v>1</v>
      </c>
      <c r="Q37" s="17">
        <v>0</v>
      </c>
      <c r="R37" t="s">
        <v>221</v>
      </c>
      <c r="S37" t="s">
        <v>222</v>
      </c>
      <c r="T37" t="s">
        <v>423</v>
      </c>
      <c r="U37" s="20" t="b">
        <v>0</v>
      </c>
      <c r="V37" t="b">
        <v>1</v>
      </c>
      <c r="W37" t="b">
        <v>0</v>
      </c>
      <c r="X37" t="b">
        <v>0</v>
      </c>
      <c r="Y37" t="b">
        <v>1</v>
      </c>
      <c r="Z37" t="b">
        <v>0</v>
      </c>
      <c r="AA37" t="b">
        <v>0</v>
      </c>
      <c r="AB37" t="b">
        <v>1</v>
      </c>
      <c r="AC37" t="b">
        <v>0</v>
      </c>
      <c r="AD37" t="b">
        <v>1</v>
      </c>
      <c r="AE37" t="b">
        <v>1</v>
      </c>
      <c r="AF37" s="21" t="b">
        <v>0</v>
      </c>
      <c r="AG37" t="b">
        <v>0</v>
      </c>
      <c r="AH37" t="b">
        <v>0</v>
      </c>
      <c r="AI37" t="b">
        <v>0</v>
      </c>
    </row>
    <row r="38" spans="1:35" x14ac:dyDescent="0.3">
      <c r="A38" s="13">
        <f t="shared" si="0"/>
        <v>29</v>
      </c>
      <c r="B38" s="13" t="s">
        <v>446</v>
      </c>
      <c r="C38" s="17" t="s">
        <v>463</v>
      </c>
      <c r="D38" t="s">
        <v>259</v>
      </c>
      <c r="E38" s="13" t="s">
        <v>419</v>
      </c>
      <c r="F38" s="17" t="s">
        <v>122</v>
      </c>
      <c r="G38" s="17" t="str">
        <f>"2030 bench"</f>
        <v>2030 bench</v>
      </c>
      <c r="H38" s="17" t="s">
        <v>239</v>
      </c>
      <c r="I38" s="17" t="str">
        <f t="shared" si="1"/>
        <v>2019</v>
      </c>
      <c r="J38" s="17" t="s">
        <v>104</v>
      </c>
      <c r="K38" s="17">
        <v>0</v>
      </c>
      <c r="L38" s="17">
        <v>0</v>
      </c>
      <c r="M38" s="17">
        <v>-1</v>
      </c>
      <c r="N38" s="17" t="s">
        <v>122</v>
      </c>
      <c r="O38" s="17">
        <v>0</v>
      </c>
      <c r="P38" s="17">
        <v>1</v>
      </c>
      <c r="Q38" s="17">
        <v>0</v>
      </c>
      <c r="R38" t="s">
        <v>221</v>
      </c>
      <c r="S38" t="s">
        <v>222</v>
      </c>
      <c r="T38" t="s">
        <v>423</v>
      </c>
      <c r="U38" s="20" t="b">
        <v>0</v>
      </c>
      <c r="V38" t="b">
        <v>1</v>
      </c>
      <c r="W38" t="b">
        <v>0</v>
      </c>
      <c r="X38" t="b">
        <v>0</v>
      </c>
      <c r="Y38" t="b">
        <v>1</v>
      </c>
      <c r="Z38" t="b">
        <v>0</v>
      </c>
      <c r="AA38" t="b">
        <v>0</v>
      </c>
      <c r="AB38" t="b">
        <v>1</v>
      </c>
      <c r="AC38" t="b">
        <v>0</v>
      </c>
      <c r="AD38" t="b">
        <v>1</v>
      </c>
      <c r="AE38" t="b">
        <v>1</v>
      </c>
      <c r="AF38" s="21" t="b">
        <v>0</v>
      </c>
      <c r="AG38" t="b">
        <v>0</v>
      </c>
      <c r="AH38" t="b">
        <v>0</v>
      </c>
      <c r="AI38" t="b">
        <v>0</v>
      </c>
    </row>
    <row r="39" spans="1:35" x14ac:dyDescent="0.3">
      <c r="A39" s="13">
        <f t="shared" si="0"/>
        <v>30</v>
      </c>
      <c r="B39" s="13" t="s">
        <v>446</v>
      </c>
      <c r="C39" s="17" t="s">
        <v>464</v>
      </c>
      <c r="D39" t="s">
        <v>259</v>
      </c>
      <c r="E39" s="13" t="s">
        <v>420</v>
      </c>
      <c r="F39" s="17" t="s">
        <v>122</v>
      </c>
      <c r="G39" s="17" t="str">
        <f t="shared" si="2"/>
        <v>2030 bench</v>
      </c>
      <c r="H39" s="17" t="s">
        <v>239</v>
      </c>
      <c r="I39" s="17" t="str">
        <f t="shared" si="1"/>
        <v>2019</v>
      </c>
      <c r="J39" s="17" t="s">
        <v>104</v>
      </c>
      <c r="K39" s="17">
        <v>0</v>
      </c>
      <c r="L39" s="17">
        <v>0</v>
      </c>
      <c r="M39" s="17">
        <v>-1</v>
      </c>
      <c r="N39" s="17" t="s">
        <v>122</v>
      </c>
      <c r="O39" s="17">
        <v>0</v>
      </c>
      <c r="P39" s="17">
        <v>1</v>
      </c>
      <c r="Q39" s="17">
        <v>0</v>
      </c>
      <c r="R39" t="s">
        <v>221</v>
      </c>
      <c r="S39" t="s">
        <v>222</v>
      </c>
      <c r="T39" t="s">
        <v>423</v>
      </c>
      <c r="U39" s="20" t="b">
        <v>0</v>
      </c>
      <c r="V39" t="b">
        <v>1</v>
      </c>
      <c r="W39" t="b">
        <v>0</v>
      </c>
      <c r="X39" t="b">
        <v>0</v>
      </c>
      <c r="Y39" t="b">
        <v>1</v>
      </c>
      <c r="Z39" t="b">
        <v>0</v>
      </c>
      <c r="AA39" t="b">
        <v>0</v>
      </c>
      <c r="AB39" t="b">
        <v>1</v>
      </c>
      <c r="AC39" t="b">
        <v>0</v>
      </c>
      <c r="AD39" t="b">
        <v>1</v>
      </c>
      <c r="AE39" t="b">
        <v>1</v>
      </c>
      <c r="AF39" s="21" t="b">
        <v>0</v>
      </c>
      <c r="AG39" t="b">
        <v>0</v>
      </c>
      <c r="AH39" t="b">
        <v>0</v>
      </c>
      <c r="AI39" t="b">
        <v>0</v>
      </c>
    </row>
    <row r="40" spans="1:35" x14ac:dyDescent="0.3">
      <c r="A40" s="13">
        <f t="shared" si="0"/>
        <v>31</v>
      </c>
      <c r="B40" s="13" t="s">
        <v>446</v>
      </c>
      <c r="C40" s="17" t="s">
        <v>465</v>
      </c>
      <c r="D40" t="s">
        <v>259</v>
      </c>
      <c r="E40" s="13" t="s">
        <v>421</v>
      </c>
      <c r="F40" s="17" t="s">
        <v>122</v>
      </c>
      <c r="G40" s="17" t="str">
        <f t="shared" si="2"/>
        <v>2030 bench</v>
      </c>
      <c r="H40" s="17" t="s">
        <v>239</v>
      </c>
      <c r="I40" s="17" t="str">
        <f t="shared" si="1"/>
        <v>2019</v>
      </c>
      <c r="J40" s="17" t="s">
        <v>104</v>
      </c>
      <c r="K40" s="17">
        <v>0</v>
      </c>
      <c r="L40" s="17">
        <v>0</v>
      </c>
      <c r="M40" s="17">
        <v>-1</v>
      </c>
      <c r="N40" s="17" t="s">
        <v>122</v>
      </c>
      <c r="O40" s="17">
        <v>0</v>
      </c>
      <c r="P40" s="17">
        <v>1</v>
      </c>
      <c r="Q40" s="17">
        <v>0</v>
      </c>
      <c r="R40" t="s">
        <v>221</v>
      </c>
      <c r="S40" t="s">
        <v>222</v>
      </c>
      <c r="T40" t="s">
        <v>423</v>
      </c>
      <c r="U40" s="20" t="b">
        <v>0</v>
      </c>
      <c r="V40" t="b">
        <v>1</v>
      </c>
      <c r="W40" t="b">
        <v>0</v>
      </c>
      <c r="X40" t="b">
        <v>0</v>
      </c>
      <c r="Y40" t="b">
        <v>1</v>
      </c>
      <c r="Z40" t="b">
        <v>0</v>
      </c>
      <c r="AA40" t="b">
        <v>0</v>
      </c>
      <c r="AB40" t="b">
        <v>1</v>
      </c>
      <c r="AC40" t="b">
        <v>0</v>
      </c>
      <c r="AD40" t="b">
        <v>1</v>
      </c>
      <c r="AE40" t="b">
        <v>1</v>
      </c>
      <c r="AF40" s="21" t="b">
        <v>0</v>
      </c>
      <c r="AG40" t="b">
        <v>0</v>
      </c>
      <c r="AH40" t="b">
        <v>0</v>
      </c>
      <c r="AI40" t="b">
        <v>0</v>
      </c>
    </row>
    <row r="41" spans="1:35" x14ac:dyDescent="0.3">
      <c r="A41" s="13">
        <f t="shared" si="0"/>
        <v>32</v>
      </c>
      <c r="B41" s="13" t="s">
        <v>446</v>
      </c>
      <c r="C41" s="17" t="s">
        <v>466</v>
      </c>
      <c r="D41" t="s">
        <v>259</v>
      </c>
      <c r="E41" s="13" t="s">
        <v>422</v>
      </c>
      <c r="F41" s="17" t="s">
        <v>122</v>
      </c>
      <c r="G41" s="17" t="str">
        <f t="shared" si="2"/>
        <v>2030 bench</v>
      </c>
      <c r="H41" s="17" t="s">
        <v>239</v>
      </c>
      <c r="I41" s="17" t="str">
        <f t="shared" si="1"/>
        <v>2019</v>
      </c>
      <c r="J41" s="17" t="s">
        <v>104</v>
      </c>
      <c r="K41" s="17">
        <v>0</v>
      </c>
      <c r="L41" s="17">
        <v>0</v>
      </c>
      <c r="M41" s="17">
        <v>-1</v>
      </c>
      <c r="N41" s="17" t="s">
        <v>122</v>
      </c>
      <c r="O41" s="17">
        <v>0</v>
      </c>
      <c r="P41" s="17">
        <v>1</v>
      </c>
      <c r="Q41" s="17">
        <v>0</v>
      </c>
      <c r="R41" t="s">
        <v>221</v>
      </c>
      <c r="S41" t="s">
        <v>222</v>
      </c>
      <c r="T41" t="s">
        <v>423</v>
      </c>
      <c r="U41" s="20" t="b">
        <v>0</v>
      </c>
      <c r="V41" t="b">
        <v>1</v>
      </c>
      <c r="W41" t="b">
        <v>0</v>
      </c>
      <c r="X41" t="b">
        <v>0</v>
      </c>
      <c r="Y41" t="b">
        <v>1</v>
      </c>
      <c r="Z41" t="b">
        <v>0</v>
      </c>
      <c r="AA41" t="b">
        <v>0</v>
      </c>
      <c r="AB41" t="b">
        <v>1</v>
      </c>
      <c r="AC41" t="b">
        <v>0</v>
      </c>
      <c r="AD41" t="b">
        <v>1</v>
      </c>
      <c r="AE41" t="b">
        <v>1</v>
      </c>
      <c r="AF41" s="21" t="b">
        <v>0</v>
      </c>
      <c r="AG41" t="b">
        <v>0</v>
      </c>
      <c r="AH41" t="b">
        <v>0</v>
      </c>
      <c r="AI41" t="b">
        <v>0</v>
      </c>
    </row>
    <row r="42" spans="1:35" x14ac:dyDescent="0.3">
      <c r="A42" s="13">
        <f t="shared" si="0"/>
        <v>33</v>
      </c>
      <c r="B42" s="13" t="s">
        <v>447</v>
      </c>
      <c r="C42" s="17" t="s">
        <v>467</v>
      </c>
      <c r="D42" t="s">
        <v>259</v>
      </c>
      <c r="E42" s="13" t="s">
        <v>419</v>
      </c>
      <c r="F42" s="17" t="s">
        <v>122</v>
      </c>
      <c r="G42" s="17" t="str">
        <f>"2030 bench"</f>
        <v>2030 bench</v>
      </c>
      <c r="H42" s="17" t="s">
        <v>239</v>
      </c>
      <c r="I42" s="17" t="str">
        <f t="shared" si="1"/>
        <v>2019</v>
      </c>
      <c r="J42" s="17" t="s">
        <v>104</v>
      </c>
      <c r="K42" s="17">
        <v>0</v>
      </c>
      <c r="L42" s="17">
        <v>0</v>
      </c>
      <c r="M42" s="17">
        <v>-1</v>
      </c>
      <c r="N42" s="17" t="s">
        <v>122</v>
      </c>
      <c r="O42" s="17">
        <v>0</v>
      </c>
      <c r="P42" s="17">
        <v>1</v>
      </c>
      <c r="Q42" s="17">
        <v>0</v>
      </c>
      <c r="R42" t="s">
        <v>221</v>
      </c>
      <c r="S42" t="s">
        <v>222</v>
      </c>
      <c r="T42" t="s">
        <v>423</v>
      </c>
      <c r="U42" s="20" t="b">
        <v>0</v>
      </c>
      <c r="V42" t="b">
        <v>1</v>
      </c>
      <c r="W42" t="b">
        <v>0</v>
      </c>
      <c r="X42" t="b">
        <v>0</v>
      </c>
      <c r="Y42" t="b">
        <v>1</v>
      </c>
      <c r="Z42" t="b">
        <v>0</v>
      </c>
      <c r="AA42" t="b">
        <v>0</v>
      </c>
      <c r="AB42" t="b">
        <v>1</v>
      </c>
      <c r="AC42" t="b">
        <v>0</v>
      </c>
      <c r="AD42" t="b">
        <v>1</v>
      </c>
      <c r="AE42" t="b">
        <v>1</v>
      </c>
      <c r="AF42" s="21" t="b">
        <v>0</v>
      </c>
      <c r="AG42" t="b">
        <v>0</v>
      </c>
      <c r="AH42" t="b">
        <v>0</v>
      </c>
      <c r="AI42" t="b">
        <v>0</v>
      </c>
    </row>
    <row r="43" spans="1:35" x14ac:dyDescent="0.3">
      <c r="A43" s="13">
        <f t="shared" si="0"/>
        <v>34</v>
      </c>
      <c r="B43" s="13" t="s">
        <v>447</v>
      </c>
      <c r="C43" s="17" t="s">
        <v>468</v>
      </c>
      <c r="D43" t="s">
        <v>259</v>
      </c>
      <c r="E43" s="13" t="s">
        <v>420</v>
      </c>
      <c r="F43" s="17" t="s">
        <v>122</v>
      </c>
      <c r="G43" s="17" t="str">
        <f t="shared" si="2"/>
        <v>2030 bench</v>
      </c>
      <c r="H43" s="17" t="s">
        <v>239</v>
      </c>
      <c r="I43" s="17" t="str">
        <f t="shared" si="1"/>
        <v>2019</v>
      </c>
      <c r="J43" s="17" t="s">
        <v>104</v>
      </c>
      <c r="K43" s="17">
        <v>0</v>
      </c>
      <c r="L43" s="17">
        <v>0</v>
      </c>
      <c r="M43" s="17">
        <v>-1</v>
      </c>
      <c r="N43" s="17" t="s">
        <v>122</v>
      </c>
      <c r="O43" s="17">
        <v>0</v>
      </c>
      <c r="P43" s="17">
        <v>1</v>
      </c>
      <c r="Q43" s="17">
        <v>0</v>
      </c>
      <c r="R43" t="s">
        <v>221</v>
      </c>
      <c r="S43" t="s">
        <v>222</v>
      </c>
      <c r="T43" t="s">
        <v>423</v>
      </c>
      <c r="U43" s="20" t="b">
        <v>0</v>
      </c>
      <c r="V43" t="b">
        <v>1</v>
      </c>
      <c r="W43" t="b">
        <v>0</v>
      </c>
      <c r="X43" t="b">
        <v>0</v>
      </c>
      <c r="Y43" t="b">
        <v>1</v>
      </c>
      <c r="Z43" t="b">
        <v>0</v>
      </c>
      <c r="AA43" t="b">
        <v>0</v>
      </c>
      <c r="AB43" t="b">
        <v>1</v>
      </c>
      <c r="AC43" t="b">
        <v>0</v>
      </c>
      <c r="AD43" t="b">
        <v>1</v>
      </c>
      <c r="AE43" t="b">
        <v>1</v>
      </c>
      <c r="AF43" s="21" t="b">
        <v>0</v>
      </c>
      <c r="AG43" t="b">
        <v>0</v>
      </c>
      <c r="AH43" t="b">
        <v>0</v>
      </c>
      <c r="AI43" t="b">
        <v>0</v>
      </c>
    </row>
    <row r="44" spans="1:35" x14ac:dyDescent="0.3">
      <c r="A44" s="13">
        <f t="shared" si="0"/>
        <v>35</v>
      </c>
      <c r="B44" s="13" t="s">
        <v>447</v>
      </c>
      <c r="C44" s="17" t="s">
        <v>469</v>
      </c>
      <c r="D44" t="s">
        <v>259</v>
      </c>
      <c r="E44" s="13" t="s">
        <v>421</v>
      </c>
      <c r="F44" s="17" t="s">
        <v>122</v>
      </c>
      <c r="G44" s="17" t="str">
        <f t="shared" si="2"/>
        <v>2030 bench</v>
      </c>
      <c r="H44" s="17" t="s">
        <v>239</v>
      </c>
      <c r="I44" s="17" t="str">
        <f t="shared" si="1"/>
        <v>2019</v>
      </c>
      <c r="J44" s="17" t="s">
        <v>104</v>
      </c>
      <c r="K44" s="17">
        <v>0</v>
      </c>
      <c r="L44" s="17">
        <v>0</v>
      </c>
      <c r="M44" s="17">
        <v>-1</v>
      </c>
      <c r="N44" s="17" t="s">
        <v>122</v>
      </c>
      <c r="O44" s="17">
        <v>0</v>
      </c>
      <c r="P44" s="17">
        <v>1</v>
      </c>
      <c r="Q44" s="17">
        <v>0</v>
      </c>
      <c r="R44" t="s">
        <v>221</v>
      </c>
      <c r="S44" t="s">
        <v>222</v>
      </c>
      <c r="T44" t="s">
        <v>423</v>
      </c>
      <c r="U44" s="20" t="b">
        <v>0</v>
      </c>
      <c r="V44" t="b">
        <v>1</v>
      </c>
      <c r="W44" t="b">
        <v>0</v>
      </c>
      <c r="X44" t="b">
        <v>0</v>
      </c>
      <c r="Y44" t="b">
        <v>1</v>
      </c>
      <c r="Z44" t="b">
        <v>0</v>
      </c>
      <c r="AA44" t="b">
        <v>0</v>
      </c>
      <c r="AB44" t="b">
        <v>1</v>
      </c>
      <c r="AC44" t="b">
        <v>0</v>
      </c>
      <c r="AD44" t="b">
        <v>1</v>
      </c>
      <c r="AE44" t="b">
        <v>1</v>
      </c>
      <c r="AF44" s="21" t="b">
        <v>0</v>
      </c>
      <c r="AG44" t="b">
        <v>0</v>
      </c>
      <c r="AH44" t="b">
        <v>0</v>
      </c>
      <c r="AI44" t="b">
        <v>0</v>
      </c>
    </row>
    <row r="45" spans="1:35" x14ac:dyDescent="0.3">
      <c r="A45" s="13">
        <f t="shared" si="0"/>
        <v>36</v>
      </c>
      <c r="B45" s="13" t="s">
        <v>447</v>
      </c>
      <c r="C45" s="17" t="s">
        <v>470</v>
      </c>
      <c r="D45" t="s">
        <v>259</v>
      </c>
      <c r="E45" s="13" t="s">
        <v>422</v>
      </c>
      <c r="F45" s="17" t="s">
        <v>122</v>
      </c>
      <c r="G45" s="17" t="str">
        <f t="shared" si="2"/>
        <v>2030 bench</v>
      </c>
      <c r="H45" s="17" t="s">
        <v>239</v>
      </c>
      <c r="I45" s="17" t="str">
        <f t="shared" si="1"/>
        <v>2019</v>
      </c>
      <c r="J45" s="17" t="s">
        <v>104</v>
      </c>
      <c r="K45" s="17">
        <v>0</v>
      </c>
      <c r="L45" s="17">
        <v>0</v>
      </c>
      <c r="M45" s="17">
        <v>-1</v>
      </c>
      <c r="N45" s="17" t="s">
        <v>122</v>
      </c>
      <c r="O45" s="17">
        <v>0</v>
      </c>
      <c r="P45" s="17">
        <v>1</v>
      </c>
      <c r="Q45" s="17">
        <v>0</v>
      </c>
      <c r="R45" t="s">
        <v>221</v>
      </c>
      <c r="S45" t="s">
        <v>222</v>
      </c>
      <c r="T45" t="s">
        <v>423</v>
      </c>
      <c r="U45" s="20" t="b">
        <v>0</v>
      </c>
      <c r="V45" t="b">
        <v>1</v>
      </c>
      <c r="W45" t="b">
        <v>0</v>
      </c>
      <c r="X45" t="b">
        <v>0</v>
      </c>
      <c r="Y45" t="b">
        <v>1</v>
      </c>
      <c r="Z45" t="b">
        <v>0</v>
      </c>
      <c r="AA45" t="b">
        <v>0</v>
      </c>
      <c r="AB45" t="b">
        <v>1</v>
      </c>
      <c r="AC45" t="b">
        <v>0</v>
      </c>
      <c r="AD45" t="b">
        <v>1</v>
      </c>
      <c r="AE45" t="b">
        <v>1</v>
      </c>
      <c r="AF45" s="21" t="b">
        <v>0</v>
      </c>
      <c r="AG45" t="b">
        <v>0</v>
      </c>
      <c r="AH45" t="b">
        <v>0</v>
      </c>
      <c r="AI45" t="b">
        <v>0</v>
      </c>
    </row>
    <row r="46" spans="1:35" x14ac:dyDescent="0.3">
      <c r="A46" s="13">
        <f t="shared" si="0"/>
        <v>37</v>
      </c>
      <c r="B46" s="13" t="s">
        <v>448</v>
      </c>
      <c r="C46" s="17" t="s">
        <v>471</v>
      </c>
      <c r="D46" t="s">
        <v>259</v>
      </c>
      <c r="E46" s="13" t="s">
        <v>419</v>
      </c>
      <c r="F46" s="17" t="s">
        <v>122</v>
      </c>
      <c r="G46" s="17" t="str">
        <f>"2030 bench"</f>
        <v>2030 bench</v>
      </c>
      <c r="H46" s="17" t="s">
        <v>239</v>
      </c>
      <c r="I46" s="17" t="str">
        <f t="shared" si="1"/>
        <v>2019</v>
      </c>
      <c r="J46" s="17" t="s">
        <v>104</v>
      </c>
      <c r="K46" s="17">
        <v>0</v>
      </c>
      <c r="L46" s="17">
        <v>0</v>
      </c>
      <c r="M46" s="17">
        <v>-1</v>
      </c>
      <c r="N46" s="17" t="s">
        <v>122</v>
      </c>
      <c r="O46" s="17">
        <v>0</v>
      </c>
      <c r="P46" s="17">
        <v>1</v>
      </c>
      <c r="Q46" s="17">
        <v>0</v>
      </c>
      <c r="R46" t="s">
        <v>221</v>
      </c>
      <c r="S46" t="s">
        <v>222</v>
      </c>
      <c r="T46" t="s">
        <v>423</v>
      </c>
      <c r="U46" s="20" t="b">
        <v>0</v>
      </c>
      <c r="V46" t="b">
        <v>1</v>
      </c>
      <c r="W46" t="b">
        <v>0</v>
      </c>
      <c r="X46" t="b">
        <v>0</v>
      </c>
      <c r="Y46" t="b">
        <v>1</v>
      </c>
      <c r="Z46" t="b">
        <v>0</v>
      </c>
      <c r="AA46" t="b">
        <v>0</v>
      </c>
      <c r="AB46" t="b">
        <v>1</v>
      </c>
      <c r="AC46" t="b">
        <v>0</v>
      </c>
      <c r="AD46" t="b">
        <v>1</v>
      </c>
      <c r="AE46" t="b">
        <v>1</v>
      </c>
      <c r="AF46" s="21" t="b">
        <v>0</v>
      </c>
      <c r="AG46" t="b">
        <v>0</v>
      </c>
      <c r="AH46" t="b">
        <v>0</v>
      </c>
      <c r="AI46" t="b">
        <v>0</v>
      </c>
    </row>
    <row r="47" spans="1:35" x14ac:dyDescent="0.3">
      <c r="A47" s="13">
        <f t="shared" si="0"/>
        <v>38</v>
      </c>
      <c r="B47" s="13" t="s">
        <v>448</v>
      </c>
      <c r="C47" s="17" t="s">
        <v>472</v>
      </c>
      <c r="D47" t="s">
        <v>259</v>
      </c>
      <c r="E47" s="13" t="s">
        <v>420</v>
      </c>
      <c r="F47" s="17" t="s">
        <v>122</v>
      </c>
      <c r="G47" s="17" t="str">
        <f t="shared" si="2"/>
        <v>2030 bench</v>
      </c>
      <c r="H47" s="17" t="s">
        <v>239</v>
      </c>
      <c r="I47" s="17" t="str">
        <f t="shared" si="1"/>
        <v>2019</v>
      </c>
      <c r="J47" s="17" t="s">
        <v>104</v>
      </c>
      <c r="K47" s="17">
        <v>0</v>
      </c>
      <c r="L47" s="17">
        <v>0</v>
      </c>
      <c r="M47" s="17">
        <v>-1</v>
      </c>
      <c r="N47" s="17" t="s">
        <v>122</v>
      </c>
      <c r="O47" s="17">
        <v>0</v>
      </c>
      <c r="P47" s="17">
        <v>1</v>
      </c>
      <c r="Q47" s="17">
        <v>0</v>
      </c>
      <c r="R47" t="s">
        <v>221</v>
      </c>
      <c r="S47" t="s">
        <v>222</v>
      </c>
      <c r="T47" t="s">
        <v>423</v>
      </c>
      <c r="U47" s="20" t="b">
        <v>0</v>
      </c>
      <c r="V47" t="b">
        <v>1</v>
      </c>
      <c r="W47" t="b">
        <v>0</v>
      </c>
      <c r="X47" t="b">
        <v>0</v>
      </c>
      <c r="Y47" t="b">
        <v>1</v>
      </c>
      <c r="Z47" t="b">
        <v>0</v>
      </c>
      <c r="AA47" t="b">
        <v>0</v>
      </c>
      <c r="AB47" t="b">
        <v>1</v>
      </c>
      <c r="AC47" t="b">
        <v>0</v>
      </c>
      <c r="AD47" t="b">
        <v>1</v>
      </c>
      <c r="AE47" t="b">
        <v>1</v>
      </c>
      <c r="AF47" s="21" t="b">
        <v>0</v>
      </c>
      <c r="AG47" t="b">
        <v>0</v>
      </c>
      <c r="AH47" t="b">
        <v>0</v>
      </c>
      <c r="AI47" t="b">
        <v>0</v>
      </c>
    </row>
    <row r="48" spans="1:35" x14ac:dyDescent="0.3">
      <c r="A48" s="13">
        <f t="shared" si="0"/>
        <v>39</v>
      </c>
      <c r="B48" s="13" t="s">
        <v>448</v>
      </c>
      <c r="C48" s="17" t="s">
        <v>473</v>
      </c>
      <c r="D48" t="s">
        <v>259</v>
      </c>
      <c r="E48" s="13" t="s">
        <v>421</v>
      </c>
      <c r="F48" s="17" t="s">
        <v>122</v>
      </c>
      <c r="G48" s="17" t="str">
        <f t="shared" si="2"/>
        <v>2030 bench</v>
      </c>
      <c r="H48" s="17" t="s">
        <v>239</v>
      </c>
      <c r="I48" s="17" t="str">
        <f t="shared" si="1"/>
        <v>2019</v>
      </c>
      <c r="J48" s="17" t="s">
        <v>104</v>
      </c>
      <c r="K48" s="17">
        <v>0</v>
      </c>
      <c r="L48" s="17">
        <v>0</v>
      </c>
      <c r="M48" s="17">
        <v>-1</v>
      </c>
      <c r="N48" s="17" t="s">
        <v>122</v>
      </c>
      <c r="O48" s="17">
        <v>0</v>
      </c>
      <c r="P48" s="17">
        <v>1</v>
      </c>
      <c r="Q48" s="17">
        <v>0</v>
      </c>
      <c r="R48" t="s">
        <v>221</v>
      </c>
      <c r="S48" t="s">
        <v>222</v>
      </c>
      <c r="T48" t="s">
        <v>423</v>
      </c>
      <c r="U48" s="20" t="b">
        <v>0</v>
      </c>
      <c r="V48" t="b">
        <v>1</v>
      </c>
      <c r="W48" t="b">
        <v>0</v>
      </c>
      <c r="X48" t="b">
        <v>0</v>
      </c>
      <c r="Y48" t="b">
        <v>1</v>
      </c>
      <c r="Z48" t="b">
        <v>0</v>
      </c>
      <c r="AA48" t="b">
        <v>0</v>
      </c>
      <c r="AB48" t="b">
        <v>1</v>
      </c>
      <c r="AC48" t="b">
        <v>0</v>
      </c>
      <c r="AD48" t="b">
        <v>1</v>
      </c>
      <c r="AE48" t="b">
        <v>1</v>
      </c>
      <c r="AF48" s="21" t="b">
        <v>0</v>
      </c>
      <c r="AG48" t="b">
        <v>0</v>
      </c>
      <c r="AH48" t="b">
        <v>0</v>
      </c>
      <c r="AI48" t="b">
        <v>0</v>
      </c>
    </row>
    <row r="49" spans="1:35" x14ac:dyDescent="0.3">
      <c r="A49" s="13">
        <f t="shared" si="0"/>
        <v>40</v>
      </c>
      <c r="B49" s="13" t="s">
        <v>448</v>
      </c>
      <c r="C49" s="17" t="s">
        <v>474</v>
      </c>
      <c r="D49" t="s">
        <v>259</v>
      </c>
      <c r="E49" s="13" t="s">
        <v>422</v>
      </c>
      <c r="F49" s="17" t="s">
        <v>122</v>
      </c>
      <c r="G49" s="17" t="str">
        <f t="shared" si="2"/>
        <v>2030 bench</v>
      </c>
      <c r="H49" s="17" t="s">
        <v>239</v>
      </c>
      <c r="I49" s="17" t="str">
        <f t="shared" si="1"/>
        <v>2019</v>
      </c>
      <c r="J49" s="17" t="s">
        <v>104</v>
      </c>
      <c r="K49" s="17">
        <v>0</v>
      </c>
      <c r="L49" s="17">
        <v>0</v>
      </c>
      <c r="M49" s="17">
        <v>-1</v>
      </c>
      <c r="N49" s="17" t="s">
        <v>122</v>
      </c>
      <c r="O49" s="17">
        <v>0</v>
      </c>
      <c r="P49" s="17">
        <v>1</v>
      </c>
      <c r="Q49" s="17">
        <v>0</v>
      </c>
      <c r="R49" t="s">
        <v>221</v>
      </c>
      <c r="S49" t="s">
        <v>222</v>
      </c>
      <c r="T49" t="s">
        <v>423</v>
      </c>
      <c r="U49" s="20" t="b">
        <v>0</v>
      </c>
      <c r="V49" t="b">
        <v>1</v>
      </c>
      <c r="W49" t="b">
        <v>0</v>
      </c>
      <c r="X49" t="b">
        <v>0</v>
      </c>
      <c r="Y49" t="b">
        <v>1</v>
      </c>
      <c r="Z49" t="b">
        <v>0</v>
      </c>
      <c r="AA49" t="b">
        <v>0</v>
      </c>
      <c r="AB49" t="b">
        <v>1</v>
      </c>
      <c r="AC49" t="b">
        <v>0</v>
      </c>
      <c r="AD49" t="b">
        <v>1</v>
      </c>
      <c r="AE49" t="b">
        <v>1</v>
      </c>
      <c r="AF49" s="21" t="b">
        <v>0</v>
      </c>
      <c r="AG49" t="b">
        <v>0</v>
      </c>
      <c r="AH49" t="b">
        <v>0</v>
      </c>
      <c r="AI49" t="b">
        <v>0</v>
      </c>
    </row>
    <row r="50" spans="1:35" x14ac:dyDescent="0.3">
      <c r="A50" s="13">
        <f t="shared" si="0"/>
        <v>41</v>
      </c>
      <c r="B50" s="13" t="s">
        <v>449</v>
      </c>
      <c r="C50" s="17" t="s">
        <v>475</v>
      </c>
      <c r="D50" t="s">
        <v>259</v>
      </c>
      <c r="E50" s="13" t="s">
        <v>419</v>
      </c>
      <c r="F50" s="17" t="s">
        <v>122</v>
      </c>
      <c r="G50" s="17" t="str">
        <f>"2030 bench"</f>
        <v>2030 bench</v>
      </c>
      <c r="H50" s="17" t="s">
        <v>239</v>
      </c>
      <c r="I50" s="17" t="str">
        <f t="shared" si="1"/>
        <v>2019</v>
      </c>
      <c r="J50" s="17" t="s">
        <v>104</v>
      </c>
      <c r="K50" s="17">
        <v>0</v>
      </c>
      <c r="L50" s="17">
        <v>0</v>
      </c>
      <c r="M50" s="17">
        <v>-1</v>
      </c>
      <c r="N50" s="17" t="s">
        <v>122</v>
      </c>
      <c r="O50" s="17">
        <v>0</v>
      </c>
      <c r="P50" s="17">
        <v>1</v>
      </c>
      <c r="Q50" s="17">
        <v>0</v>
      </c>
      <c r="R50" t="s">
        <v>221</v>
      </c>
      <c r="S50" t="s">
        <v>222</v>
      </c>
      <c r="T50" t="s">
        <v>423</v>
      </c>
      <c r="U50" s="20" t="b">
        <v>0</v>
      </c>
      <c r="V50" t="b">
        <v>1</v>
      </c>
      <c r="W50" t="b">
        <v>0</v>
      </c>
      <c r="X50" t="b">
        <v>0</v>
      </c>
      <c r="Y50" t="b">
        <v>1</v>
      </c>
      <c r="Z50" t="b">
        <v>0</v>
      </c>
      <c r="AA50" t="b">
        <v>0</v>
      </c>
      <c r="AB50" t="b">
        <v>1</v>
      </c>
      <c r="AC50" t="b">
        <v>0</v>
      </c>
      <c r="AD50" t="b">
        <v>1</v>
      </c>
      <c r="AE50" t="b">
        <v>1</v>
      </c>
      <c r="AF50" s="21" t="b">
        <v>0</v>
      </c>
      <c r="AG50" t="b">
        <v>0</v>
      </c>
      <c r="AH50" t="b">
        <v>0</v>
      </c>
      <c r="AI50" t="b">
        <v>0</v>
      </c>
    </row>
    <row r="51" spans="1:35" x14ac:dyDescent="0.3">
      <c r="A51" s="13">
        <f t="shared" si="0"/>
        <v>42</v>
      </c>
      <c r="B51" s="13" t="s">
        <v>449</v>
      </c>
      <c r="C51" s="17" t="s">
        <v>476</v>
      </c>
      <c r="D51" t="s">
        <v>259</v>
      </c>
      <c r="E51" s="13" t="s">
        <v>420</v>
      </c>
      <c r="F51" s="17" t="s">
        <v>122</v>
      </c>
      <c r="G51" s="17" t="str">
        <f t="shared" si="2"/>
        <v>2030 bench</v>
      </c>
      <c r="H51" s="17" t="s">
        <v>239</v>
      </c>
      <c r="I51" s="17" t="str">
        <f t="shared" si="1"/>
        <v>2019</v>
      </c>
      <c r="J51" s="17" t="s">
        <v>104</v>
      </c>
      <c r="K51" s="17">
        <v>0</v>
      </c>
      <c r="L51" s="17">
        <v>0</v>
      </c>
      <c r="M51" s="17">
        <v>-1</v>
      </c>
      <c r="N51" s="17" t="s">
        <v>122</v>
      </c>
      <c r="O51" s="17">
        <v>0</v>
      </c>
      <c r="P51" s="17">
        <v>1</v>
      </c>
      <c r="Q51" s="17">
        <v>0</v>
      </c>
      <c r="R51" t="s">
        <v>221</v>
      </c>
      <c r="S51" t="s">
        <v>222</v>
      </c>
      <c r="T51" t="s">
        <v>423</v>
      </c>
      <c r="U51" s="20" t="b">
        <v>0</v>
      </c>
      <c r="V51" t="b">
        <v>1</v>
      </c>
      <c r="W51" t="b">
        <v>0</v>
      </c>
      <c r="X51" t="b">
        <v>0</v>
      </c>
      <c r="Y51" t="b">
        <v>1</v>
      </c>
      <c r="Z51" t="b">
        <v>0</v>
      </c>
      <c r="AA51" t="b">
        <v>0</v>
      </c>
      <c r="AB51" t="b">
        <v>1</v>
      </c>
      <c r="AC51" t="b">
        <v>0</v>
      </c>
      <c r="AD51" t="b">
        <v>1</v>
      </c>
      <c r="AE51" t="b">
        <v>1</v>
      </c>
      <c r="AF51" s="21" t="b">
        <v>0</v>
      </c>
      <c r="AG51" t="b">
        <v>0</v>
      </c>
      <c r="AH51" t="b">
        <v>0</v>
      </c>
      <c r="AI51" t="b">
        <v>0</v>
      </c>
    </row>
    <row r="52" spans="1:35" x14ac:dyDescent="0.3">
      <c r="A52" s="13">
        <f t="shared" si="0"/>
        <v>43</v>
      </c>
      <c r="B52" s="13" t="s">
        <v>449</v>
      </c>
      <c r="C52" s="17" t="s">
        <v>477</v>
      </c>
      <c r="D52" t="s">
        <v>259</v>
      </c>
      <c r="E52" s="13" t="s">
        <v>421</v>
      </c>
      <c r="F52" s="17" t="s">
        <v>122</v>
      </c>
      <c r="G52" s="17" t="str">
        <f t="shared" si="2"/>
        <v>2030 bench</v>
      </c>
      <c r="H52" s="17" t="s">
        <v>239</v>
      </c>
      <c r="I52" s="17" t="str">
        <f t="shared" si="1"/>
        <v>2019</v>
      </c>
      <c r="J52" s="17" t="s">
        <v>104</v>
      </c>
      <c r="K52" s="17">
        <v>0</v>
      </c>
      <c r="L52" s="17">
        <v>0</v>
      </c>
      <c r="M52" s="17">
        <v>-1</v>
      </c>
      <c r="N52" s="17" t="s">
        <v>122</v>
      </c>
      <c r="O52" s="17">
        <v>0</v>
      </c>
      <c r="P52" s="17">
        <v>1</v>
      </c>
      <c r="Q52" s="17">
        <v>0</v>
      </c>
      <c r="R52" t="s">
        <v>221</v>
      </c>
      <c r="S52" t="s">
        <v>222</v>
      </c>
      <c r="T52" t="s">
        <v>423</v>
      </c>
      <c r="U52" s="20" t="b">
        <v>0</v>
      </c>
      <c r="V52" t="b">
        <v>1</v>
      </c>
      <c r="W52" t="b">
        <v>0</v>
      </c>
      <c r="X52" t="b">
        <v>0</v>
      </c>
      <c r="Y52" t="b">
        <v>1</v>
      </c>
      <c r="Z52" t="b">
        <v>0</v>
      </c>
      <c r="AA52" t="b">
        <v>0</v>
      </c>
      <c r="AB52" t="b">
        <v>1</v>
      </c>
      <c r="AC52" t="b">
        <v>0</v>
      </c>
      <c r="AD52" t="b">
        <v>1</v>
      </c>
      <c r="AE52" t="b">
        <v>1</v>
      </c>
      <c r="AF52" s="21" t="b">
        <v>0</v>
      </c>
      <c r="AG52" t="b">
        <v>0</v>
      </c>
      <c r="AH52" t="b">
        <v>0</v>
      </c>
      <c r="AI52" t="b">
        <v>0</v>
      </c>
    </row>
    <row r="53" spans="1:35" x14ac:dyDescent="0.3">
      <c r="A53" s="13">
        <f t="shared" si="0"/>
        <v>44</v>
      </c>
      <c r="B53" s="13" t="s">
        <v>449</v>
      </c>
      <c r="C53" s="17" t="s">
        <v>478</v>
      </c>
      <c r="D53" t="s">
        <v>259</v>
      </c>
      <c r="E53" s="13" t="s">
        <v>422</v>
      </c>
      <c r="F53" s="17" t="s">
        <v>122</v>
      </c>
      <c r="G53" s="17" t="str">
        <f t="shared" si="2"/>
        <v>2030 bench</v>
      </c>
      <c r="H53" s="17" t="s">
        <v>239</v>
      </c>
      <c r="I53" s="17" t="str">
        <f t="shared" si="1"/>
        <v>2019</v>
      </c>
      <c r="J53" s="17" t="s">
        <v>104</v>
      </c>
      <c r="K53" s="17">
        <v>0</v>
      </c>
      <c r="L53" s="17">
        <v>0</v>
      </c>
      <c r="M53" s="17">
        <v>-1</v>
      </c>
      <c r="N53" s="17" t="s">
        <v>122</v>
      </c>
      <c r="O53" s="17">
        <v>0</v>
      </c>
      <c r="P53" s="17">
        <v>1</v>
      </c>
      <c r="Q53" s="17">
        <v>0</v>
      </c>
      <c r="R53" t="s">
        <v>221</v>
      </c>
      <c r="S53" t="s">
        <v>222</v>
      </c>
      <c r="T53" t="s">
        <v>423</v>
      </c>
      <c r="U53" s="20" t="b">
        <v>0</v>
      </c>
      <c r="V53" t="b">
        <v>1</v>
      </c>
      <c r="W53" t="b">
        <v>0</v>
      </c>
      <c r="X53" t="b">
        <v>0</v>
      </c>
      <c r="Y53" t="b">
        <v>1</v>
      </c>
      <c r="Z53" t="b">
        <v>0</v>
      </c>
      <c r="AA53" t="b">
        <v>0</v>
      </c>
      <c r="AB53" t="b">
        <v>1</v>
      </c>
      <c r="AC53" t="b">
        <v>0</v>
      </c>
      <c r="AD53" t="b">
        <v>1</v>
      </c>
      <c r="AE53" t="b">
        <v>1</v>
      </c>
      <c r="AF53" s="21" t="b">
        <v>0</v>
      </c>
      <c r="AG53" t="b">
        <v>0</v>
      </c>
      <c r="AH53" t="b">
        <v>0</v>
      </c>
      <c r="AI53" t="b">
        <v>0</v>
      </c>
    </row>
    <row r="54" spans="1:35" x14ac:dyDescent="0.3">
      <c r="A54" s="13">
        <f t="shared" si="0"/>
        <v>45</v>
      </c>
      <c r="B54" s="13" t="s">
        <v>450</v>
      </c>
      <c r="C54" s="17" t="s">
        <v>479</v>
      </c>
      <c r="D54" t="s">
        <v>259</v>
      </c>
      <c r="E54" s="13" t="s">
        <v>419</v>
      </c>
      <c r="F54" s="17" t="s">
        <v>122</v>
      </c>
      <c r="G54" s="17" t="str">
        <f>"2030 bench"</f>
        <v>2030 bench</v>
      </c>
      <c r="H54" s="17" t="s">
        <v>239</v>
      </c>
      <c r="I54" s="17" t="str">
        <f t="shared" si="1"/>
        <v>2019</v>
      </c>
      <c r="J54" s="17" t="s">
        <v>104</v>
      </c>
      <c r="K54" s="17">
        <v>0</v>
      </c>
      <c r="L54" s="17">
        <v>0</v>
      </c>
      <c r="M54" s="17">
        <v>-1</v>
      </c>
      <c r="N54" s="17" t="s">
        <v>122</v>
      </c>
      <c r="O54" s="17">
        <v>0</v>
      </c>
      <c r="P54" s="17">
        <v>1</v>
      </c>
      <c r="Q54" s="17">
        <v>0</v>
      </c>
      <c r="R54" t="s">
        <v>221</v>
      </c>
      <c r="S54" t="s">
        <v>222</v>
      </c>
      <c r="T54" t="s">
        <v>423</v>
      </c>
      <c r="U54" s="20" t="b">
        <v>0</v>
      </c>
      <c r="V54" t="b">
        <v>1</v>
      </c>
      <c r="W54" t="b">
        <v>0</v>
      </c>
      <c r="X54" t="b">
        <v>0</v>
      </c>
      <c r="Y54" t="b">
        <v>1</v>
      </c>
      <c r="Z54" t="b">
        <v>0</v>
      </c>
      <c r="AA54" t="b">
        <v>0</v>
      </c>
      <c r="AB54" t="b">
        <v>1</v>
      </c>
      <c r="AC54" t="b">
        <v>0</v>
      </c>
      <c r="AD54" t="b">
        <v>1</v>
      </c>
      <c r="AE54" t="b">
        <v>1</v>
      </c>
      <c r="AF54" s="21" t="b">
        <v>0</v>
      </c>
      <c r="AG54" t="b">
        <v>0</v>
      </c>
      <c r="AH54" t="b">
        <v>0</v>
      </c>
      <c r="AI54" t="b">
        <v>0</v>
      </c>
    </row>
    <row r="55" spans="1:35" x14ac:dyDescent="0.3">
      <c r="A55" s="13">
        <f t="shared" si="0"/>
        <v>46</v>
      </c>
      <c r="B55" s="13" t="s">
        <v>450</v>
      </c>
      <c r="C55" s="17" t="s">
        <v>480</v>
      </c>
      <c r="D55" t="s">
        <v>259</v>
      </c>
      <c r="E55" s="13" t="s">
        <v>420</v>
      </c>
      <c r="F55" s="17" t="s">
        <v>122</v>
      </c>
      <c r="G55" s="17" t="str">
        <f t="shared" si="2"/>
        <v>2030 bench</v>
      </c>
      <c r="H55" s="17" t="s">
        <v>239</v>
      </c>
      <c r="I55" s="17" t="str">
        <f t="shared" si="1"/>
        <v>2019</v>
      </c>
      <c r="J55" s="17" t="s">
        <v>104</v>
      </c>
      <c r="K55" s="17">
        <v>0</v>
      </c>
      <c r="L55" s="17">
        <v>0</v>
      </c>
      <c r="M55" s="17">
        <v>-1</v>
      </c>
      <c r="N55" s="17" t="s">
        <v>122</v>
      </c>
      <c r="O55" s="17">
        <v>0</v>
      </c>
      <c r="P55" s="17">
        <v>1</v>
      </c>
      <c r="Q55" s="17">
        <v>0</v>
      </c>
      <c r="R55" t="s">
        <v>221</v>
      </c>
      <c r="S55" t="s">
        <v>222</v>
      </c>
      <c r="T55" t="s">
        <v>423</v>
      </c>
      <c r="U55" s="20" t="b">
        <v>0</v>
      </c>
      <c r="V55" t="b">
        <v>1</v>
      </c>
      <c r="W55" t="b">
        <v>0</v>
      </c>
      <c r="X55" t="b">
        <v>0</v>
      </c>
      <c r="Y55" t="b">
        <v>1</v>
      </c>
      <c r="Z55" t="b">
        <v>0</v>
      </c>
      <c r="AA55" t="b">
        <v>0</v>
      </c>
      <c r="AB55" t="b">
        <v>1</v>
      </c>
      <c r="AC55" t="b">
        <v>0</v>
      </c>
      <c r="AD55" t="b">
        <v>1</v>
      </c>
      <c r="AE55" t="b">
        <v>1</v>
      </c>
      <c r="AF55" s="21" t="b">
        <v>0</v>
      </c>
      <c r="AG55" t="b">
        <v>0</v>
      </c>
      <c r="AH55" t="b">
        <v>0</v>
      </c>
      <c r="AI55" t="b">
        <v>0</v>
      </c>
    </row>
    <row r="56" spans="1:35" x14ac:dyDescent="0.3">
      <c r="A56" s="13">
        <f t="shared" si="0"/>
        <v>47</v>
      </c>
      <c r="B56" s="13" t="s">
        <v>450</v>
      </c>
      <c r="C56" s="17" t="s">
        <v>481</v>
      </c>
      <c r="D56" t="s">
        <v>259</v>
      </c>
      <c r="E56" s="13" t="s">
        <v>421</v>
      </c>
      <c r="F56" s="17" t="s">
        <v>122</v>
      </c>
      <c r="G56" s="17" t="str">
        <f t="shared" si="2"/>
        <v>2030 bench</v>
      </c>
      <c r="H56" s="17" t="s">
        <v>239</v>
      </c>
      <c r="I56" s="17" t="str">
        <f t="shared" si="1"/>
        <v>2019</v>
      </c>
      <c r="J56" s="17" t="s">
        <v>104</v>
      </c>
      <c r="K56" s="17">
        <v>0</v>
      </c>
      <c r="L56" s="17">
        <v>0</v>
      </c>
      <c r="M56" s="17">
        <v>-1</v>
      </c>
      <c r="N56" s="17" t="s">
        <v>122</v>
      </c>
      <c r="O56" s="17">
        <v>0</v>
      </c>
      <c r="P56" s="17">
        <v>1</v>
      </c>
      <c r="Q56" s="17">
        <v>0</v>
      </c>
      <c r="R56" t="s">
        <v>221</v>
      </c>
      <c r="S56" t="s">
        <v>222</v>
      </c>
      <c r="T56" t="s">
        <v>423</v>
      </c>
      <c r="U56" s="20" t="b">
        <v>0</v>
      </c>
      <c r="V56" t="b">
        <v>1</v>
      </c>
      <c r="W56" t="b">
        <v>0</v>
      </c>
      <c r="X56" t="b">
        <v>0</v>
      </c>
      <c r="Y56" t="b">
        <v>1</v>
      </c>
      <c r="Z56" t="b">
        <v>0</v>
      </c>
      <c r="AA56" t="b">
        <v>0</v>
      </c>
      <c r="AB56" t="b">
        <v>1</v>
      </c>
      <c r="AC56" t="b">
        <v>0</v>
      </c>
      <c r="AD56" t="b">
        <v>1</v>
      </c>
      <c r="AE56" t="b">
        <v>1</v>
      </c>
      <c r="AF56" s="21" t="b">
        <v>0</v>
      </c>
      <c r="AG56" t="b">
        <v>0</v>
      </c>
      <c r="AH56" t="b">
        <v>0</v>
      </c>
      <c r="AI56" t="b">
        <v>0</v>
      </c>
    </row>
    <row r="57" spans="1:35" x14ac:dyDescent="0.3">
      <c r="A57" s="13">
        <f t="shared" si="0"/>
        <v>48</v>
      </c>
      <c r="B57" s="13" t="s">
        <v>450</v>
      </c>
      <c r="C57" s="17" t="s">
        <v>482</v>
      </c>
      <c r="D57" t="s">
        <v>259</v>
      </c>
      <c r="E57" s="13" t="s">
        <v>422</v>
      </c>
      <c r="F57" s="17" t="s">
        <v>122</v>
      </c>
      <c r="G57" s="17" t="str">
        <f t="shared" si="2"/>
        <v>2030 bench</v>
      </c>
      <c r="H57" s="17" t="s">
        <v>239</v>
      </c>
      <c r="I57" s="17" t="str">
        <f t="shared" si="1"/>
        <v>2019</v>
      </c>
      <c r="J57" s="17" t="s">
        <v>104</v>
      </c>
      <c r="K57" s="17">
        <v>0</v>
      </c>
      <c r="L57" s="17">
        <v>0</v>
      </c>
      <c r="M57" s="17">
        <v>-1</v>
      </c>
      <c r="N57" s="17" t="s">
        <v>122</v>
      </c>
      <c r="O57" s="17">
        <v>0</v>
      </c>
      <c r="P57" s="17">
        <v>1</v>
      </c>
      <c r="Q57" s="17">
        <v>0</v>
      </c>
      <c r="R57" t="s">
        <v>221</v>
      </c>
      <c r="S57" t="s">
        <v>222</v>
      </c>
      <c r="T57" t="s">
        <v>423</v>
      </c>
      <c r="U57" s="20" t="b">
        <v>0</v>
      </c>
      <c r="V57" t="b">
        <v>1</v>
      </c>
      <c r="W57" t="b">
        <v>0</v>
      </c>
      <c r="X57" t="b">
        <v>0</v>
      </c>
      <c r="Y57" t="b">
        <v>1</v>
      </c>
      <c r="Z57" t="b">
        <v>0</v>
      </c>
      <c r="AA57" t="b">
        <v>0</v>
      </c>
      <c r="AB57" t="b">
        <v>1</v>
      </c>
      <c r="AC57" t="b">
        <v>0</v>
      </c>
      <c r="AD57" t="b">
        <v>1</v>
      </c>
      <c r="AE57" t="b">
        <v>1</v>
      </c>
      <c r="AF57" s="21" t="b">
        <v>0</v>
      </c>
      <c r="AG57" t="b">
        <v>0</v>
      </c>
      <c r="AH57" t="b">
        <v>0</v>
      </c>
      <c r="AI57" t="b">
        <v>0</v>
      </c>
    </row>
    <row r="58" spans="1:35" x14ac:dyDescent="0.3">
      <c r="A58" s="13">
        <f t="shared" si="0"/>
        <v>49</v>
      </c>
      <c r="B58" s="13" t="s">
        <v>451</v>
      </c>
      <c r="C58" s="17" t="s">
        <v>483</v>
      </c>
      <c r="D58" t="s">
        <v>259</v>
      </c>
      <c r="E58" s="13" t="s">
        <v>419</v>
      </c>
      <c r="F58" s="17" t="s">
        <v>122</v>
      </c>
      <c r="G58" s="17" t="str">
        <f>"2030 bench"</f>
        <v>2030 bench</v>
      </c>
      <c r="H58" s="17" t="s">
        <v>239</v>
      </c>
      <c r="I58" s="17" t="str">
        <f t="shared" si="1"/>
        <v>2019</v>
      </c>
      <c r="J58" s="17" t="s">
        <v>104</v>
      </c>
      <c r="K58" s="17">
        <v>0</v>
      </c>
      <c r="L58" s="17">
        <v>0</v>
      </c>
      <c r="M58" s="17">
        <v>-1</v>
      </c>
      <c r="N58" s="17" t="s">
        <v>122</v>
      </c>
      <c r="O58" s="17">
        <v>0</v>
      </c>
      <c r="P58" s="17">
        <v>1</v>
      </c>
      <c r="Q58" s="17">
        <v>0</v>
      </c>
      <c r="R58" t="s">
        <v>221</v>
      </c>
      <c r="S58" t="s">
        <v>222</v>
      </c>
      <c r="T58" t="s">
        <v>423</v>
      </c>
      <c r="U58" s="20" t="b">
        <v>0</v>
      </c>
      <c r="V58" t="b">
        <v>1</v>
      </c>
      <c r="W58" t="b">
        <v>0</v>
      </c>
      <c r="X58" t="b">
        <v>0</v>
      </c>
      <c r="Y58" t="b">
        <v>1</v>
      </c>
      <c r="Z58" t="b">
        <v>0</v>
      </c>
      <c r="AA58" t="b">
        <v>0</v>
      </c>
      <c r="AB58" t="b">
        <v>1</v>
      </c>
      <c r="AC58" t="b">
        <v>0</v>
      </c>
      <c r="AD58" t="b">
        <v>1</v>
      </c>
      <c r="AE58" t="b">
        <v>1</v>
      </c>
      <c r="AF58" s="21" t="b">
        <v>0</v>
      </c>
      <c r="AG58" t="b">
        <v>0</v>
      </c>
      <c r="AH58" t="b">
        <v>0</v>
      </c>
      <c r="AI58" t="b">
        <v>0</v>
      </c>
    </row>
    <row r="59" spans="1:35" x14ac:dyDescent="0.3">
      <c r="A59" s="13">
        <f t="shared" si="0"/>
        <v>50</v>
      </c>
      <c r="B59" s="13" t="s">
        <v>451</v>
      </c>
      <c r="C59" s="17" t="s">
        <v>484</v>
      </c>
      <c r="D59" t="s">
        <v>259</v>
      </c>
      <c r="E59" s="13" t="s">
        <v>420</v>
      </c>
      <c r="F59" s="17" t="s">
        <v>122</v>
      </c>
      <c r="G59" s="17" t="str">
        <f t="shared" si="2"/>
        <v>2030 bench</v>
      </c>
      <c r="H59" s="17" t="s">
        <v>239</v>
      </c>
      <c r="I59" s="17" t="str">
        <f t="shared" si="1"/>
        <v>2019</v>
      </c>
      <c r="J59" s="17" t="s">
        <v>104</v>
      </c>
      <c r="K59" s="17">
        <v>0</v>
      </c>
      <c r="L59" s="17">
        <v>0</v>
      </c>
      <c r="M59" s="17">
        <v>-1</v>
      </c>
      <c r="N59" s="17" t="s">
        <v>122</v>
      </c>
      <c r="O59" s="17">
        <v>0</v>
      </c>
      <c r="P59" s="17">
        <v>1</v>
      </c>
      <c r="Q59" s="17">
        <v>0</v>
      </c>
      <c r="R59" t="s">
        <v>221</v>
      </c>
      <c r="S59" t="s">
        <v>222</v>
      </c>
      <c r="T59" t="s">
        <v>423</v>
      </c>
      <c r="U59" s="20" t="b">
        <v>0</v>
      </c>
      <c r="V59" t="b">
        <v>1</v>
      </c>
      <c r="W59" t="b">
        <v>0</v>
      </c>
      <c r="X59" t="b">
        <v>0</v>
      </c>
      <c r="Y59" t="b">
        <v>1</v>
      </c>
      <c r="Z59" t="b">
        <v>0</v>
      </c>
      <c r="AA59" t="b">
        <v>0</v>
      </c>
      <c r="AB59" t="b">
        <v>1</v>
      </c>
      <c r="AC59" t="b">
        <v>0</v>
      </c>
      <c r="AD59" t="b">
        <v>1</v>
      </c>
      <c r="AE59" t="b">
        <v>1</v>
      </c>
      <c r="AF59" s="21" t="b">
        <v>0</v>
      </c>
      <c r="AG59" t="b">
        <v>0</v>
      </c>
      <c r="AH59" t="b">
        <v>0</v>
      </c>
      <c r="AI59" t="b">
        <v>0</v>
      </c>
    </row>
    <row r="60" spans="1:35" x14ac:dyDescent="0.3">
      <c r="A60" s="13">
        <f t="shared" si="0"/>
        <v>51</v>
      </c>
      <c r="B60" s="13" t="s">
        <v>451</v>
      </c>
      <c r="C60" s="17" t="s">
        <v>485</v>
      </c>
      <c r="D60" t="s">
        <v>259</v>
      </c>
      <c r="E60" s="13" t="s">
        <v>421</v>
      </c>
      <c r="F60" s="17" t="s">
        <v>122</v>
      </c>
      <c r="G60" s="17" t="str">
        <f t="shared" si="2"/>
        <v>2030 bench</v>
      </c>
      <c r="H60" s="17" t="s">
        <v>239</v>
      </c>
      <c r="I60" s="17" t="str">
        <f t="shared" si="1"/>
        <v>2019</v>
      </c>
      <c r="J60" s="17" t="s">
        <v>104</v>
      </c>
      <c r="K60" s="17">
        <v>0</v>
      </c>
      <c r="L60" s="17">
        <v>0</v>
      </c>
      <c r="M60" s="17">
        <v>-1</v>
      </c>
      <c r="N60" s="17" t="s">
        <v>122</v>
      </c>
      <c r="O60" s="17">
        <v>0</v>
      </c>
      <c r="P60" s="17">
        <v>1</v>
      </c>
      <c r="Q60" s="17">
        <v>0</v>
      </c>
      <c r="R60" t="s">
        <v>221</v>
      </c>
      <c r="S60" t="s">
        <v>222</v>
      </c>
      <c r="T60" t="s">
        <v>423</v>
      </c>
      <c r="U60" s="20" t="b">
        <v>0</v>
      </c>
      <c r="V60" t="b">
        <v>1</v>
      </c>
      <c r="W60" t="b">
        <v>0</v>
      </c>
      <c r="X60" t="b">
        <v>0</v>
      </c>
      <c r="Y60" t="b">
        <v>1</v>
      </c>
      <c r="Z60" t="b">
        <v>0</v>
      </c>
      <c r="AA60" t="b">
        <v>0</v>
      </c>
      <c r="AB60" t="b">
        <v>1</v>
      </c>
      <c r="AC60" t="b">
        <v>0</v>
      </c>
      <c r="AD60" t="b">
        <v>1</v>
      </c>
      <c r="AE60" t="b">
        <v>1</v>
      </c>
      <c r="AF60" s="21" t="b">
        <v>0</v>
      </c>
      <c r="AG60" t="b">
        <v>0</v>
      </c>
      <c r="AH60" t="b">
        <v>0</v>
      </c>
      <c r="AI60" t="b">
        <v>0</v>
      </c>
    </row>
    <row r="61" spans="1:35" x14ac:dyDescent="0.3">
      <c r="A61" s="13">
        <f t="shared" si="0"/>
        <v>52</v>
      </c>
      <c r="B61" s="13" t="s">
        <v>451</v>
      </c>
      <c r="C61" s="17" t="s">
        <v>486</v>
      </c>
      <c r="D61" t="s">
        <v>259</v>
      </c>
      <c r="E61" s="13" t="s">
        <v>422</v>
      </c>
      <c r="F61" s="17" t="s">
        <v>122</v>
      </c>
      <c r="G61" s="17" t="str">
        <f t="shared" si="2"/>
        <v>2030 bench</v>
      </c>
      <c r="H61" s="17" t="s">
        <v>239</v>
      </c>
      <c r="I61" s="17" t="str">
        <f t="shared" si="1"/>
        <v>2019</v>
      </c>
      <c r="J61" s="17" t="s">
        <v>104</v>
      </c>
      <c r="K61" s="17">
        <v>0</v>
      </c>
      <c r="L61" s="17">
        <v>0</v>
      </c>
      <c r="M61" s="17">
        <v>-1</v>
      </c>
      <c r="N61" s="17" t="s">
        <v>122</v>
      </c>
      <c r="O61" s="17">
        <v>0</v>
      </c>
      <c r="P61" s="17">
        <v>1</v>
      </c>
      <c r="Q61" s="17">
        <v>0</v>
      </c>
      <c r="R61" t="s">
        <v>221</v>
      </c>
      <c r="S61" t="s">
        <v>222</v>
      </c>
      <c r="T61" t="s">
        <v>423</v>
      </c>
      <c r="U61" s="20" t="b">
        <v>0</v>
      </c>
      <c r="V61" t="b">
        <v>1</v>
      </c>
      <c r="W61" t="b">
        <v>0</v>
      </c>
      <c r="X61" t="b">
        <v>0</v>
      </c>
      <c r="Y61" t="b">
        <v>1</v>
      </c>
      <c r="Z61" t="b">
        <v>0</v>
      </c>
      <c r="AA61" t="b">
        <v>0</v>
      </c>
      <c r="AB61" t="b">
        <v>1</v>
      </c>
      <c r="AC61" t="b">
        <v>0</v>
      </c>
      <c r="AD61" t="b">
        <v>1</v>
      </c>
      <c r="AE61" t="b">
        <v>1</v>
      </c>
      <c r="AF61" s="21" t="b">
        <v>0</v>
      </c>
      <c r="AG61" t="b">
        <v>0</v>
      </c>
      <c r="AH61" t="b">
        <v>0</v>
      </c>
      <c r="AI61" t="b">
        <v>0</v>
      </c>
    </row>
    <row r="62" spans="1:35" x14ac:dyDescent="0.3">
      <c r="A62" s="13">
        <f t="shared" si="0"/>
        <v>53</v>
      </c>
      <c r="B62" s="13" t="s">
        <v>452</v>
      </c>
      <c r="C62" s="17" t="s">
        <v>487</v>
      </c>
      <c r="D62" t="s">
        <v>259</v>
      </c>
      <c r="E62" s="13" t="s">
        <v>419</v>
      </c>
      <c r="F62" s="17" t="s">
        <v>122</v>
      </c>
      <c r="G62" s="17" t="str">
        <f>"2030 bench"</f>
        <v>2030 bench</v>
      </c>
      <c r="H62" s="17" t="s">
        <v>239</v>
      </c>
      <c r="I62" s="17" t="str">
        <f t="shared" si="1"/>
        <v>2019</v>
      </c>
      <c r="J62" s="17" t="s">
        <v>104</v>
      </c>
      <c r="K62" s="17">
        <v>0</v>
      </c>
      <c r="L62" s="17">
        <v>0</v>
      </c>
      <c r="M62" s="17">
        <v>-1</v>
      </c>
      <c r="N62" s="17" t="s">
        <v>122</v>
      </c>
      <c r="O62" s="17">
        <v>0</v>
      </c>
      <c r="P62" s="17">
        <v>1</v>
      </c>
      <c r="Q62" s="17">
        <v>0</v>
      </c>
      <c r="R62" t="s">
        <v>221</v>
      </c>
      <c r="S62" t="s">
        <v>222</v>
      </c>
      <c r="T62" t="s">
        <v>423</v>
      </c>
      <c r="U62" s="20" t="b">
        <v>0</v>
      </c>
      <c r="V62" t="b">
        <v>1</v>
      </c>
      <c r="W62" t="b">
        <v>0</v>
      </c>
      <c r="X62" t="b">
        <v>0</v>
      </c>
      <c r="Y62" t="b">
        <v>1</v>
      </c>
      <c r="Z62" t="b">
        <v>0</v>
      </c>
      <c r="AA62" t="b">
        <v>0</v>
      </c>
      <c r="AB62" t="b">
        <v>1</v>
      </c>
      <c r="AC62" t="b">
        <v>0</v>
      </c>
      <c r="AD62" t="b">
        <v>1</v>
      </c>
      <c r="AE62" t="b">
        <v>1</v>
      </c>
      <c r="AF62" s="21" t="b">
        <v>0</v>
      </c>
      <c r="AG62" t="b">
        <v>0</v>
      </c>
      <c r="AH62" t="b">
        <v>0</v>
      </c>
      <c r="AI62" t="b">
        <v>0</v>
      </c>
    </row>
    <row r="63" spans="1:35" x14ac:dyDescent="0.3">
      <c r="A63" s="13">
        <f t="shared" si="0"/>
        <v>54</v>
      </c>
      <c r="B63" s="13" t="s">
        <v>452</v>
      </c>
      <c r="C63" s="17" t="s">
        <v>488</v>
      </c>
      <c r="D63" t="s">
        <v>259</v>
      </c>
      <c r="E63" s="13" t="s">
        <v>420</v>
      </c>
      <c r="F63" s="17" t="s">
        <v>122</v>
      </c>
      <c r="G63" s="17" t="str">
        <f t="shared" si="2"/>
        <v>2030 bench</v>
      </c>
      <c r="H63" s="17" t="s">
        <v>239</v>
      </c>
      <c r="I63" s="17" t="str">
        <f t="shared" si="1"/>
        <v>2019</v>
      </c>
      <c r="J63" s="17" t="s">
        <v>104</v>
      </c>
      <c r="K63" s="17">
        <v>0</v>
      </c>
      <c r="L63" s="17">
        <v>0</v>
      </c>
      <c r="M63" s="17">
        <v>-1</v>
      </c>
      <c r="N63" s="17" t="s">
        <v>122</v>
      </c>
      <c r="O63" s="17">
        <v>0</v>
      </c>
      <c r="P63" s="17">
        <v>1</v>
      </c>
      <c r="Q63" s="17">
        <v>0</v>
      </c>
      <c r="R63" t="s">
        <v>221</v>
      </c>
      <c r="S63" t="s">
        <v>222</v>
      </c>
      <c r="T63" t="s">
        <v>423</v>
      </c>
      <c r="U63" s="20" t="b">
        <v>0</v>
      </c>
      <c r="V63" t="b">
        <v>1</v>
      </c>
      <c r="W63" t="b">
        <v>0</v>
      </c>
      <c r="X63" t="b">
        <v>0</v>
      </c>
      <c r="Y63" t="b">
        <v>1</v>
      </c>
      <c r="Z63" t="b">
        <v>0</v>
      </c>
      <c r="AA63" t="b">
        <v>0</v>
      </c>
      <c r="AB63" t="b">
        <v>1</v>
      </c>
      <c r="AC63" t="b">
        <v>0</v>
      </c>
      <c r="AD63" t="b">
        <v>1</v>
      </c>
      <c r="AE63" t="b">
        <v>1</v>
      </c>
      <c r="AF63" s="21" t="b">
        <v>0</v>
      </c>
      <c r="AG63" t="b">
        <v>0</v>
      </c>
      <c r="AH63" t="b">
        <v>0</v>
      </c>
      <c r="AI63" t="b">
        <v>0</v>
      </c>
    </row>
    <row r="64" spans="1:35" x14ac:dyDescent="0.3">
      <c r="A64" s="13">
        <f t="shared" si="0"/>
        <v>55</v>
      </c>
      <c r="B64" s="13" t="s">
        <v>452</v>
      </c>
      <c r="C64" s="17" t="s">
        <v>489</v>
      </c>
      <c r="D64" t="s">
        <v>259</v>
      </c>
      <c r="E64" s="13" t="s">
        <v>421</v>
      </c>
      <c r="F64" s="17" t="s">
        <v>122</v>
      </c>
      <c r="G64" s="17" t="str">
        <f t="shared" si="2"/>
        <v>2030 bench</v>
      </c>
      <c r="H64" s="17" t="s">
        <v>239</v>
      </c>
      <c r="I64" s="17" t="str">
        <f t="shared" si="1"/>
        <v>2019</v>
      </c>
      <c r="J64" s="17" t="s">
        <v>104</v>
      </c>
      <c r="K64" s="17">
        <v>0</v>
      </c>
      <c r="L64" s="17">
        <v>0</v>
      </c>
      <c r="M64" s="17">
        <v>-1</v>
      </c>
      <c r="N64" s="17" t="s">
        <v>122</v>
      </c>
      <c r="O64" s="17">
        <v>0</v>
      </c>
      <c r="P64" s="17">
        <v>1</v>
      </c>
      <c r="Q64" s="17">
        <v>0</v>
      </c>
      <c r="R64" t="s">
        <v>221</v>
      </c>
      <c r="S64" t="s">
        <v>222</v>
      </c>
      <c r="T64" t="s">
        <v>423</v>
      </c>
      <c r="U64" s="20" t="b">
        <v>0</v>
      </c>
      <c r="V64" t="b">
        <v>1</v>
      </c>
      <c r="W64" t="b">
        <v>0</v>
      </c>
      <c r="X64" t="b">
        <v>0</v>
      </c>
      <c r="Y64" t="b">
        <v>1</v>
      </c>
      <c r="Z64" t="b">
        <v>0</v>
      </c>
      <c r="AA64" t="b">
        <v>0</v>
      </c>
      <c r="AB64" t="b">
        <v>1</v>
      </c>
      <c r="AC64" t="b">
        <v>0</v>
      </c>
      <c r="AD64" t="b">
        <v>1</v>
      </c>
      <c r="AE64" t="b">
        <v>1</v>
      </c>
      <c r="AF64" s="21" t="b">
        <v>0</v>
      </c>
      <c r="AG64" t="b">
        <v>0</v>
      </c>
      <c r="AH64" t="b">
        <v>0</v>
      </c>
      <c r="AI64" t="b">
        <v>0</v>
      </c>
    </row>
    <row r="65" spans="1:35" x14ac:dyDescent="0.3">
      <c r="A65" s="13">
        <f t="shared" si="0"/>
        <v>56</v>
      </c>
      <c r="B65" s="13" t="s">
        <v>452</v>
      </c>
      <c r="C65" s="17" t="s">
        <v>490</v>
      </c>
      <c r="D65" t="s">
        <v>259</v>
      </c>
      <c r="E65" s="13" t="s">
        <v>422</v>
      </c>
      <c r="F65" s="17" t="s">
        <v>122</v>
      </c>
      <c r="G65" s="17" t="str">
        <f t="shared" si="2"/>
        <v>2030 bench</v>
      </c>
      <c r="H65" s="17" t="s">
        <v>239</v>
      </c>
      <c r="I65" s="17" t="str">
        <f t="shared" si="1"/>
        <v>2019</v>
      </c>
      <c r="J65" s="17" t="s">
        <v>104</v>
      </c>
      <c r="K65" s="17">
        <v>0</v>
      </c>
      <c r="L65" s="17">
        <v>0</v>
      </c>
      <c r="M65" s="17">
        <v>-1</v>
      </c>
      <c r="N65" s="17" t="s">
        <v>122</v>
      </c>
      <c r="O65" s="17">
        <v>0</v>
      </c>
      <c r="P65" s="17">
        <v>1</v>
      </c>
      <c r="Q65" s="17">
        <v>0</v>
      </c>
      <c r="R65" t="s">
        <v>221</v>
      </c>
      <c r="S65" t="s">
        <v>222</v>
      </c>
      <c r="T65" t="s">
        <v>423</v>
      </c>
      <c r="U65" s="20" t="b">
        <v>0</v>
      </c>
      <c r="V65" t="b">
        <v>1</v>
      </c>
      <c r="W65" t="b">
        <v>0</v>
      </c>
      <c r="X65" t="b">
        <v>0</v>
      </c>
      <c r="Y65" t="b">
        <v>1</v>
      </c>
      <c r="Z65" t="b">
        <v>0</v>
      </c>
      <c r="AA65" t="b">
        <v>0</v>
      </c>
      <c r="AB65" t="b">
        <v>1</v>
      </c>
      <c r="AC65" t="b">
        <v>0</v>
      </c>
      <c r="AD65" t="b">
        <v>1</v>
      </c>
      <c r="AE65" t="b">
        <v>1</v>
      </c>
      <c r="AF65" s="21" t="b">
        <v>0</v>
      </c>
      <c r="AG65" t="b">
        <v>0</v>
      </c>
      <c r="AH65" t="b">
        <v>0</v>
      </c>
      <c r="AI65" t="b">
        <v>0</v>
      </c>
    </row>
    <row r="66" spans="1:35" x14ac:dyDescent="0.3">
      <c r="A66" s="13">
        <f t="shared" si="0"/>
        <v>57</v>
      </c>
      <c r="B66" s="13" t="s">
        <v>453</v>
      </c>
      <c r="C66" s="17" t="s">
        <v>491</v>
      </c>
      <c r="D66" t="s">
        <v>259</v>
      </c>
      <c r="E66" s="13" t="s">
        <v>419</v>
      </c>
      <c r="F66" s="17" t="s">
        <v>122</v>
      </c>
      <c r="G66" s="17" t="str">
        <f>"2030 bench"</f>
        <v>2030 bench</v>
      </c>
      <c r="H66" s="17" t="s">
        <v>239</v>
      </c>
      <c r="I66" s="17" t="str">
        <f t="shared" si="1"/>
        <v>2019</v>
      </c>
      <c r="J66" s="17" t="s">
        <v>104</v>
      </c>
      <c r="K66" s="17">
        <v>0</v>
      </c>
      <c r="L66" s="17">
        <v>0</v>
      </c>
      <c r="M66" s="17">
        <v>-1</v>
      </c>
      <c r="N66" s="17" t="s">
        <v>122</v>
      </c>
      <c r="O66" s="17">
        <v>0</v>
      </c>
      <c r="P66" s="17">
        <v>1</v>
      </c>
      <c r="Q66" s="17">
        <v>0</v>
      </c>
      <c r="R66" t="s">
        <v>221</v>
      </c>
      <c r="S66" t="s">
        <v>222</v>
      </c>
      <c r="T66" t="s">
        <v>423</v>
      </c>
      <c r="U66" s="20" t="b">
        <v>0</v>
      </c>
      <c r="V66" t="b">
        <v>1</v>
      </c>
      <c r="W66" t="b">
        <v>0</v>
      </c>
      <c r="X66" t="b">
        <v>0</v>
      </c>
      <c r="Y66" t="b">
        <v>1</v>
      </c>
      <c r="Z66" t="b">
        <v>0</v>
      </c>
      <c r="AA66" t="b">
        <v>0</v>
      </c>
      <c r="AB66" t="b">
        <v>1</v>
      </c>
      <c r="AC66" t="b">
        <v>0</v>
      </c>
      <c r="AD66" t="b">
        <v>1</v>
      </c>
      <c r="AE66" t="b">
        <v>1</v>
      </c>
      <c r="AF66" s="21" t="b">
        <v>0</v>
      </c>
      <c r="AG66" t="b">
        <v>0</v>
      </c>
      <c r="AH66" t="b">
        <v>0</v>
      </c>
      <c r="AI66" t="b">
        <v>0</v>
      </c>
    </row>
    <row r="67" spans="1:35" x14ac:dyDescent="0.3">
      <c r="A67" s="13">
        <f t="shared" si="0"/>
        <v>58</v>
      </c>
      <c r="B67" s="13" t="s">
        <v>453</v>
      </c>
      <c r="C67" s="17" t="s">
        <v>492</v>
      </c>
      <c r="D67" t="s">
        <v>259</v>
      </c>
      <c r="E67" s="13" t="s">
        <v>420</v>
      </c>
      <c r="F67" s="17" t="s">
        <v>122</v>
      </c>
      <c r="G67" s="17" t="str">
        <f t="shared" si="2"/>
        <v>2030 bench</v>
      </c>
      <c r="H67" s="17" t="s">
        <v>239</v>
      </c>
      <c r="I67" s="17" t="str">
        <f t="shared" si="1"/>
        <v>2019</v>
      </c>
      <c r="J67" s="17" t="s">
        <v>104</v>
      </c>
      <c r="K67" s="17">
        <v>0</v>
      </c>
      <c r="L67" s="17">
        <v>0</v>
      </c>
      <c r="M67" s="17">
        <v>-1</v>
      </c>
      <c r="N67" s="17" t="s">
        <v>122</v>
      </c>
      <c r="O67" s="17">
        <v>0</v>
      </c>
      <c r="P67" s="17">
        <v>1</v>
      </c>
      <c r="Q67" s="17">
        <v>0</v>
      </c>
      <c r="R67" t="s">
        <v>221</v>
      </c>
      <c r="S67" t="s">
        <v>222</v>
      </c>
      <c r="T67" t="s">
        <v>423</v>
      </c>
      <c r="U67" s="20" t="b">
        <v>0</v>
      </c>
      <c r="V67" t="b">
        <v>1</v>
      </c>
      <c r="W67" t="b">
        <v>0</v>
      </c>
      <c r="X67" t="b">
        <v>0</v>
      </c>
      <c r="Y67" t="b">
        <v>1</v>
      </c>
      <c r="Z67" t="b">
        <v>0</v>
      </c>
      <c r="AA67" t="b">
        <v>0</v>
      </c>
      <c r="AB67" t="b">
        <v>1</v>
      </c>
      <c r="AC67" t="b">
        <v>0</v>
      </c>
      <c r="AD67" t="b">
        <v>1</v>
      </c>
      <c r="AE67" t="b">
        <v>1</v>
      </c>
      <c r="AF67" s="21" t="b">
        <v>0</v>
      </c>
      <c r="AG67" t="b">
        <v>0</v>
      </c>
      <c r="AH67" t="b">
        <v>0</v>
      </c>
      <c r="AI67" t="b">
        <v>0</v>
      </c>
    </row>
    <row r="68" spans="1:35" x14ac:dyDescent="0.3">
      <c r="A68" s="13">
        <f t="shared" si="0"/>
        <v>59</v>
      </c>
      <c r="B68" s="13" t="s">
        <v>453</v>
      </c>
      <c r="C68" s="17" t="s">
        <v>493</v>
      </c>
      <c r="D68" t="s">
        <v>259</v>
      </c>
      <c r="E68" s="13" t="s">
        <v>421</v>
      </c>
      <c r="F68" s="17" t="s">
        <v>122</v>
      </c>
      <c r="G68" s="17" t="str">
        <f t="shared" si="2"/>
        <v>2030 bench</v>
      </c>
      <c r="H68" s="17" t="s">
        <v>239</v>
      </c>
      <c r="I68" s="17" t="str">
        <f t="shared" si="1"/>
        <v>2019</v>
      </c>
      <c r="J68" s="17" t="s">
        <v>104</v>
      </c>
      <c r="K68" s="17">
        <v>0</v>
      </c>
      <c r="L68" s="17">
        <v>0</v>
      </c>
      <c r="M68" s="17">
        <v>-1</v>
      </c>
      <c r="N68" s="17" t="s">
        <v>122</v>
      </c>
      <c r="O68" s="17">
        <v>0</v>
      </c>
      <c r="P68" s="17">
        <v>1</v>
      </c>
      <c r="Q68" s="17">
        <v>0</v>
      </c>
      <c r="R68" t="s">
        <v>221</v>
      </c>
      <c r="S68" t="s">
        <v>222</v>
      </c>
      <c r="T68" t="s">
        <v>423</v>
      </c>
      <c r="U68" s="20" t="b">
        <v>0</v>
      </c>
      <c r="V68" t="b">
        <v>1</v>
      </c>
      <c r="W68" t="b">
        <v>0</v>
      </c>
      <c r="X68" t="b">
        <v>0</v>
      </c>
      <c r="Y68" t="b">
        <v>1</v>
      </c>
      <c r="Z68" t="b">
        <v>0</v>
      </c>
      <c r="AA68" t="b">
        <v>0</v>
      </c>
      <c r="AB68" t="b">
        <v>1</v>
      </c>
      <c r="AC68" t="b">
        <v>0</v>
      </c>
      <c r="AD68" t="b">
        <v>1</v>
      </c>
      <c r="AE68" t="b">
        <v>1</v>
      </c>
      <c r="AF68" s="21" t="b">
        <v>0</v>
      </c>
      <c r="AG68" t="b">
        <v>0</v>
      </c>
      <c r="AH68" t="b">
        <v>0</v>
      </c>
      <c r="AI68" t="b">
        <v>0</v>
      </c>
    </row>
    <row r="69" spans="1:35" x14ac:dyDescent="0.3">
      <c r="A69" s="13">
        <f t="shared" si="0"/>
        <v>60</v>
      </c>
      <c r="B69" s="13" t="s">
        <v>453</v>
      </c>
      <c r="C69" s="17" t="s">
        <v>494</v>
      </c>
      <c r="D69" t="s">
        <v>259</v>
      </c>
      <c r="E69" s="13" t="s">
        <v>422</v>
      </c>
      <c r="F69" s="17" t="s">
        <v>122</v>
      </c>
      <c r="G69" s="17" t="str">
        <f t="shared" si="2"/>
        <v>2030 bench</v>
      </c>
      <c r="H69" s="17" t="s">
        <v>239</v>
      </c>
      <c r="I69" s="17" t="str">
        <f t="shared" si="1"/>
        <v>2019</v>
      </c>
      <c r="J69" s="17" t="s">
        <v>104</v>
      </c>
      <c r="K69" s="17">
        <v>0</v>
      </c>
      <c r="L69" s="17">
        <v>0</v>
      </c>
      <c r="M69" s="17">
        <v>-1</v>
      </c>
      <c r="N69" s="17" t="s">
        <v>122</v>
      </c>
      <c r="O69" s="17">
        <v>0</v>
      </c>
      <c r="P69" s="17">
        <v>1</v>
      </c>
      <c r="Q69" s="17">
        <v>0</v>
      </c>
      <c r="R69" t="s">
        <v>221</v>
      </c>
      <c r="S69" t="s">
        <v>222</v>
      </c>
      <c r="T69" t="s">
        <v>423</v>
      </c>
      <c r="U69" s="20" t="b">
        <v>0</v>
      </c>
      <c r="V69" t="b">
        <v>1</v>
      </c>
      <c r="W69" t="b">
        <v>0</v>
      </c>
      <c r="X69" t="b">
        <v>0</v>
      </c>
      <c r="Y69" t="b">
        <v>1</v>
      </c>
      <c r="Z69" t="b">
        <v>0</v>
      </c>
      <c r="AA69" t="b">
        <v>0</v>
      </c>
      <c r="AB69" t="b">
        <v>1</v>
      </c>
      <c r="AC69" t="b">
        <v>0</v>
      </c>
      <c r="AD69" t="b">
        <v>1</v>
      </c>
      <c r="AE69" t="b">
        <v>1</v>
      </c>
      <c r="AF69" s="21" t="b">
        <v>0</v>
      </c>
      <c r="AG69" t="b">
        <v>0</v>
      </c>
      <c r="AH69" t="b">
        <v>0</v>
      </c>
      <c r="AI69" t="b">
        <v>0</v>
      </c>
    </row>
    <row r="70" spans="1:35" x14ac:dyDescent="0.3">
      <c r="A70" s="13">
        <f t="shared" si="0"/>
        <v>61</v>
      </c>
      <c r="B70" s="13" t="s">
        <v>454</v>
      </c>
      <c r="C70" s="17" t="s">
        <v>495</v>
      </c>
      <c r="D70" t="s">
        <v>259</v>
      </c>
      <c r="E70" s="13" t="s">
        <v>419</v>
      </c>
      <c r="F70" s="17" t="s">
        <v>122</v>
      </c>
      <c r="G70" s="17" t="str">
        <f>"2030 bench"</f>
        <v>2030 bench</v>
      </c>
      <c r="H70" s="17" t="s">
        <v>239</v>
      </c>
      <c r="I70" s="17" t="str">
        <f t="shared" si="1"/>
        <v>2019</v>
      </c>
      <c r="J70" s="17" t="s">
        <v>104</v>
      </c>
      <c r="K70" s="17">
        <v>0</v>
      </c>
      <c r="L70" s="17">
        <v>0</v>
      </c>
      <c r="M70" s="17">
        <v>-1</v>
      </c>
      <c r="N70" s="17" t="s">
        <v>122</v>
      </c>
      <c r="O70" s="17">
        <v>0</v>
      </c>
      <c r="P70" s="17">
        <v>1</v>
      </c>
      <c r="Q70" s="17">
        <v>0</v>
      </c>
      <c r="R70" t="s">
        <v>221</v>
      </c>
      <c r="S70" t="s">
        <v>222</v>
      </c>
      <c r="T70" t="s">
        <v>423</v>
      </c>
      <c r="U70" s="20" t="b">
        <v>0</v>
      </c>
      <c r="V70" t="b">
        <v>1</v>
      </c>
      <c r="W70" t="b">
        <v>0</v>
      </c>
      <c r="X70" t="b">
        <v>0</v>
      </c>
      <c r="Y70" t="b">
        <v>1</v>
      </c>
      <c r="Z70" t="b">
        <v>0</v>
      </c>
      <c r="AA70" t="b">
        <v>0</v>
      </c>
      <c r="AB70" t="b">
        <v>1</v>
      </c>
      <c r="AC70" t="b">
        <v>0</v>
      </c>
      <c r="AD70" t="b">
        <v>1</v>
      </c>
      <c r="AE70" t="b">
        <v>1</v>
      </c>
      <c r="AF70" s="21" t="b">
        <v>0</v>
      </c>
      <c r="AG70" t="b">
        <v>0</v>
      </c>
      <c r="AH70" t="b">
        <v>0</v>
      </c>
      <c r="AI70" t="b">
        <v>0</v>
      </c>
    </row>
    <row r="71" spans="1:35" x14ac:dyDescent="0.3">
      <c r="A71" s="13">
        <f t="shared" si="0"/>
        <v>62</v>
      </c>
      <c r="B71" s="13" t="s">
        <v>454</v>
      </c>
      <c r="C71" s="17" t="s">
        <v>496</v>
      </c>
      <c r="D71" t="s">
        <v>259</v>
      </c>
      <c r="E71" s="13" t="s">
        <v>420</v>
      </c>
      <c r="F71" s="17" t="s">
        <v>122</v>
      </c>
      <c r="G71" s="17" t="str">
        <f t="shared" si="2"/>
        <v>2030 bench</v>
      </c>
      <c r="H71" s="17" t="s">
        <v>239</v>
      </c>
      <c r="I71" s="17" t="str">
        <f t="shared" si="1"/>
        <v>2019</v>
      </c>
      <c r="J71" s="17" t="s">
        <v>104</v>
      </c>
      <c r="K71" s="17">
        <v>0</v>
      </c>
      <c r="L71" s="17">
        <v>0</v>
      </c>
      <c r="M71" s="17">
        <v>-1</v>
      </c>
      <c r="N71" s="17" t="s">
        <v>122</v>
      </c>
      <c r="O71" s="17">
        <v>0</v>
      </c>
      <c r="P71" s="17">
        <v>1</v>
      </c>
      <c r="Q71" s="17">
        <v>0</v>
      </c>
      <c r="R71" t="s">
        <v>221</v>
      </c>
      <c r="S71" t="s">
        <v>222</v>
      </c>
      <c r="T71" t="s">
        <v>423</v>
      </c>
      <c r="U71" s="20" t="b">
        <v>0</v>
      </c>
      <c r="V71" t="b">
        <v>1</v>
      </c>
      <c r="W71" t="b">
        <v>0</v>
      </c>
      <c r="X71" t="b">
        <v>0</v>
      </c>
      <c r="Y71" t="b">
        <v>1</v>
      </c>
      <c r="Z71" t="b">
        <v>0</v>
      </c>
      <c r="AA71" t="b">
        <v>0</v>
      </c>
      <c r="AB71" t="b">
        <v>1</v>
      </c>
      <c r="AC71" t="b">
        <v>0</v>
      </c>
      <c r="AD71" t="b">
        <v>1</v>
      </c>
      <c r="AE71" t="b">
        <v>1</v>
      </c>
      <c r="AF71" s="21" t="b">
        <v>0</v>
      </c>
      <c r="AG71" t="b">
        <v>0</v>
      </c>
      <c r="AH71" t="b">
        <v>0</v>
      </c>
      <c r="AI71" t="b">
        <v>0</v>
      </c>
    </row>
    <row r="72" spans="1:35" x14ac:dyDescent="0.3">
      <c r="A72" s="13">
        <f t="shared" si="0"/>
        <v>63</v>
      </c>
      <c r="B72" s="13" t="s">
        <v>454</v>
      </c>
      <c r="C72" s="17" t="s">
        <v>497</v>
      </c>
      <c r="D72" t="s">
        <v>259</v>
      </c>
      <c r="E72" s="13" t="s">
        <v>421</v>
      </c>
      <c r="F72" s="17" t="s">
        <v>122</v>
      </c>
      <c r="G72" s="17" t="str">
        <f t="shared" si="2"/>
        <v>2030 bench</v>
      </c>
      <c r="H72" s="17" t="s">
        <v>239</v>
      </c>
      <c r="I72" s="17" t="str">
        <f t="shared" si="1"/>
        <v>2019</v>
      </c>
      <c r="J72" s="17" t="s">
        <v>104</v>
      </c>
      <c r="K72" s="17">
        <v>0</v>
      </c>
      <c r="L72" s="17">
        <v>0</v>
      </c>
      <c r="M72" s="17">
        <v>-1</v>
      </c>
      <c r="N72" s="17" t="s">
        <v>122</v>
      </c>
      <c r="O72" s="17">
        <v>0</v>
      </c>
      <c r="P72" s="17">
        <v>1</v>
      </c>
      <c r="Q72" s="17">
        <v>0</v>
      </c>
      <c r="R72" t="s">
        <v>221</v>
      </c>
      <c r="S72" t="s">
        <v>222</v>
      </c>
      <c r="T72" t="s">
        <v>423</v>
      </c>
      <c r="U72" s="20" t="b">
        <v>0</v>
      </c>
      <c r="V72" t="b">
        <v>1</v>
      </c>
      <c r="W72" t="b">
        <v>0</v>
      </c>
      <c r="X72" t="b">
        <v>0</v>
      </c>
      <c r="Y72" t="b">
        <v>1</v>
      </c>
      <c r="Z72" t="b">
        <v>0</v>
      </c>
      <c r="AA72" t="b">
        <v>0</v>
      </c>
      <c r="AB72" t="b">
        <v>1</v>
      </c>
      <c r="AC72" t="b">
        <v>0</v>
      </c>
      <c r="AD72" t="b">
        <v>1</v>
      </c>
      <c r="AE72" t="b">
        <v>1</v>
      </c>
      <c r="AF72" s="21" t="b">
        <v>0</v>
      </c>
      <c r="AG72" t="b">
        <v>0</v>
      </c>
      <c r="AH72" t="b">
        <v>0</v>
      </c>
      <c r="AI72" t="b">
        <v>0</v>
      </c>
    </row>
    <row r="73" spans="1:35" x14ac:dyDescent="0.3">
      <c r="A73" s="13">
        <f t="shared" si="0"/>
        <v>64</v>
      </c>
      <c r="B73" s="13" t="s">
        <v>454</v>
      </c>
      <c r="C73" s="17" t="s">
        <v>498</v>
      </c>
      <c r="D73" t="s">
        <v>259</v>
      </c>
      <c r="E73" s="13" t="s">
        <v>422</v>
      </c>
      <c r="F73" s="17" t="s">
        <v>122</v>
      </c>
      <c r="G73" s="17" t="str">
        <f t="shared" si="2"/>
        <v>2030 bench</v>
      </c>
      <c r="H73" s="17" t="s">
        <v>239</v>
      </c>
      <c r="I73" s="17" t="str">
        <f t="shared" si="1"/>
        <v>2019</v>
      </c>
      <c r="J73" s="17" t="s">
        <v>104</v>
      </c>
      <c r="K73" s="17">
        <v>0</v>
      </c>
      <c r="L73" s="17">
        <v>0</v>
      </c>
      <c r="M73" s="17">
        <v>-1</v>
      </c>
      <c r="N73" s="17" t="s">
        <v>122</v>
      </c>
      <c r="O73" s="17">
        <v>0</v>
      </c>
      <c r="P73" s="17">
        <v>1</v>
      </c>
      <c r="Q73" s="17">
        <v>0</v>
      </c>
      <c r="R73" t="s">
        <v>221</v>
      </c>
      <c r="S73" t="s">
        <v>222</v>
      </c>
      <c r="T73" t="s">
        <v>423</v>
      </c>
      <c r="U73" s="20" t="b">
        <v>0</v>
      </c>
      <c r="V73" t="b">
        <v>1</v>
      </c>
      <c r="W73" t="b">
        <v>0</v>
      </c>
      <c r="X73" t="b">
        <v>0</v>
      </c>
      <c r="Y73" t="b">
        <v>1</v>
      </c>
      <c r="Z73" t="b">
        <v>0</v>
      </c>
      <c r="AA73" t="b">
        <v>0</v>
      </c>
      <c r="AB73" t="b">
        <v>1</v>
      </c>
      <c r="AC73" t="b">
        <v>0</v>
      </c>
      <c r="AD73" t="b">
        <v>1</v>
      </c>
      <c r="AE73" t="b">
        <v>1</v>
      </c>
      <c r="AF73" s="21" t="b">
        <v>0</v>
      </c>
      <c r="AG73" t="b">
        <v>0</v>
      </c>
      <c r="AH73" t="b">
        <v>0</v>
      </c>
      <c r="AI73" t="b">
        <v>0</v>
      </c>
    </row>
    <row r="74" spans="1:35" x14ac:dyDescent="0.3">
      <c r="A74" s="13">
        <f t="shared" si="0"/>
        <v>65</v>
      </c>
      <c r="B74" s="13" t="s">
        <v>512</v>
      </c>
      <c r="C74" s="17" t="s">
        <v>518</v>
      </c>
      <c r="D74" t="s">
        <v>259</v>
      </c>
      <c r="E74" s="13" t="s">
        <v>419</v>
      </c>
      <c r="F74" s="17" t="s">
        <v>122</v>
      </c>
      <c r="G74" s="17" t="str">
        <f>"2030 bench"</f>
        <v>2030 bench</v>
      </c>
      <c r="H74" s="17" t="s">
        <v>239</v>
      </c>
      <c r="I74" s="17" t="str">
        <f t="shared" si="1"/>
        <v>2019</v>
      </c>
      <c r="J74" s="17" t="s">
        <v>104</v>
      </c>
      <c r="K74" s="17">
        <v>0</v>
      </c>
      <c r="L74" s="17">
        <v>0</v>
      </c>
      <c r="M74" s="17">
        <v>-1</v>
      </c>
      <c r="N74" s="17" t="s">
        <v>122</v>
      </c>
      <c r="O74" s="17">
        <v>0</v>
      </c>
      <c r="P74" s="17">
        <v>1</v>
      </c>
      <c r="Q74" s="17">
        <v>0</v>
      </c>
      <c r="R74" t="s">
        <v>221</v>
      </c>
      <c r="S74" t="s">
        <v>222</v>
      </c>
      <c r="T74" t="s">
        <v>423</v>
      </c>
      <c r="U74" s="20" t="b">
        <v>0</v>
      </c>
      <c r="V74" t="b">
        <v>1</v>
      </c>
      <c r="W74" t="b">
        <v>0</v>
      </c>
      <c r="X74" t="b">
        <v>0</v>
      </c>
      <c r="Y74" t="b">
        <v>1</v>
      </c>
      <c r="Z74" t="b">
        <v>0</v>
      </c>
      <c r="AA74" t="b">
        <v>0</v>
      </c>
      <c r="AB74" t="b">
        <v>1</v>
      </c>
      <c r="AC74" t="b">
        <v>0</v>
      </c>
      <c r="AD74" t="b">
        <v>1</v>
      </c>
      <c r="AE74" t="b">
        <v>1</v>
      </c>
      <c r="AF74" s="21" t="b">
        <v>0</v>
      </c>
      <c r="AG74" t="b">
        <v>0</v>
      </c>
      <c r="AH74" t="b">
        <v>0</v>
      </c>
      <c r="AI74" t="b">
        <v>0</v>
      </c>
    </row>
    <row r="75" spans="1:35" x14ac:dyDescent="0.3">
      <c r="A75" s="13">
        <f t="shared" ref="A75:A99" si="3">ROW(A75)-ROW($A$9)</f>
        <v>66</v>
      </c>
      <c r="B75" s="13" t="s">
        <v>512</v>
      </c>
      <c r="C75" s="17" t="s">
        <v>519</v>
      </c>
      <c r="D75" t="s">
        <v>259</v>
      </c>
      <c r="E75" s="13" t="s">
        <v>420</v>
      </c>
      <c r="F75" s="17" t="s">
        <v>122</v>
      </c>
      <c r="G75" s="17" t="str">
        <f t="shared" si="2"/>
        <v>2030 bench</v>
      </c>
      <c r="H75" s="17" t="s">
        <v>239</v>
      </c>
      <c r="I75" s="17" t="str">
        <f t="shared" ref="I75:I99" si="4">"2019"</f>
        <v>2019</v>
      </c>
      <c r="J75" s="17" t="s">
        <v>104</v>
      </c>
      <c r="K75" s="17">
        <v>0</v>
      </c>
      <c r="L75" s="17">
        <v>0</v>
      </c>
      <c r="M75" s="17">
        <v>-1</v>
      </c>
      <c r="N75" s="17" t="s">
        <v>122</v>
      </c>
      <c r="O75" s="17">
        <v>0</v>
      </c>
      <c r="P75" s="17">
        <v>1</v>
      </c>
      <c r="Q75" s="17">
        <v>0</v>
      </c>
      <c r="R75" t="s">
        <v>221</v>
      </c>
      <c r="S75" t="s">
        <v>222</v>
      </c>
      <c r="T75" t="s">
        <v>423</v>
      </c>
      <c r="U75" s="20" t="b">
        <v>0</v>
      </c>
      <c r="V75" t="b">
        <v>1</v>
      </c>
      <c r="W75" t="b">
        <v>0</v>
      </c>
      <c r="X75" t="b">
        <v>0</v>
      </c>
      <c r="Y75" t="b">
        <v>1</v>
      </c>
      <c r="Z75" t="b">
        <v>0</v>
      </c>
      <c r="AA75" t="b">
        <v>0</v>
      </c>
      <c r="AB75" t="b">
        <v>1</v>
      </c>
      <c r="AC75" t="b">
        <v>0</v>
      </c>
      <c r="AD75" t="b">
        <v>1</v>
      </c>
      <c r="AE75" t="b">
        <v>1</v>
      </c>
      <c r="AF75" s="21" t="b">
        <v>0</v>
      </c>
      <c r="AG75" t="b">
        <v>0</v>
      </c>
      <c r="AH75" t="b">
        <v>0</v>
      </c>
      <c r="AI75" t="b">
        <v>0</v>
      </c>
    </row>
    <row r="76" spans="1:35" x14ac:dyDescent="0.3">
      <c r="A76" s="13">
        <f t="shared" si="3"/>
        <v>67</v>
      </c>
      <c r="B76" s="13" t="s">
        <v>512</v>
      </c>
      <c r="C76" s="17" t="s">
        <v>520</v>
      </c>
      <c r="D76" t="s">
        <v>259</v>
      </c>
      <c r="E76" s="13" t="s">
        <v>421</v>
      </c>
      <c r="F76" s="17" t="s">
        <v>122</v>
      </c>
      <c r="G76" s="17" t="str">
        <f t="shared" ref="G76:G77" si="5">"2030 bench"</f>
        <v>2030 bench</v>
      </c>
      <c r="H76" s="17" t="s">
        <v>239</v>
      </c>
      <c r="I76" s="17" t="str">
        <f t="shared" si="4"/>
        <v>2019</v>
      </c>
      <c r="J76" s="17" t="s">
        <v>104</v>
      </c>
      <c r="K76" s="17">
        <v>0</v>
      </c>
      <c r="L76" s="17">
        <v>0</v>
      </c>
      <c r="M76" s="17">
        <v>-1</v>
      </c>
      <c r="N76" s="17" t="s">
        <v>122</v>
      </c>
      <c r="O76" s="17">
        <v>0</v>
      </c>
      <c r="P76" s="17">
        <v>1</v>
      </c>
      <c r="Q76" s="17">
        <v>0</v>
      </c>
      <c r="R76" t="s">
        <v>221</v>
      </c>
      <c r="S76" t="s">
        <v>222</v>
      </c>
      <c r="T76" t="s">
        <v>423</v>
      </c>
      <c r="U76" s="20" t="b">
        <v>0</v>
      </c>
      <c r="V76" t="b">
        <v>1</v>
      </c>
      <c r="W76" t="b">
        <v>0</v>
      </c>
      <c r="X76" t="b">
        <v>0</v>
      </c>
      <c r="Y76" t="b">
        <v>1</v>
      </c>
      <c r="Z76" t="b">
        <v>0</v>
      </c>
      <c r="AA76" t="b">
        <v>0</v>
      </c>
      <c r="AB76" t="b">
        <v>1</v>
      </c>
      <c r="AC76" t="b">
        <v>0</v>
      </c>
      <c r="AD76" t="b">
        <v>1</v>
      </c>
      <c r="AE76" t="b">
        <v>1</v>
      </c>
      <c r="AF76" s="21" t="b">
        <v>0</v>
      </c>
      <c r="AG76" t="b">
        <v>0</v>
      </c>
      <c r="AH76" t="b">
        <v>0</v>
      </c>
      <c r="AI76" t="b">
        <v>0</v>
      </c>
    </row>
    <row r="77" spans="1:35" x14ac:dyDescent="0.3">
      <c r="A77" s="13">
        <f t="shared" si="3"/>
        <v>68</v>
      </c>
      <c r="B77" s="13" t="s">
        <v>512</v>
      </c>
      <c r="C77" s="17" t="s">
        <v>521</v>
      </c>
      <c r="D77" t="s">
        <v>259</v>
      </c>
      <c r="E77" s="13" t="s">
        <v>422</v>
      </c>
      <c r="F77" s="17" t="s">
        <v>122</v>
      </c>
      <c r="G77" s="17" t="str">
        <f t="shared" si="5"/>
        <v>2030 bench</v>
      </c>
      <c r="H77" s="17" t="s">
        <v>239</v>
      </c>
      <c r="I77" s="17" t="str">
        <f t="shared" si="4"/>
        <v>2019</v>
      </c>
      <c r="J77" s="17" t="s">
        <v>104</v>
      </c>
      <c r="K77" s="17">
        <v>0</v>
      </c>
      <c r="L77" s="17">
        <v>0</v>
      </c>
      <c r="M77" s="17">
        <v>-1</v>
      </c>
      <c r="N77" s="17" t="s">
        <v>122</v>
      </c>
      <c r="O77" s="17">
        <v>0</v>
      </c>
      <c r="P77" s="17">
        <v>1</v>
      </c>
      <c r="Q77" s="17">
        <v>0</v>
      </c>
      <c r="R77" t="s">
        <v>221</v>
      </c>
      <c r="S77" t="s">
        <v>222</v>
      </c>
      <c r="T77" t="s">
        <v>423</v>
      </c>
      <c r="U77" s="20" t="b">
        <v>0</v>
      </c>
      <c r="V77" t="b">
        <v>1</v>
      </c>
      <c r="W77" t="b">
        <v>0</v>
      </c>
      <c r="X77" t="b">
        <v>0</v>
      </c>
      <c r="Y77" t="b">
        <v>1</v>
      </c>
      <c r="Z77" t="b">
        <v>0</v>
      </c>
      <c r="AA77" t="b">
        <v>0</v>
      </c>
      <c r="AB77" t="b">
        <v>1</v>
      </c>
      <c r="AC77" t="b">
        <v>0</v>
      </c>
      <c r="AD77" t="b">
        <v>1</v>
      </c>
      <c r="AE77" t="b">
        <v>1</v>
      </c>
      <c r="AF77" s="21" t="b">
        <v>0</v>
      </c>
      <c r="AG77" t="b">
        <v>0</v>
      </c>
      <c r="AH77" t="b">
        <v>0</v>
      </c>
      <c r="AI77" t="b">
        <v>0</v>
      </c>
    </row>
    <row r="78" spans="1:35" x14ac:dyDescent="0.3">
      <c r="A78" s="13">
        <f t="shared" si="3"/>
        <v>69</v>
      </c>
      <c r="B78" s="13" t="s">
        <v>513</v>
      </c>
      <c r="C78" s="17" t="s">
        <v>530</v>
      </c>
      <c r="D78" t="s">
        <v>259</v>
      </c>
      <c r="E78" s="13" t="s">
        <v>419</v>
      </c>
      <c r="F78" s="17" t="s">
        <v>122</v>
      </c>
      <c r="G78" s="17" t="str">
        <f>"2030 bench"</f>
        <v>2030 bench</v>
      </c>
      <c r="H78" s="17" t="s">
        <v>239</v>
      </c>
      <c r="I78" s="17" t="str">
        <f t="shared" si="4"/>
        <v>2019</v>
      </c>
      <c r="J78" s="17" t="s">
        <v>104</v>
      </c>
      <c r="K78" s="17">
        <v>0</v>
      </c>
      <c r="L78" s="17">
        <v>0</v>
      </c>
      <c r="M78" s="17">
        <v>-1</v>
      </c>
      <c r="N78" s="17" t="s">
        <v>122</v>
      </c>
      <c r="O78" s="17">
        <v>0</v>
      </c>
      <c r="P78" s="17">
        <v>1</v>
      </c>
      <c r="Q78" s="17">
        <v>0</v>
      </c>
      <c r="R78" t="s">
        <v>221</v>
      </c>
      <c r="S78" t="s">
        <v>222</v>
      </c>
      <c r="T78" t="s">
        <v>423</v>
      </c>
      <c r="U78" s="20" t="b">
        <v>0</v>
      </c>
      <c r="V78" t="b">
        <v>1</v>
      </c>
      <c r="W78" t="b">
        <v>0</v>
      </c>
      <c r="X78" t="b">
        <v>0</v>
      </c>
      <c r="Y78" t="b">
        <v>1</v>
      </c>
      <c r="Z78" t="b">
        <v>0</v>
      </c>
      <c r="AA78" t="b">
        <v>0</v>
      </c>
      <c r="AB78" t="b">
        <v>1</v>
      </c>
      <c r="AC78" t="b">
        <v>0</v>
      </c>
      <c r="AD78" t="b">
        <v>1</v>
      </c>
      <c r="AE78" t="b">
        <v>1</v>
      </c>
      <c r="AF78" s="21" t="b">
        <v>0</v>
      </c>
      <c r="AG78" t="b">
        <v>0</v>
      </c>
      <c r="AH78" t="b">
        <v>0</v>
      </c>
      <c r="AI78" t="b">
        <v>0</v>
      </c>
    </row>
    <row r="79" spans="1:35" x14ac:dyDescent="0.3">
      <c r="A79" s="13">
        <f t="shared" si="3"/>
        <v>70</v>
      </c>
      <c r="B79" s="13" t="s">
        <v>513</v>
      </c>
      <c r="C79" s="17" t="s">
        <v>531</v>
      </c>
      <c r="D79" t="s">
        <v>259</v>
      </c>
      <c r="E79" s="13" t="s">
        <v>420</v>
      </c>
      <c r="F79" s="17" t="s">
        <v>122</v>
      </c>
      <c r="G79" s="17" t="str">
        <f t="shared" ref="G79:G81" si="6">"2030 bench"</f>
        <v>2030 bench</v>
      </c>
      <c r="H79" s="17" t="s">
        <v>239</v>
      </c>
      <c r="I79" s="17" t="str">
        <f t="shared" si="4"/>
        <v>2019</v>
      </c>
      <c r="J79" s="17" t="s">
        <v>104</v>
      </c>
      <c r="K79" s="17">
        <v>0</v>
      </c>
      <c r="L79" s="17">
        <v>0</v>
      </c>
      <c r="M79" s="17">
        <v>-1</v>
      </c>
      <c r="N79" s="17" t="s">
        <v>122</v>
      </c>
      <c r="O79" s="17">
        <v>0</v>
      </c>
      <c r="P79" s="17">
        <v>1</v>
      </c>
      <c r="Q79" s="17">
        <v>0</v>
      </c>
      <c r="R79" t="s">
        <v>221</v>
      </c>
      <c r="S79" t="s">
        <v>222</v>
      </c>
      <c r="T79" t="s">
        <v>423</v>
      </c>
      <c r="U79" s="20" t="b">
        <v>0</v>
      </c>
      <c r="V79" t="b">
        <v>1</v>
      </c>
      <c r="W79" t="b">
        <v>0</v>
      </c>
      <c r="X79" t="b">
        <v>0</v>
      </c>
      <c r="Y79" t="b">
        <v>1</v>
      </c>
      <c r="Z79" t="b">
        <v>0</v>
      </c>
      <c r="AA79" t="b">
        <v>0</v>
      </c>
      <c r="AB79" t="b">
        <v>1</v>
      </c>
      <c r="AC79" t="b">
        <v>0</v>
      </c>
      <c r="AD79" t="b">
        <v>1</v>
      </c>
      <c r="AE79" t="b">
        <v>1</v>
      </c>
      <c r="AF79" s="21" t="b">
        <v>0</v>
      </c>
      <c r="AG79" t="b">
        <v>0</v>
      </c>
      <c r="AH79" t="b">
        <v>0</v>
      </c>
      <c r="AI79" t="b">
        <v>0</v>
      </c>
    </row>
    <row r="80" spans="1:35" x14ac:dyDescent="0.3">
      <c r="A80" s="13">
        <f t="shared" si="3"/>
        <v>71</v>
      </c>
      <c r="B80" s="13" t="s">
        <v>513</v>
      </c>
      <c r="C80" s="17" t="s">
        <v>532</v>
      </c>
      <c r="D80" t="s">
        <v>259</v>
      </c>
      <c r="E80" s="13" t="s">
        <v>421</v>
      </c>
      <c r="F80" s="17" t="s">
        <v>122</v>
      </c>
      <c r="G80" s="17" t="str">
        <f t="shared" si="6"/>
        <v>2030 bench</v>
      </c>
      <c r="H80" s="17" t="s">
        <v>239</v>
      </c>
      <c r="I80" s="17" t="str">
        <f t="shared" si="4"/>
        <v>2019</v>
      </c>
      <c r="J80" s="17" t="s">
        <v>104</v>
      </c>
      <c r="K80" s="17">
        <v>0</v>
      </c>
      <c r="L80" s="17">
        <v>0</v>
      </c>
      <c r="M80" s="17">
        <v>-1</v>
      </c>
      <c r="N80" s="17" t="s">
        <v>122</v>
      </c>
      <c r="O80" s="17">
        <v>0</v>
      </c>
      <c r="P80" s="17">
        <v>1</v>
      </c>
      <c r="Q80" s="17">
        <v>0</v>
      </c>
      <c r="R80" t="s">
        <v>221</v>
      </c>
      <c r="S80" t="s">
        <v>222</v>
      </c>
      <c r="T80" t="s">
        <v>423</v>
      </c>
      <c r="U80" s="20" t="b">
        <v>0</v>
      </c>
      <c r="V80" t="b">
        <v>1</v>
      </c>
      <c r="W80" t="b">
        <v>0</v>
      </c>
      <c r="X80" t="b">
        <v>0</v>
      </c>
      <c r="Y80" t="b">
        <v>1</v>
      </c>
      <c r="Z80" t="b">
        <v>0</v>
      </c>
      <c r="AA80" t="b">
        <v>0</v>
      </c>
      <c r="AB80" t="b">
        <v>1</v>
      </c>
      <c r="AC80" t="b">
        <v>0</v>
      </c>
      <c r="AD80" t="b">
        <v>1</v>
      </c>
      <c r="AE80" t="b">
        <v>1</v>
      </c>
      <c r="AF80" s="21" t="b">
        <v>0</v>
      </c>
      <c r="AG80" t="b">
        <v>0</v>
      </c>
      <c r="AH80" t="b">
        <v>0</v>
      </c>
      <c r="AI80" t="b">
        <v>0</v>
      </c>
    </row>
    <row r="81" spans="1:35" x14ac:dyDescent="0.3">
      <c r="A81" s="13">
        <f t="shared" si="3"/>
        <v>72</v>
      </c>
      <c r="B81" s="13" t="s">
        <v>513</v>
      </c>
      <c r="C81" s="17" t="s">
        <v>533</v>
      </c>
      <c r="D81" t="s">
        <v>259</v>
      </c>
      <c r="E81" s="13" t="s">
        <v>422</v>
      </c>
      <c r="F81" s="17" t="s">
        <v>122</v>
      </c>
      <c r="G81" s="17" t="str">
        <f t="shared" si="6"/>
        <v>2030 bench</v>
      </c>
      <c r="H81" s="17" t="s">
        <v>239</v>
      </c>
      <c r="I81" s="17" t="str">
        <f t="shared" si="4"/>
        <v>2019</v>
      </c>
      <c r="J81" s="17" t="s">
        <v>104</v>
      </c>
      <c r="K81" s="17">
        <v>0</v>
      </c>
      <c r="L81" s="17">
        <v>0</v>
      </c>
      <c r="M81" s="17">
        <v>-1</v>
      </c>
      <c r="N81" s="17" t="s">
        <v>122</v>
      </c>
      <c r="O81" s="17">
        <v>0</v>
      </c>
      <c r="P81" s="17">
        <v>1</v>
      </c>
      <c r="Q81" s="17">
        <v>0</v>
      </c>
      <c r="R81" t="s">
        <v>221</v>
      </c>
      <c r="S81" t="s">
        <v>222</v>
      </c>
      <c r="T81" t="s">
        <v>423</v>
      </c>
      <c r="U81" s="20" t="b">
        <v>0</v>
      </c>
      <c r="V81" t="b">
        <v>1</v>
      </c>
      <c r="W81" t="b">
        <v>0</v>
      </c>
      <c r="X81" t="b">
        <v>0</v>
      </c>
      <c r="Y81" t="b">
        <v>1</v>
      </c>
      <c r="Z81" t="b">
        <v>0</v>
      </c>
      <c r="AA81" t="b">
        <v>0</v>
      </c>
      <c r="AB81" t="b">
        <v>1</v>
      </c>
      <c r="AC81" t="b">
        <v>0</v>
      </c>
      <c r="AD81" t="b">
        <v>1</v>
      </c>
      <c r="AE81" t="b">
        <v>1</v>
      </c>
      <c r="AF81" s="21" t="b">
        <v>0</v>
      </c>
      <c r="AG81" t="b">
        <v>0</v>
      </c>
      <c r="AH81" t="b">
        <v>0</v>
      </c>
      <c r="AI81" t="b">
        <v>0</v>
      </c>
    </row>
    <row r="82" spans="1:35" x14ac:dyDescent="0.3">
      <c r="A82" s="13">
        <f t="shared" si="3"/>
        <v>73</v>
      </c>
      <c r="B82" s="13" t="s">
        <v>514</v>
      </c>
      <c r="C82" s="17" t="s">
        <v>522</v>
      </c>
      <c r="D82" t="s">
        <v>259</v>
      </c>
      <c r="E82" s="13" t="s">
        <v>419</v>
      </c>
      <c r="F82" s="17" t="s">
        <v>122</v>
      </c>
      <c r="G82" s="17" t="str">
        <f>"2030 bench"</f>
        <v>2030 bench</v>
      </c>
      <c r="H82" s="17" t="s">
        <v>239</v>
      </c>
      <c r="I82" s="17" t="str">
        <f t="shared" si="4"/>
        <v>2019</v>
      </c>
      <c r="J82" s="17" t="s">
        <v>104</v>
      </c>
      <c r="K82" s="17">
        <v>0</v>
      </c>
      <c r="L82" s="17">
        <v>0</v>
      </c>
      <c r="M82" s="17">
        <v>-1</v>
      </c>
      <c r="N82" s="17" t="s">
        <v>122</v>
      </c>
      <c r="O82" s="17">
        <v>0</v>
      </c>
      <c r="P82" s="17">
        <v>1</v>
      </c>
      <c r="Q82" s="17">
        <v>0</v>
      </c>
      <c r="R82" t="s">
        <v>221</v>
      </c>
      <c r="S82" t="s">
        <v>222</v>
      </c>
      <c r="T82" t="s">
        <v>423</v>
      </c>
      <c r="U82" s="20" t="b">
        <v>0</v>
      </c>
      <c r="V82" t="b">
        <v>1</v>
      </c>
      <c r="W82" t="b">
        <v>0</v>
      </c>
      <c r="X82" t="b">
        <v>0</v>
      </c>
      <c r="Y82" t="b">
        <v>1</v>
      </c>
      <c r="Z82" t="b">
        <v>0</v>
      </c>
      <c r="AA82" t="b">
        <v>0</v>
      </c>
      <c r="AB82" t="b">
        <v>1</v>
      </c>
      <c r="AC82" t="b">
        <v>0</v>
      </c>
      <c r="AD82" t="b">
        <v>1</v>
      </c>
      <c r="AE82" t="b">
        <v>1</v>
      </c>
      <c r="AF82" s="21" t="b">
        <v>0</v>
      </c>
      <c r="AG82" t="b">
        <v>0</v>
      </c>
      <c r="AH82" t="b">
        <v>0</v>
      </c>
      <c r="AI82" t="b">
        <v>0</v>
      </c>
    </row>
    <row r="83" spans="1:35" x14ac:dyDescent="0.3">
      <c r="A83" s="13">
        <f t="shared" si="3"/>
        <v>74</v>
      </c>
      <c r="B83" s="13" t="s">
        <v>514</v>
      </c>
      <c r="C83" s="17" t="s">
        <v>523</v>
      </c>
      <c r="D83" t="s">
        <v>259</v>
      </c>
      <c r="E83" s="13" t="s">
        <v>420</v>
      </c>
      <c r="F83" s="17" t="s">
        <v>122</v>
      </c>
      <c r="G83" s="17" t="str">
        <f t="shared" ref="G83:G93" si="7">"2030 bench"</f>
        <v>2030 bench</v>
      </c>
      <c r="H83" s="17" t="s">
        <v>239</v>
      </c>
      <c r="I83" s="17" t="str">
        <f t="shared" si="4"/>
        <v>2019</v>
      </c>
      <c r="J83" s="17" t="s">
        <v>104</v>
      </c>
      <c r="K83" s="17">
        <v>0</v>
      </c>
      <c r="L83" s="17">
        <v>0</v>
      </c>
      <c r="M83" s="17">
        <v>-1</v>
      </c>
      <c r="N83" s="17" t="s">
        <v>122</v>
      </c>
      <c r="O83" s="17">
        <v>0</v>
      </c>
      <c r="P83" s="17">
        <v>1</v>
      </c>
      <c r="Q83" s="17">
        <v>0</v>
      </c>
      <c r="R83" t="s">
        <v>221</v>
      </c>
      <c r="S83" t="s">
        <v>222</v>
      </c>
      <c r="T83" t="s">
        <v>423</v>
      </c>
      <c r="U83" s="20" t="b">
        <v>0</v>
      </c>
      <c r="V83" t="b">
        <v>1</v>
      </c>
      <c r="W83" t="b">
        <v>0</v>
      </c>
      <c r="X83" t="b">
        <v>0</v>
      </c>
      <c r="Y83" t="b">
        <v>1</v>
      </c>
      <c r="Z83" t="b">
        <v>0</v>
      </c>
      <c r="AA83" t="b">
        <v>0</v>
      </c>
      <c r="AB83" t="b">
        <v>1</v>
      </c>
      <c r="AC83" t="b">
        <v>0</v>
      </c>
      <c r="AD83" t="b">
        <v>1</v>
      </c>
      <c r="AE83" t="b">
        <v>1</v>
      </c>
      <c r="AF83" s="21" t="b">
        <v>0</v>
      </c>
      <c r="AG83" t="b">
        <v>0</v>
      </c>
      <c r="AH83" t="b">
        <v>0</v>
      </c>
      <c r="AI83" t="b">
        <v>0</v>
      </c>
    </row>
    <row r="84" spans="1:35" x14ac:dyDescent="0.3">
      <c r="A84" s="13">
        <f t="shared" si="3"/>
        <v>75</v>
      </c>
      <c r="B84" s="13" t="s">
        <v>514</v>
      </c>
      <c r="C84" s="17" t="s">
        <v>524</v>
      </c>
      <c r="D84" t="s">
        <v>259</v>
      </c>
      <c r="E84" s="13" t="s">
        <v>421</v>
      </c>
      <c r="F84" s="17" t="s">
        <v>122</v>
      </c>
      <c r="G84" s="17" t="str">
        <f t="shared" si="7"/>
        <v>2030 bench</v>
      </c>
      <c r="H84" s="17" t="s">
        <v>239</v>
      </c>
      <c r="I84" s="17" t="str">
        <f t="shared" si="4"/>
        <v>2019</v>
      </c>
      <c r="J84" s="17" t="s">
        <v>104</v>
      </c>
      <c r="K84" s="17">
        <v>0</v>
      </c>
      <c r="L84" s="17">
        <v>0</v>
      </c>
      <c r="M84" s="17">
        <v>-1</v>
      </c>
      <c r="N84" s="17" t="s">
        <v>122</v>
      </c>
      <c r="O84" s="17">
        <v>0</v>
      </c>
      <c r="P84" s="17">
        <v>1</v>
      </c>
      <c r="Q84" s="17">
        <v>0</v>
      </c>
      <c r="R84" t="s">
        <v>221</v>
      </c>
      <c r="S84" t="s">
        <v>222</v>
      </c>
      <c r="T84" t="s">
        <v>423</v>
      </c>
      <c r="U84" s="20" t="b">
        <v>0</v>
      </c>
      <c r="V84" t="b">
        <v>1</v>
      </c>
      <c r="W84" t="b">
        <v>0</v>
      </c>
      <c r="X84" t="b">
        <v>0</v>
      </c>
      <c r="Y84" t="b">
        <v>1</v>
      </c>
      <c r="Z84" t="b">
        <v>0</v>
      </c>
      <c r="AA84" t="b">
        <v>0</v>
      </c>
      <c r="AB84" t="b">
        <v>1</v>
      </c>
      <c r="AC84" t="b">
        <v>0</v>
      </c>
      <c r="AD84" t="b">
        <v>1</v>
      </c>
      <c r="AE84" t="b">
        <v>1</v>
      </c>
      <c r="AF84" s="21" t="b">
        <v>0</v>
      </c>
      <c r="AG84" t="b">
        <v>0</v>
      </c>
      <c r="AH84" t="b">
        <v>0</v>
      </c>
      <c r="AI84" t="b">
        <v>0</v>
      </c>
    </row>
    <row r="85" spans="1:35" x14ac:dyDescent="0.3">
      <c r="A85" s="13">
        <f t="shared" si="3"/>
        <v>76</v>
      </c>
      <c r="B85" s="13" t="s">
        <v>514</v>
      </c>
      <c r="C85" s="17" t="s">
        <v>525</v>
      </c>
      <c r="D85" t="s">
        <v>259</v>
      </c>
      <c r="E85" s="13" t="s">
        <v>422</v>
      </c>
      <c r="F85" s="17" t="s">
        <v>122</v>
      </c>
      <c r="G85" s="17" t="str">
        <f t="shared" si="7"/>
        <v>2030 bench</v>
      </c>
      <c r="H85" s="17" t="s">
        <v>239</v>
      </c>
      <c r="I85" s="17" t="str">
        <f t="shared" si="4"/>
        <v>2019</v>
      </c>
      <c r="J85" s="17" t="s">
        <v>104</v>
      </c>
      <c r="K85" s="17">
        <v>0</v>
      </c>
      <c r="L85" s="17">
        <v>0</v>
      </c>
      <c r="M85" s="17">
        <v>-1</v>
      </c>
      <c r="N85" s="17" t="s">
        <v>122</v>
      </c>
      <c r="O85" s="17">
        <v>0</v>
      </c>
      <c r="P85" s="17">
        <v>1</v>
      </c>
      <c r="Q85" s="17">
        <v>0</v>
      </c>
      <c r="R85" t="s">
        <v>221</v>
      </c>
      <c r="S85" t="s">
        <v>222</v>
      </c>
      <c r="T85" t="s">
        <v>423</v>
      </c>
      <c r="U85" s="20" t="b">
        <v>0</v>
      </c>
      <c r="V85" t="b">
        <v>1</v>
      </c>
      <c r="W85" t="b">
        <v>0</v>
      </c>
      <c r="X85" t="b">
        <v>0</v>
      </c>
      <c r="Y85" t="b">
        <v>1</v>
      </c>
      <c r="Z85" t="b">
        <v>0</v>
      </c>
      <c r="AA85" t="b">
        <v>0</v>
      </c>
      <c r="AB85" t="b">
        <v>1</v>
      </c>
      <c r="AC85" t="b">
        <v>0</v>
      </c>
      <c r="AD85" t="b">
        <v>1</v>
      </c>
      <c r="AE85" t="b">
        <v>1</v>
      </c>
      <c r="AF85" s="21" t="b">
        <v>0</v>
      </c>
      <c r="AG85" t="b">
        <v>0</v>
      </c>
      <c r="AH85" t="b">
        <v>0</v>
      </c>
      <c r="AI85" t="b">
        <v>0</v>
      </c>
    </row>
    <row r="86" spans="1:35" x14ac:dyDescent="0.3">
      <c r="A86" s="13">
        <f t="shared" si="3"/>
        <v>77</v>
      </c>
      <c r="B86" s="13" t="s">
        <v>515</v>
      </c>
      <c r="C86" s="17" t="s">
        <v>534</v>
      </c>
      <c r="D86" t="s">
        <v>259</v>
      </c>
      <c r="E86" s="13" t="s">
        <v>419</v>
      </c>
      <c r="F86" s="17" t="s">
        <v>122</v>
      </c>
      <c r="G86" s="17" t="str">
        <f>"2030 bench"</f>
        <v>2030 bench</v>
      </c>
      <c r="H86" s="17" t="s">
        <v>239</v>
      </c>
      <c r="I86" s="17" t="str">
        <f t="shared" si="4"/>
        <v>2019</v>
      </c>
      <c r="J86" s="17" t="s">
        <v>104</v>
      </c>
      <c r="K86" s="17">
        <v>0</v>
      </c>
      <c r="L86" s="17">
        <v>0</v>
      </c>
      <c r="M86" s="17">
        <v>-1</v>
      </c>
      <c r="N86" s="17" t="s">
        <v>122</v>
      </c>
      <c r="O86" s="17">
        <v>0</v>
      </c>
      <c r="P86" s="17">
        <v>1</v>
      </c>
      <c r="Q86" s="17">
        <v>0</v>
      </c>
      <c r="R86" t="s">
        <v>221</v>
      </c>
      <c r="S86" t="s">
        <v>222</v>
      </c>
      <c r="T86" t="s">
        <v>423</v>
      </c>
      <c r="U86" s="20" t="b">
        <v>0</v>
      </c>
      <c r="V86" t="b">
        <v>1</v>
      </c>
      <c r="W86" t="b">
        <v>0</v>
      </c>
      <c r="X86" t="b">
        <v>0</v>
      </c>
      <c r="Y86" t="b">
        <v>1</v>
      </c>
      <c r="Z86" t="b">
        <v>0</v>
      </c>
      <c r="AA86" t="b">
        <v>0</v>
      </c>
      <c r="AB86" t="b">
        <v>1</v>
      </c>
      <c r="AC86" t="b">
        <v>0</v>
      </c>
      <c r="AD86" t="b">
        <v>1</v>
      </c>
      <c r="AE86" t="b">
        <v>1</v>
      </c>
      <c r="AF86" s="21" t="b">
        <v>0</v>
      </c>
      <c r="AG86" t="b">
        <v>0</v>
      </c>
      <c r="AH86" t="b">
        <v>0</v>
      </c>
      <c r="AI86" t="b">
        <v>0</v>
      </c>
    </row>
    <row r="87" spans="1:35" x14ac:dyDescent="0.3">
      <c r="A87" s="13">
        <f t="shared" si="3"/>
        <v>78</v>
      </c>
      <c r="B87" s="13" t="s">
        <v>515</v>
      </c>
      <c r="C87" s="17" t="s">
        <v>535</v>
      </c>
      <c r="D87" t="s">
        <v>259</v>
      </c>
      <c r="E87" s="13" t="s">
        <v>420</v>
      </c>
      <c r="F87" s="17" t="s">
        <v>122</v>
      </c>
      <c r="G87" s="17" t="str">
        <f t="shared" ref="G87:G89" si="8">"2030 bench"</f>
        <v>2030 bench</v>
      </c>
      <c r="H87" s="17" t="s">
        <v>239</v>
      </c>
      <c r="I87" s="17" t="str">
        <f t="shared" si="4"/>
        <v>2019</v>
      </c>
      <c r="J87" s="17" t="s">
        <v>104</v>
      </c>
      <c r="K87" s="17">
        <v>0</v>
      </c>
      <c r="L87" s="17">
        <v>0</v>
      </c>
      <c r="M87" s="17">
        <v>-1</v>
      </c>
      <c r="N87" s="17" t="s">
        <v>122</v>
      </c>
      <c r="O87" s="17">
        <v>0</v>
      </c>
      <c r="P87" s="17">
        <v>1</v>
      </c>
      <c r="Q87" s="17">
        <v>0</v>
      </c>
      <c r="R87" t="s">
        <v>221</v>
      </c>
      <c r="S87" t="s">
        <v>222</v>
      </c>
      <c r="T87" t="s">
        <v>423</v>
      </c>
      <c r="U87" s="20" t="b">
        <v>0</v>
      </c>
      <c r="V87" t="b">
        <v>1</v>
      </c>
      <c r="W87" t="b">
        <v>0</v>
      </c>
      <c r="X87" t="b">
        <v>0</v>
      </c>
      <c r="Y87" t="b">
        <v>1</v>
      </c>
      <c r="Z87" t="b">
        <v>0</v>
      </c>
      <c r="AA87" t="b">
        <v>0</v>
      </c>
      <c r="AB87" t="b">
        <v>1</v>
      </c>
      <c r="AC87" t="b">
        <v>0</v>
      </c>
      <c r="AD87" t="b">
        <v>1</v>
      </c>
      <c r="AE87" t="b">
        <v>1</v>
      </c>
      <c r="AF87" s="21" t="b">
        <v>0</v>
      </c>
      <c r="AG87" t="b">
        <v>0</v>
      </c>
      <c r="AH87" t="b">
        <v>0</v>
      </c>
      <c r="AI87" t="b">
        <v>0</v>
      </c>
    </row>
    <row r="88" spans="1:35" x14ac:dyDescent="0.3">
      <c r="A88" s="13">
        <f t="shared" si="3"/>
        <v>79</v>
      </c>
      <c r="B88" s="13" t="s">
        <v>515</v>
      </c>
      <c r="C88" s="17" t="s">
        <v>536</v>
      </c>
      <c r="D88" t="s">
        <v>259</v>
      </c>
      <c r="E88" s="13" t="s">
        <v>421</v>
      </c>
      <c r="F88" s="17" t="s">
        <v>122</v>
      </c>
      <c r="G88" s="17" t="str">
        <f t="shared" si="8"/>
        <v>2030 bench</v>
      </c>
      <c r="H88" s="17" t="s">
        <v>239</v>
      </c>
      <c r="I88" s="17" t="str">
        <f t="shared" si="4"/>
        <v>2019</v>
      </c>
      <c r="J88" s="17" t="s">
        <v>104</v>
      </c>
      <c r="K88" s="17">
        <v>0</v>
      </c>
      <c r="L88" s="17">
        <v>0</v>
      </c>
      <c r="M88" s="17">
        <v>-1</v>
      </c>
      <c r="N88" s="17" t="s">
        <v>122</v>
      </c>
      <c r="O88" s="17">
        <v>0</v>
      </c>
      <c r="P88" s="17">
        <v>1</v>
      </c>
      <c r="Q88" s="17">
        <v>0</v>
      </c>
      <c r="R88" t="s">
        <v>221</v>
      </c>
      <c r="S88" t="s">
        <v>222</v>
      </c>
      <c r="T88" t="s">
        <v>423</v>
      </c>
      <c r="U88" s="20" t="b">
        <v>0</v>
      </c>
      <c r="V88" t="b">
        <v>1</v>
      </c>
      <c r="W88" t="b">
        <v>0</v>
      </c>
      <c r="X88" t="b">
        <v>0</v>
      </c>
      <c r="Y88" t="b">
        <v>1</v>
      </c>
      <c r="Z88" t="b">
        <v>0</v>
      </c>
      <c r="AA88" t="b">
        <v>0</v>
      </c>
      <c r="AB88" t="b">
        <v>1</v>
      </c>
      <c r="AC88" t="b">
        <v>0</v>
      </c>
      <c r="AD88" t="b">
        <v>1</v>
      </c>
      <c r="AE88" t="b">
        <v>1</v>
      </c>
      <c r="AF88" s="21" t="b">
        <v>0</v>
      </c>
      <c r="AG88" t="b">
        <v>0</v>
      </c>
      <c r="AH88" t="b">
        <v>0</v>
      </c>
      <c r="AI88" t="b">
        <v>0</v>
      </c>
    </row>
    <row r="89" spans="1:35" x14ac:dyDescent="0.3">
      <c r="A89" s="13">
        <f t="shared" si="3"/>
        <v>80</v>
      </c>
      <c r="B89" s="13" t="s">
        <v>515</v>
      </c>
      <c r="C89" s="17" t="s">
        <v>537</v>
      </c>
      <c r="D89" t="s">
        <v>259</v>
      </c>
      <c r="E89" s="13" t="s">
        <v>422</v>
      </c>
      <c r="F89" s="17" t="s">
        <v>122</v>
      </c>
      <c r="G89" s="17" t="str">
        <f t="shared" si="8"/>
        <v>2030 bench</v>
      </c>
      <c r="H89" s="17" t="s">
        <v>239</v>
      </c>
      <c r="I89" s="17" t="str">
        <f t="shared" si="4"/>
        <v>2019</v>
      </c>
      <c r="J89" s="17" t="s">
        <v>104</v>
      </c>
      <c r="K89" s="17">
        <v>0</v>
      </c>
      <c r="L89" s="17">
        <v>0</v>
      </c>
      <c r="M89" s="17">
        <v>-1</v>
      </c>
      <c r="N89" s="17" t="s">
        <v>122</v>
      </c>
      <c r="O89" s="17">
        <v>0</v>
      </c>
      <c r="P89" s="17">
        <v>1</v>
      </c>
      <c r="Q89" s="17">
        <v>0</v>
      </c>
      <c r="R89" t="s">
        <v>221</v>
      </c>
      <c r="S89" t="s">
        <v>222</v>
      </c>
      <c r="T89" t="s">
        <v>423</v>
      </c>
      <c r="U89" s="20" t="b">
        <v>0</v>
      </c>
      <c r="V89" t="b">
        <v>1</v>
      </c>
      <c r="W89" t="b">
        <v>0</v>
      </c>
      <c r="X89" t="b">
        <v>0</v>
      </c>
      <c r="Y89" t="b">
        <v>1</v>
      </c>
      <c r="Z89" t="b">
        <v>0</v>
      </c>
      <c r="AA89" t="b">
        <v>0</v>
      </c>
      <c r="AB89" t="b">
        <v>1</v>
      </c>
      <c r="AC89" t="b">
        <v>0</v>
      </c>
      <c r="AD89" t="b">
        <v>1</v>
      </c>
      <c r="AE89" t="b">
        <v>1</v>
      </c>
      <c r="AF89" s="21" t="b">
        <v>0</v>
      </c>
      <c r="AG89" t="b">
        <v>0</v>
      </c>
      <c r="AH89" t="b">
        <v>0</v>
      </c>
      <c r="AI89" t="b">
        <v>0</v>
      </c>
    </row>
    <row r="90" spans="1:35" x14ac:dyDescent="0.3">
      <c r="A90" s="13">
        <f t="shared" si="3"/>
        <v>81</v>
      </c>
      <c r="B90" s="13" t="s">
        <v>516</v>
      </c>
      <c r="C90" s="17" t="s">
        <v>526</v>
      </c>
      <c r="D90" t="s">
        <v>259</v>
      </c>
      <c r="E90" s="13" t="s">
        <v>419</v>
      </c>
      <c r="F90" s="17" t="s">
        <v>122</v>
      </c>
      <c r="G90" s="17" t="str">
        <f>"2030 bench"</f>
        <v>2030 bench</v>
      </c>
      <c r="H90" s="17" t="s">
        <v>239</v>
      </c>
      <c r="I90" s="17" t="str">
        <f t="shared" si="4"/>
        <v>2019</v>
      </c>
      <c r="J90" s="17" t="s">
        <v>104</v>
      </c>
      <c r="K90" s="17">
        <v>0</v>
      </c>
      <c r="L90" s="17">
        <v>0</v>
      </c>
      <c r="M90" s="17">
        <v>-1</v>
      </c>
      <c r="N90" s="17" t="s">
        <v>122</v>
      </c>
      <c r="O90" s="17">
        <v>0</v>
      </c>
      <c r="P90" s="17">
        <v>1</v>
      </c>
      <c r="Q90" s="17">
        <v>0</v>
      </c>
      <c r="R90" t="s">
        <v>221</v>
      </c>
      <c r="S90" t="s">
        <v>222</v>
      </c>
      <c r="T90" t="s">
        <v>423</v>
      </c>
      <c r="U90" s="20" t="b">
        <v>0</v>
      </c>
      <c r="V90" t="b">
        <v>1</v>
      </c>
      <c r="W90" t="b">
        <v>0</v>
      </c>
      <c r="X90" t="b">
        <v>0</v>
      </c>
      <c r="Y90" t="b">
        <v>1</v>
      </c>
      <c r="Z90" t="b">
        <v>0</v>
      </c>
      <c r="AA90" t="b">
        <v>0</v>
      </c>
      <c r="AB90" t="b">
        <v>1</v>
      </c>
      <c r="AC90" t="b">
        <v>0</v>
      </c>
      <c r="AD90" t="b">
        <v>1</v>
      </c>
      <c r="AE90" t="b">
        <v>1</v>
      </c>
      <c r="AF90" s="21" t="b">
        <v>0</v>
      </c>
      <c r="AG90" t="b">
        <v>0</v>
      </c>
      <c r="AH90" t="b">
        <v>0</v>
      </c>
      <c r="AI90" t="b">
        <v>0</v>
      </c>
    </row>
    <row r="91" spans="1:35" x14ac:dyDescent="0.3">
      <c r="A91" s="13">
        <f t="shared" si="3"/>
        <v>82</v>
      </c>
      <c r="B91" s="13" t="s">
        <v>516</v>
      </c>
      <c r="C91" s="17" t="s">
        <v>527</v>
      </c>
      <c r="D91" t="s">
        <v>259</v>
      </c>
      <c r="E91" s="13" t="s">
        <v>420</v>
      </c>
      <c r="F91" s="17" t="s">
        <v>122</v>
      </c>
      <c r="G91" s="17" t="str">
        <f t="shared" si="7"/>
        <v>2030 bench</v>
      </c>
      <c r="H91" s="17" t="s">
        <v>239</v>
      </c>
      <c r="I91" s="17" t="str">
        <f t="shared" si="4"/>
        <v>2019</v>
      </c>
      <c r="J91" s="17" t="s">
        <v>104</v>
      </c>
      <c r="K91" s="17">
        <v>0</v>
      </c>
      <c r="L91" s="17">
        <v>0</v>
      </c>
      <c r="M91" s="17">
        <v>-1</v>
      </c>
      <c r="N91" s="17" t="s">
        <v>122</v>
      </c>
      <c r="O91" s="17">
        <v>0</v>
      </c>
      <c r="P91" s="17">
        <v>1</v>
      </c>
      <c r="Q91" s="17">
        <v>0</v>
      </c>
      <c r="R91" t="s">
        <v>221</v>
      </c>
      <c r="S91" t="s">
        <v>222</v>
      </c>
      <c r="T91" t="s">
        <v>423</v>
      </c>
      <c r="U91" s="20" t="b">
        <v>0</v>
      </c>
      <c r="V91" t="b">
        <v>1</v>
      </c>
      <c r="W91" t="b">
        <v>0</v>
      </c>
      <c r="X91" t="b">
        <v>0</v>
      </c>
      <c r="Y91" t="b">
        <v>1</v>
      </c>
      <c r="Z91" t="b">
        <v>0</v>
      </c>
      <c r="AA91" t="b">
        <v>0</v>
      </c>
      <c r="AB91" t="b">
        <v>1</v>
      </c>
      <c r="AC91" t="b">
        <v>0</v>
      </c>
      <c r="AD91" t="b">
        <v>1</v>
      </c>
      <c r="AE91" t="b">
        <v>1</v>
      </c>
      <c r="AF91" s="21" t="b">
        <v>0</v>
      </c>
      <c r="AG91" t="b">
        <v>0</v>
      </c>
      <c r="AH91" t="b">
        <v>0</v>
      </c>
      <c r="AI91" t="b">
        <v>0</v>
      </c>
    </row>
    <row r="92" spans="1:35" x14ac:dyDescent="0.3">
      <c r="A92" s="13">
        <f t="shared" si="3"/>
        <v>83</v>
      </c>
      <c r="B92" s="13" t="s">
        <v>516</v>
      </c>
      <c r="C92" s="17" t="s">
        <v>528</v>
      </c>
      <c r="D92" t="s">
        <v>259</v>
      </c>
      <c r="E92" s="13" t="s">
        <v>421</v>
      </c>
      <c r="F92" s="17" t="s">
        <v>122</v>
      </c>
      <c r="G92" s="17" t="str">
        <f t="shared" si="7"/>
        <v>2030 bench</v>
      </c>
      <c r="H92" s="17" t="s">
        <v>239</v>
      </c>
      <c r="I92" s="17" t="str">
        <f t="shared" si="4"/>
        <v>2019</v>
      </c>
      <c r="J92" s="17" t="s">
        <v>104</v>
      </c>
      <c r="K92" s="17">
        <v>0</v>
      </c>
      <c r="L92" s="17">
        <v>0</v>
      </c>
      <c r="M92" s="17">
        <v>-1</v>
      </c>
      <c r="N92" s="17" t="s">
        <v>122</v>
      </c>
      <c r="O92" s="17">
        <v>0</v>
      </c>
      <c r="P92" s="17">
        <v>1</v>
      </c>
      <c r="Q92" s="17">
        <v>0</v>
      </c>
      <c r="R92" t="s">
        <v>221</v>
      </c>
      <c r="S92" t="s">
        <v>222</v>
      </c>
      <c r="T92" t="s">
        <v>423</v>
      </c>
      <c r="U92" s="20" t="b">
        <v>0</v>
      </c>
      <c r="V92" t="b">
        <v>1</v>
      </c>
      <c r="W92" t="b">
        <v>0</v>
      </c>
      <c r="X92" t="b">
        <v>0</v>
      </c>
      <c r="Y92" t="b">
        <v>1</v>
      </c>
      <c r="Z92" t="b">
        <v>0</v>
      </c>
      <c r="AA92" t="b">
        <v>0</v>
      </c>
      <c r="AB92" t="b">
        <v>1</v>
      </c>
      <c r="AC92" t="b">
        <v>0</v>
      </c>
      <c r="AD92" t="b">
        <v>1</v>
      </c>
      <c r="AE92" t="b">
        <v>1</v>
      </c>
      <c r="AF92" s="21" t="b">
        <v>0</v>
      </c>
      <c r="AG92" t="b">
        <v>0</v>
      </c>
      <c r="AH92" t="b">
        <v>0</v>
      </c>
      <c r="AI92" t="b">
        <v>0</v>
      </c>
    </row>
    <row r="93" spans="1:35" x14ac:dyDescent="0.3">
      <c r="A93" s="13">
        <f t="shared" si="3"/>
        <v>84</v>
      </c>
      <c r="B93" s="13" t="s">
        <v>516</v>
      </c>
      <c r="C93" s="17" t="s">
        <v>529</v>
      </c>
      <c r="D93" t="s">
        <v>259</v>
      </c>
      <c r="E93" s="13" t="s">
        <v>422</v>
      </c>
      <c r="F93" s="17" t="s">
        <v>122</v>
      </c>
      <c r="G93" s="17" t="str">
        <f t="shared" si="7"/>
        <v>2030 bench</v>
      </c>
      <c r="H93" s="17" t="s">
        <v>239</v>
      </c>
      <c r="I93" s="17" t="str">
        <f t="shared" si="4"/>
        <v>2019</v>
      </c>
      <c r="J93" s="17" t="s">
        <v>104</v>
      </c>
      <c r="K93" s="17">
        <v>0</v>
      </c>
      <c r="L93" s="17">
        <v>0</v>
      </c>
      <c r="M93" s="17">
        <v>-1</v>
      </c>
      <c r="N93" s="17" t="s">
        <v>122</v>
      </c>
      <c r="O93" s="17">
        <v>0</v>
      </c>
      <c r="P93" s="17">
        <v>1</v>
      </c>
      <c r="Q93" s="17">
        <v>0</v>
      </c>
      <c r="R93" t="s">
        <v>221</v>
      </c>
      <c r="S93" t="s">
        <v>222</v>
      </c>
      <c r="T93" t="s">
        <v>423</v>
      </c>
      <c r="U93" s="20" t="b">
        <v>0</v>
      </c>
      <c r="V93" t="b">
        <v>1</v>
      </c>
      <c r="W93" t="b">
        <v>0</v>
      </c>
      <c r="X93" t="b">
        <v>0</v>
      </c>
      <c r="Y93" t="b">
        <v>1</v>
      </c>
      <c r="Z93" t="b">
        <v>0</v>
      </c>
      <c r="AA93" t="b">
        <v>0</v>
      </c>
      <c r="AB93" t="b">
        <v>1</v>
      </c>
      <c r="AC93" t="b">
        <v>0</v>
      </c>
      <c r="AD93" t="b">
        <v>1</v>
      </c>
      <c r="AE93" t="b">
        <v>1</v>
      </c>
      <c r="AF93" s="21" t="b">
        <v>0</v>
      </c>
      <c r="AG93" t="b">
        <v>0</v>
      </c>
      <c r="AH93" t="b">
        <v>0</v>
      </c>
      <c r="AI93" t="b">
        <v>0</v>
      </c>
    </row>
    <row r="94" spans="1:35" x14ac:dyDescent="0.3">
      <c r="A94" s="13">
        <f t="shared" si="3"/>
        <v>85</v>
      </c>
      <c r="B94" s="13" t="s">
        <v>517</v>
      </c>
      <c r="C94" s="17" t="s">
        <v>538</v>
      </c>
      <c r="D94" t="s">
        <v>259</v>
      </c>
      <c r="E94" s="13" t="s">
        <v>419</v>
      </c>
      <c r="F94" s="17" t="s">
        <v>122</v>
      </c>
      <c r="G94" s="17" t="str">
        <f>"2030 bench"</f>
        <v>2030 bench</v>
      </c>
      <c r="H94" s="17" t="s">
        <v>239</v>
      </c>
      <c r="I94" s="17" t="str">
        <f t="shared" si="4"/>
        <v>2019</v>
      </c>
      <c r="J94" s="17" t="s">
        <v>104</v>
      </c>
      <c r="K94" s="17">
        <v>0</v>
      </c>
      <c r="L94" s="17">
        <v>0</v>
      </c>
      <c r="M94" s="17">
        <v>-1</v>
      </c>
      <c r="N94" s="17" t="s">
        <v>122</v>
      </c>
      <c r="O94" s="17">
        <v>0</v>
      </c>
      <c r="P94" s="17">
        <v>1</v>
      </c>
      <c r="Q94" s="17">
        <v>0</v>
      </c>
      <c r="R94" t="s">
        <v>221</v>
      </c>
      <c r="S94" t="s">
        <v>222</v>
      </c>
      <c r="T94" t="s">
        <v>423</v>
      </c>
      <c r="U94" s="20" t="b">
        <v>0</v>
      </c>
      <c r="V94" t="b">
        <v>1</v>
      </c>
      <c r="W94" t="b">
        <v>0</v>
      </c>
      <c r="X94" t="b">
        <v>0</v>
      </c>
      <c r="Y94" t="b">
        <v>1</v>
      </c>
      <c r="Z94" t="b">
        <v>0</v>
      </c>
      <c r="AA94" t="b">
        <v>0</v>
      </c>
      <c r="AB94" t="b">
        <v>1</v>
      </c>
      <c r="AC94" t="b">
        <v>0</v>
      </c>
      <c r="AD94" t="b">
        <v>1</v>
      </c>
      <c r="AE94" t="b">
        <v>1</v>
      </c>
      <c r="AF94" s="21" t="b">
        <v>0</v>
      </c>
      <c r="AG94" t="b">
        <v>0</v>
      </c>
      <c r="AH94" t="b">
        <v>0</v>
      </c>
      <c r="AI94" t="b">
        <v>0</v>
      </c>
    </row>
    <row r="95" spans="1:35" x14ac:dyDescent="0.3">
      <c r="A95" s="13">
        <f t="shared" si="3"/>
        <v>86</v>
      </c>
      <c r="B95" s="13" t="s">
        <v>517</v>
      </c>
      <c r="C95" s="17" t="s">
        <v>539</v>
      </c>
      <c r="D95" t="s">
        <v>259</v>
      </c>
      <c r="E95" s="13" t="s">
        <v>420</v>
      </c>
      <c r="F95" s="17" t="s">
        <v>122</v>
      </c>
      <c r="G95" s="17" t="str">
        <f t="shared" ref="G95:G99" si="9">"2030 bench"</f>
        <v>2030 bench</v>
      </c>
      <c r="H95" s="17" t="s">
        <v>239</v>
      </c>
      <c r="I95" s="17" t="str">
        <f t="shared" si="4"/>
        <v>2019</v>
      </c>
      <c r="J95" s="17" t="s">
        <v>104</v>
      </c>
      <c r="K95" s="17">
        <v>0</v>
      </c>
      <c r="L95" s="17">
        <v>0</v>
      </c>
      <c r="M95" s="17">
        <v>-1</v>
      </c>
      <c r="N95" s="17" t="s">
        <v>122</v>
      </c>
      <c r="O95" s="17">
        <v>0</v>
      </c>
      <c r="P95" s="17">
        <v>1</v>
      </c>
      <c r="Q95" s="17">
        <v>0</v>
      </c>
      <c r="R95" t="s">
        <v>221</v>
      </c>
      <c r="S95" t="s">
        <v>222</v>
      </c>
      <c r="T95" t="s">
        <v>423</v>
      </c>
      <c r="U95" s="20" t="b">
        <v>0</v>
      </c>
      <c r="V95" t="b">
        <v>1</v>
      </c>
      <c r="W95" t="b">
        <v>0</v>
      </c>
      <c r="X95" t="b">
        <v>0</v>
      </c>
      <c r="Y95" t="b">
        <v>1</v>
      </c>
      <c r="Z95" t="b">
        <v>0</v>
      </c>
      <c r="AA95" t="b">
        <v>0</v>
      </c>
      <c r="AB95" t="b">
        <v>1</v>
      </c>
      <c r="AC95" t="b">
        <v>0</v>
      </c>
      <c r="AD95" t="b">
        <v>1</v>
      </c>
      <c r="AE95" t="b">
        <v>1</v>
      </c>
      <c r="AF95" s="21" t="b">
        <v>0</v>
      </c>
      <c r="AG95" t="b">
        <v>0</v>
      </c>
      <c r="AH95" t="b">
        <v>0</v>
      </c>
      <c r="AI95" t="b">
        <v>0</v>
      </c>
    </row>
    <row r="96" spans="1:35" x14ac:dyDescent="0.3">
      <c r="A96" s="13">
        <f t="shared" si="3"/>
        <v>87</v>
      </c>
      <c r="B96" s="13" t="s">
        <v>517</v>
      </c>
      <c r="C96" s="17" t="s">
        <v>540</v>
      </c>
      <c r="D96" t="s">
        <v>259</v>
      </c>
      <c r="E96" s="13" t="s">
        <v>421</v>
      </c>
      <c r="F96" s="17" t="s">
        <v>122</v>
      </c>
      <c r="G96" s="17" t="str">
        <f t="shared" si="9"/>
        <v>2030 bench</v>
      </c>
      <c r="H96" s="17" t="s">
        <v>239</v>
      </c>
      <c r="I96" s="17" t="str">
        <f t="shared" si="4"/>
        <v>2019</v>
      </c>
      <c r="J96" s="17" t="s">
        <v>104</v>
      </c>
      <c r="K96" s="17">
        <v>0</v>
      </c>
      <c r="L96" s="17">
        <v>0</v>
      </c>
      <c r="M96" s="17">
        <v>-1</v>
      </c>
      <c r="N96" s="17" t="s">
        <v>122</v>
      </c>
      <c r="O96" s="17">
        <v>0</v>
      </c>
      <c r="P96" s="17">
        <v>1</v>
      </c>
      <c r="Q96" s="17">
        <v>0</v>
      </c>
      <c r="R96" t="s">
        <v>221</v>
      </c>
      <c r="S96" t="s">
        <v>222</v>
      </c>
      <c r="T96" t="s">
        <v>423</v>
      </c>
      <c r="U96" s="20" t="b">
        <v>0</v>
      </c>
      <c r="V96" t="b">
        <v>1</v>
      </c>
      <c r="W96" t="b">
        <v>0</v>
      </c>
      <c r="X96" t="b">
        <v>0</v>
      </c>
      <c r="Y96" t="b">
        <v>1</v>
      </c>
      <c r="Z96" t="b">
        <v>0</v>
      </c>
      <c r="AA96" t="b">
        <v>0</v>
      </c>
      <c r="AB96" t="b">
        <v>1</v>
      </c>
      <c r="AC96" t="b">
        <v>0</v>
      </c>
      <c r="AD96" t="b">
        <v>1</v>
      </c>
      <c r="AE96" t="b">
        <v>1</v>
      </c>
      <c r="AF96" s="21" t="b">
        <v>0</v>
      </c>
      <c r="AG96" t="b">
        <v>0</v>
      </c>
      <c r="AH96" t="b">
        <v>0</v>
      </c>
      <c r="AI96" t="b">
        <v>0</v>
      </c>
    </row>
    <row r="97" spans="1:35" x14ac:dyDescent="0.3">
      <c r="A97" s="13">
        <f t="shared" si="3"/>
        <v>88</v>
      </c>
      <c r="B97" s="13" t="s">
        <v>517</v>
      </c>
      <c r="C97" s="17" t="s">
        <v>541</v>
      </c>
      <c r="D97" t="s">
        <v>259</v>
      </c>
      <c r="E97" s="13" t="s">
        <v>422</v>
      </c>
      <c r="F97" s="17" t="s">
        <v>122</v>
      </c>
      <c r="G97" s="17" t="str">
        <f t="shared" si="9"/>
        <v>2030 bench</v>
      </c>
      <c r="H97" s="17" t="s">
        <v>239</v>
      </c>
      <c r="I97" s="17" t="str">
        <f t="shared" si="4"/>
        <v>2019</v>
      </c>
      <c r="J97" s="17" t="s">
        <v>104</v>
      </c>
      <c r="K97" s="17">
        <v>0</v>
      </c>
      <c r="L97" s="17">
        <v>0</v>
      </c>
      <c r="M97" s="17">
        <v>-1</v>
      </c>
      <c r="N97" s="17" t="s">
        <v>122</v>
      </c>
      <c r="O97" s="17">
        <v>0</v>
      </c>
      <c r="P97" s="17">
        <v>1</v>
      </c>
      <c r="Q97" s="17">
        <v>0</v>
      </c>
      <c r="R97" t="s">
        <v>221</v>
      </c>
      <c r="S97" t="s">
        <v>222</v>
      </c>
      <c r="T97" t="s">
        <v>423</v>
      </c>
      <c r="U97" s="20" t="b">
        <v>0</v>
      </c>
      <c r="V97" t="b">
        <v>1</v>
      </c>
      <c r="W97" t="b">
        <v>0</v>
      </c>
      <c r="X97" t="b">
        <v>0</v>
      </c>
      <c r="Y97" t="b">
        <v>1</v>
      </c>
      <c r="Z97" t="b">
        <v>0</v>
      </c>
      <c r="AA97" t="b">
        <v>0</v>
      </c>
      <c r="AB97" t="b">
        <v>1</v>
      </c>
      <c r="AC97" t="b">
        <v>0</v>
      </c>
      <c r="AD97" t="b">
        <v>1</v>
      </c>
      <c r="AE97" t="b">
        <v>1</v>
      </c>
      <c r="AF97" s="21" t="b">
        <v>0</v>
      </c>
      <c r="AG97" t="b">
        <v>0</v>
      </c>
      <c r="AH97" t="b">
        <v>0</v>
      </c>
      <c r="AI97" t="b">
        <v>0</v>
      </c>
    </row>
    <row r="98" spans="1:35" x14ac:dyDescent="0.3">
      <c r="A98" s="13">
        <f t="shared" si="3"/>
        <v>89</v>
      </c>
      <c r="B98" s="13" t="s">
        <v>444</v>
      </c>
      <c r="C98" s="2" t="s">
        <v>546</v>
      </c>
      <c r="D98" s="83" t="s">
        <v>259</v>
      </c>
      <c r="E98" s="83" t="s">
        <v>103</v>
      </c>
      <c r="F98" s="17" t="s">
        <v>122</v>
      </c>
      <c r="G98" s="17" t="str">
        <f t="shared" si="9"/>
        <v>2030 bench</v>
      </c>
      <c r="H98" s="17" t="s">
        <v>239</v>
      </c>
      <c r="I98" s="17" t="str">
        <f t="shared" si="4"/>
        <v>2019</v>
      </c>
      <c r="J98" s="17" t="s">
        <v>104</v>
      </c>
      <c r="K98" s="17">
        <v>0</v>
      </c>
      <c r="L98" s="17">
        <v>0</v>
      </c>
      <c r="M98" s="17">
        <v>-1</v>
      </c>
      <c r="N98" s="17" t="s">
        <v>122</v>
      </c>
      <c r="O98" s="17">
        <v>0</v>
      </c>
      <c r="P98" s="17">
        <v>1</v>
      </c>
      <c r="Q98" s="17">
        <v>0</v>
      </c>
      <c r="R98" t="s">
        <v>221</v>
      </c>
      <c r="S98" t="s">
        <v>222</v>
      </c>
      <c r="T98" t="s">
        <v>423</v>
      </c>
      <c r="U98" s="20" t="b">
        <v>0</v>
      </c>
      <c r="V98" t="b">
        <v>1</v>
      </c>
      <c r="W98" t="b">
        <v>0</v>
      </c>
      <c r="X98" t="b">
        <v>0</v>
      </c>
      <c r="Y98" t="b">
        <v>1</v>
      </c>
      <c r="Z98" t="b">
        <v>0</v>
      </c>
      <c r="AA98" t="b">
        <v>0</v>
      </c>
      <c r="AB98" t="b">
        <v>1</v>
      </c>
      <c r="AC98" t="b">
        <v>0</v>
      </c>
      <c r="AD98" t="b">
        <v>1</v>
      </c>
      <c r="AE98" t="b">
        <v>1</v>
      </c>
      <c r="AF98" s="21" t="b">
        <v>0</v>
      </c>
      <c r="AG98" t="b">
        <v>0</v>
      </c>
      <c r="AH98" t="b">
        <v>0</v>
      </c>
      <c r="AI98" t="b">
        <v>1</v>
      </c>
    </row>
    <row r="99" spans="1:35" x14ac:dyDescent="0.3">
      <c r="A99" s="13">
        <f t="shared" si="3"/>
        <v>90</v>
      </c>
      <c r="B99" s="13" t="s">
        <v>444</v>
      </c>
      <c r="C99" s="2" t="s">
        <v>553</v>
      </c>
      <c r="D99" s="83" t="s">
        <v>259</v>
      </c>
      <c r="E99" s="83" t="s">
        <v>103</v>
      </c>
      <c r="F99" s="17" t="s">
        <v>122</v>
      </c>
      <c r="G99" s="17" t="str">
        <f>"2030 bench"</f>
        <v>2030 bench</v>
      </c>
      <c r="H99" s="17" t="s">
        <v>239</v>
      </c>
      <c r="I99" s="17" t="str">
        <f t="shared" si="4"/>
        <v>2019</v>
      </c>
      <c r="J99" s="17" t="s">
        <v>122</v>
      </c>
      <c r="K99" s="17">
        <v>0</v>
      </c>
      <c r="L99" s="17">
        <v>0</v>
      </c>
      <c r="M99" s="17">
        <v>-1</v>
      </c>
      <c r="N99" s="17" t="s">
        <v>122</v>
      </c>
      <c r="O99" s="17">
        <v>0</v>
      </c>
      <c r="P99" s="17">
        <v>1</v>
      </c>
      <c r="Q99" s="17">
        <v>0</v>
      </c>
      <c r="R99" t="s">
        <v>221</v>
      </c>
      <c r="S99" t="s">
        <v>222</v>
      </c>
      <c r="T99" t="s">
        <v>423</v>
      </c>
      <c r="U99" s="20" t="b">
        <v>0</v>
      </c>
      <c r="V99" t="b">
        <v>1</v>
      </c>
      <c r="W99" t="b">
        <v>0</v>
      </c>
      <c r="X99" t="b">
        <v>0</v>
      </c>
      <c r="Y99" t="b">
        <v>1</v>
      </c>
      <c r="Z99" t="b">
        <v>0</v>
      </c>
      <c r="AA99" t="b">
        <v>0</v>
      </c>
      <c r="AB99" t="b">
        <v>1</v>
      </c>
      <c r="AC99" t="b">
        <v>0</v>
      </c>
      <c r="AD99" t="b">
        <v>1</v>
      </c>
      <c r="AE99" t="b">
        <v>1</v>
      </c>
      <c r="AF99" s="21" t="b">
        <v>0</v>
      </c>
      <c r="AG99" t="b">
        <v>0</v>
      </c>
      <c r="AH99" t="b">
        <v>0</v>
      </c>
      <c r="AI99" t="b">
        <v>0</v>
      </c>
    </row>
  </sheetData>
  <mergeCells count="10">
    <mergeCell ref="AG7:AI7"/>
    <mergeCell ref="B2:B7"/>
    <mergeCell ref="C2:C7"/>
    <mergeCell ref="P2:P7"/>
    <mergeCell ref="Q2:Q7"/>
    <mergeCell ref="I2:I4"/>
    <mergeCell ref="H2:H3"/>
    <mergeCell ref="N2:N7"/>
    <mergeCell ref="M2:M7"/>
    <mergeCell ref="O2:O7"/>
  </mergeCells>
  <conditionalFormatting sqref="U10:X99">
    <cfRule type="cellIs" dxfId="15" priority="1" operator="equal">
      <formula>TRUE</formula>
    </cfRule>
    <cfRule type="cellIs" dxfId="14" priority="2" operator="equal">
      <formula>FALSE</formula>
    </cfRule>
  </conditionalFormatting>
  <conditionalFormatting sqref="Y15:AA33">
    <cfRule type="cellIs" dxfId="13" priority="113" operator="equal">
      <formula>TRUE</formula>
    </cfRule>
    <cfRule type="cellIs" dxfId="12" priority="114" operator="equal">
      <formula>FALSE</formula>
    </cfRule>
  </conditionalFormatting>
  <conditionalFormatting sqref="Y10:AD14 AE10:AE17 AB15:AD17">
    <cfRule type="cellIs" dxfId="11" priority="131" operator="equal">
      <formula>TRUE</formula>
    </cfRule>
    <cfRule type="cellIs" dxfId="10" priority="132" operator="equal">
      <formula>FALSE</formula>
    </cfRule>
  </conditionalFormatting>
  <conditionalFormatting sqref="AB18:AE33">
    <cfRule type="cellIs" dxfId="9" priority="497" operator="equal">
      <formula>TRUE</formula>
    </cfRule>
    <cfRule type="cellIs" dxfId="8" priority="498" operator="equal">
      <formula>FALSE</formula>
    </cfRule>
  </conditionalFormatting>
  <conditionalFormatting sqref="AF10:AI97 Y34:AE97 Y98:AI99">
    <cfRule type="cellIs" dxfId="7" priority="3" operator="equal">
      <formula>TRUE</formula>
    </cfRule>
    <cfRule type="cellIs" dxfId="6" priority="4" operator="equal">
      <formula>FALSE</formula>
    </cfRule>
  </conditionalFormatting>
  <pageMargins left="0.7" right="0.7" top="0.75" bottom="0.75" header="0.3" footer="0.3"/>
  <pageSetup paperSize="9" orientation="portrait" horizontalDpi="429496729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G127"/>
  <sheetViews>
    <sheetView workbookViewId="0"/>
  </sheetViews>
  <sheetFormatPr defaultRowHeight="14.4" x14ac:dyDescent="0.3"/>
  <cols>
    <col min="1" max="1" width="15.109375" bestFit="1" customWidth="1"/>
    <col min="2" max="2" width="27" customWidth="1"/>
    <col min="3" max="3" width="23.5546875" style="17" customWidth="1"/>
    <col min="4" max="4" width="22.21875" style="17" customWidth="1"/>
    <col min="5" max="5" width="10.5546875" style="17" customWidth="1"/>
    <col min="6" max="6" width="11.77734375" style="17" customWidth="1"/>
    <col min="7" max="7" width="10.33203125" style="17" customWidth="1"/>
    <col min="8" max="8" width="16.33203125" style="17" customWidth="1"/>
    <col min="9" max="9" width="12.21875" style="17" customWidth="1"/>
    <col min="10" max="10" width="11.21875" style="17" customWidth="1"/>
    <col min="11" max="11" width="12.6640625" style="17" customWidth="1"/>
    <col min="12" max="12" width="13.44140625" style="17" customWidth="1"/>
    <col min="13" max="13" width="15.77734375" style="17" customWidth="1"/>
    <col min="14" max="14" width="17.21875" style="17" customWidth="1"/>
    <col min="15" max="15" width="18.44140625" style="17" customWidth="1"/>
    <col min="16" max="17" width="13.44140625" style="17" customWidth="1"/>
    <col min="18" max="19" width="21.33203125" customWidth="1"/>
    <col min="20" max="20" width="23.88671875" customWidth="1"/>
    <col min="21" max="21" width="9.6640625" style="20" bestFit="1" customWidth="1"/>
    <col min="22" max="22" width="7.88671875" bestFit="1" customWidth="1"/>
    <col min="23" max="23" width="11.77734375" bestFit="1" customWidth="1"/>
    <col min="24" max="24" width="8.109375" bestFit="1" customWidth="1"/>
    <col min="25" max="25" width="19.21875" bestFit="1" customWidth="1"/>
    <col min="26" max="26" width="20.21875" customWidth="1"/>
    <col min="27" max="27" width="14.77734375" customWidth="1"/>
    <col min="28" max="28" width="13.5546875" customWidth="1"/>
    <col min="29" max="29" width="16" customWidth="1"/>
    <col min="30" max="30" width="14.6640625" style="21" bestFit="1" customWidth="1"/>
    <col min="31" max="31" width="12.21875" bestFit="1" customWidth="1"/>
    <col min="32" max="32" width="8.21875" bestFit="1" customWidth="1"/>
    <col min="33" max="33" width="5.5546875" bestFit="1" customWidth="1"/>
  </cols>
  <sheetData>
    <row r="1" spans="1:33" x14ac:dyDescent="0.3">
      <c r="C1" s="17" t="s">
        <v>149</v>
      </c>
      <c r="R1" s="17"/>
      <c r="S1" s="17"/>
      <c r="T1" s="50"/>
    </row>
    <row r="2" spans="1:33" ht="16.5" customHeight="1" x14ac:dyDescent="0.3">
      <c r="B2" s="78" t="s">
        <v>156</v>
      </c>
      <c r="C2" s="79" t="s">
        <v>148</v>
      </c>
      <c r="D2" s="13" t="s">
        <v>231</v>
      </c>
      <c r="E2" s="13" t="s">
        <v>103</v>
      </c>
      <c r="F2" s="13" t="s">
        <v>124</v>
      </c>
      <c r="G2" s="13">
        <v>2020</v>
      </c>
      <c r="H2" s="80" t="s">
        <v>182</v>
      </c>
      <c r="I2" s="80" t="s">
        <v>181</v>
      </c>
      <c r="J2" s="13" t="s">
        <v>87</v>
      </c>
      <c r="K2" s="13" t="s">
        <v>167</v>
      </c>
      <c r="L2" s="13" t="s">
        <v>167</v>
      </c>
      <c r="M2" s="80" t="s">
        <v>255</v>
      </c>
      <c r="N2" s="81" t="s">
        <v>256</v>
      </c>
      <c r="O2" s="82" t="s">
        <v>258</v>
      </c>
      <c r="P2" s="80" t="s">
        <v>173</v>
      </c>
      <c r="Q2" s="80" t="s">
        <v>174</v>
      </c>
      <c r="R2" s="13" t="s">
        <v>209</v>
      </c>
      <c r="S2" s="13" t="s">
        <v>209</v>
      </c>
      <c r="T2" s="13" t="s">
        <v>150</v>
      </c>
    </row>
    <row r="3" spans="1:33" x14ac:dyDescent="0.3">
      <c r="B3" s="78"/>
      <c r="C3" s="79"/>
      <c r="D3" s="13"/>
      <c r="E3" s="13" t="s">
        <v>120</v>
      </c>
      <c r="F3" s="13" t="s">
        <v>93</v>
      </c>
      <c r="G3" s="13">
        <v>2030</v>
      </c>
      <c r="H3" s="80"/>
      <c r="I3" s="80"/>
      <c r="J3" s="13" t="s">
        <v>104</v>
      </c>
      <c r="M3" s="80"/>
      <c r="N3" s="81"/>
      <c r="O3" s="82"/>
      <c r="P3" s="80"/>
      <c r="Q3" s="80"/>
      <c r="R3" s="13"/>
      <c r="S3" s="13"/>
      <c r="T3" s="13"/>
    </row>
    <row r="4" spans="1:33" x14ac:dyDescent="0.3">
      <c r="B4" s="78"/>
      <c r="C4" s="79"/>
      <c r="D4" s="13"/>
      <c r="E4" s="13" t="s">
        <v>97</v>
      </c>
      <c r="F4" s="13" t="s">
        <v>122</v>
      </c>
      <c r="G4" s="13">
        <v>2050</v>
      </c>
      <c r="H4" s="13"/>
      <c r="I4" s="80"/>
      <c r="J4" s="13" t="s">
        <v>233</v>
      </c>
      <c r="K4" s="13"/>
      <c r="L4" s="13"/>
      <c r="M4" s="80"/>
      <c r="N4" s="81"/>
      <c r="O4" s="82"/>
      <c r="P4" s="80"/>
      <c r="Q4" s="80"/>
      <c r="R4" s="13"/>
      <c r="S4" s="13"/>
      <c r="T4" s="13"/>
    </row>
    <row r="5" spans="1:33" x14ac:dyDescent="0.3">
      <c r="B5" s="78"/>
      <c r="C5" s="79"/>
      <c r="E5" s="13"/>
      <c r="F5" s="13"/>
      <c r="G5" s="13"/>
      <c r="H5" s="13"/>
      <c r="I5" s="13"/>
      <c r="J5" s="13"/>
      <c r="K5" s="13"/>
      <c r="L5" s="13"/>
      <c r="M5" s="80"/>
      <c r="N5" s="81"/>
      <c r="O5" s="82"/>
      <c r="P5" s="80"/>
      <c r="Q5" s="80"/>
      <c r="R5" s="2"/>
      <c r="S5" s="2"/>
      <c r="T5" s="2"/>
      <c r="V5" s="37" t="s">
        <v>147</v>
      </c>
      <c r="W5" s="2"/>
      <c r="X5" s="2"/>
      <c r="Y5" s="2"/>
      <c r="Z5" s="2"/>
      <c r="AA5" s="2"/>
      <c r="AB5" s="2"/>
      <c r="AC5" s="2"/>
      <c r="AD5" s="36"/>
      <c r="AE5" s="77" t="s">
        <v>151</v>
      </c>
      <c r="AF5" s="74"/>
      <c r="AG5" s="74"/>
    </row>
    <row r="6" spans="1:33" x14ac:dyDescent="0.3">
      <c r="R6" s="17"/>
      <c r="S6" s="17"/>
      <c r="T6" s="17"/>
      <c r="V6" s="2"/>
      <c r="W6" s="2"/>
      <c r="X6" s="2"/>
      <c r="Y6" s="2"/>
      <c r="Z6" s="2"/>
      <c r="AA6" s="2"/>
      <c r="AB6" s="2"/>
      <c r="AC6" s="2"/>
      <c r="AD6" s="36"/>
      <c r="AE6" s="2"/>
      <c r="AF6" s="2"/>
    </row>
    <row r="7" spans="1:33" s="30" customFormat="1" x14ac:dyDescent="0.3">
      <c r="A7" s="30" t="s">
        <v>105</v>
      </c>
      <c r="B7" s="30" t="s">
        <v>155</v>
      </c>
      <c r="C7" s="30" t="s">
        <v>154</v>
      </c>
      <c r="D7" s="30" t="s">
        <v>220</v>
      </c>
      <c r="E7" s="30" t="s">
        <v>106</v>
      </c>
      <c r="F7" s="30" t="s">
        <v>121</v>
      </c>
      <c r="G7" s="30" t="s">
        <v>179</v>
      </c>
      <c r="H7" s="30" t="s">
        <v>180</v>
      </c>
      <c r="I7" s="30" t="s">
        <v>109</v>
      </c>
      <c r="J7" s="30" t="s">
        <v>107</v>
      </c>
      <c r="K7" s="30" t="s">
        <v>168</v>
      </c>
      <c r="L7" s="30" t="s">
        <v>166</v>
      </c>
      <c r="M7" s="30" t="s">
        <v>223</v>
      </c>
      <c r="N7" s="30" t="s">
        <v>238</v>
      </c>
      <c r="O7" s="30" t="s">
        <v>257</v>
      </c>
      <c r="P7" s="30" t="s">
        <v>172</v>
      </c>
      <c r="Q7" s="30" t="s">
        <v>175</v>
      </c>
      <c r="R7" s="30" t="s">
        <v>108</v>
      </c>
      <c r="S7" s="30" t="s">
        <v>208</v>
      </c>
      <c r="T7" s="30" t="s">
        <v>110</v>
      </c>
      <c r="U7" s="31" t="s">
        <v>111</v>
      </c>
      <c r="V7" s="30" t="s">
        <v>112</v>
      </c>
      <c r="W7" s="30" t="s">
        <v>113</v>
      </c>
      <c r="X7" s="30" t="s">
        <v>114</v>
      </c>
      <c r="Y7" s="30" t="s">
        <v>115</v>
      </c>
      <c r="Z7" s="30" t="s">
        <v>126</v>
      </c>
      <c r="AA7" s="30" t="s">
        <v>127</v>
      </c>
      <c r="AB7" s="30" t="s">
        <v>128</v>
      </c>
      <c r="AC7" s="30" t="s">
        <v>129</v>
      </c>
      <c r="AD7" s="32" t="s">
        <v>116</v>
      </c>
      <c r="AE7" s="30" t="s">
        <v>117</v>
      </c>
      <c r="AF7" s="30" t="s">
        <v>118</v>
      </c>
      <c r="AG7" s="30" t="s">
        <v>119</v>
      </c>
    </row>
    <row r="8" spans="1:33" x14ac:dyDescent="0.3">
      <c r="A8" s="13">
        <f t="shared" ref="A8:A25" si="0">ROW(A8)-ROW($A$7)</f>
        <v>1</v>
      </c>
      <c r="B8" s="13" t="s">
        <v>280</v>
      </c>
      <c r="C8" s="17" t="s">
        <v>216</v>
      </c>
      <c r="D8" t="s">
        <v>259</v>
      </c>
      <c r="E8" s="17" t="s">
        <v>120</v>
      </c>
      <c r="F8" s="17" t="s">
        <v>122</v>
      </c>
      <c r="G8" s="17" t="str">
        <f t="shared" ref="G8:G89" si="1">"2030"</f>
        <v>2030</v>
      </c>
      <c r="H8" s="17" t="s">
        <v>239</v>
      </c>
      <c r="I8" s="17" t="str">
        <f t="shared" ref="I8:I34" si="2">"2019"</f>
        <v>2019</v>
      </c>
      <c r="J8" s="17" t="s">
        <v>87</v>
      </c>
      <c r="K8" s="17">
        <v>0</v>
      </c>
      <c r="L8" s="17">
        <v>0</v>
      </c>
      <c r="M8" s="17">
        <v>-1</v>
      </c>
      <c r="N8" s="17" t="s">
        <v>122</v>
      </c>
      <c r="O8" s="17">
        <v>0</v>
      </c>
      <c r="P8" s="17">
        <v>1</v>
      </c>
      <c r="Q8" s="17">
        <v>0</v>
      </c>
      <c r="R8" t="s">
        <v>221</v>
      </c>
      <c r="S8" t="s">
        <v>222</v>
      </c>
      <c r="T8" t="s">
        <v>281</v>
      </c>
      <c r="U8" s="20" t="b">
        <v>0</v>
      </c>
      <c r="V8" t="b">
        <v>1</v>
      </c>
      <c r="W8" t="b">
        <v>0</v>
      </c>
      <c r="X8" t="b">
        <v>0</v>
      </c>
      <c r="Y8" t="b">
        <v>1</v>
      </c>
      <c r="Z8" t="b">
        <v>0</v>
      </c>
      <c r="AA8" t="b">
        <v>0</v>
      </c>
      <c r="AB8" t="b">
        <v>0</v>
      </c>
      <c r="AC8" t="b">
        <v>0</v>
      </c>
      <c r="AD8" s="21" t="b">
        <v>0</v>
      </c>
      <c r="AE8" t="b">
        <v>0</v>
      </c>
      <c r="AF8" t="b">
        <v>0</v>
      </c>
      <c r="AG8" t="b">
        <v>0</v>
      </c>
    </row>
    <row r="9" spans="1:33" x14ac:dyDescent="0.3">
      <c r="A9" s="13">
        <f t="shared" si="0"/>
        <v>2</v>
      </c>
      <c r="B9" s="13" t="s">
        <v>280</v>
      </c>
      <c r="C9" s="17" t="s">
        <v>216</v>
      </c>
      <c r="D9" t="s">
        <v>260</v>
      </c>
      <c r="E9" s="17" t="s">
        <v>120</v>
      </c>
      <c r="F9" s="17" t="s">
        <v>122</v>
      </c>
      <c r="G9" s="17" t="str">
        <f t="shared" si="1"/>
        <v>2030</v>
      </c>
      <c r="H9" s="17" t="s">
        <v>239</v>
      </c>
      <c r="I9" s="17" t="str">
        <f t="shared" si="2"/>
        <v>2019</v>
      </c>
      <c r="J9" s="17" t="s">
        <v>87</v>
      </c>
      <c r="K9" s="17">
        <v>0</v>
      </c>
      <c r="L9" s="17">
        <v>0</v>
      </c>
      <c r="M9" s="17">
        <v>-1</v>
      </c>
      <c r="N9" s="17" t="s">
        <v>122</v>
      </c>
      <c r="O9" s="17">
        <v>0</v>
      </c>
      <c r="P9" s="17">
        <v>1</v>
      </c>
      <c r="Q9" s="17">
        <v>0</v>
      </c>
      <c r="R9" t="s">
        <v>221</v>
      </c>
      <c r="S9" t="s">
        <v>222</v>
      </c>
      <c r="T9" t="s">
        <v>281</v>
      </c>
      <c r="U9" s="20" t="b">
        <v>0</v>
      </c>
      <c r="V9" t="b">
        <v>1</v>
      </c>
      <c r="W9" t="b">
        <v>0</v>
      </c>
      <c r="X9" t="b">
        <v>0</v>
      </c>
      <c r="Y9" t="b">
        <v>1</v>
      </c>
      <c r="Z9" t="b">
        <v>0</v>
      </c>
      <c r="AA9" t="b">
        <v>0</v>
      </c>
      <c r="AB9" t="b">
        <v>0</v>
      </c>
      <c r="AC9" t="b">
        <v>0</v>
      </c>
      <c r="AD9" s="21" t="b">
        <v>0</v>
      </c>
      <c r="AE9" t="b">
        <v>0</v>
      </c>
      <c r="AF9" t="b">
        <v>0</v>
      </c>
      <c r="AG9" t="b">
        <v>0</v>
      </c>
    </row>
    <row r="10" spans="1:33" x14ac:dyDescent="0.3">
      <c r="A10" s="13">
        <f t="shared" si="0"/>
        <v>3</v>
      </c>
      <c r="B10" s="13" t="s">
        <v>280</v>
      </c>
      <c r="C10" s="17" t="s">
        <v>216</v>
      </c>
      <c r="D10" t="s">
        <v>240</v>
      </c>
      <c r="E10" s="17" t="s">
        <v>120</v>
      </c>
      <c r="F10" s="17" t="s">
        <v>122</v>
      </c>
      <c r="G10" s="17" t="str">
        <f t="shared" si="1"/>
        <v>2030</v>
      </c>
      <c r="H10" s="17" t="s">
        <v>239</v>
      </c>
      <c r="I10" s="17" t="str">
        <f t="shared" si="2"/>
        <v>2019</v>
      </c>
      <c r="J10" s="17" t="s">
        <v>87</v>
      </c>
      <c r="K10" s="17">
        <v>0</v>
      </c>
      <c r="L10" s="17">
        <v>0</v>
      </c>
      <c r="M10" s="17">
        <v>-1</v>
      </c>
      <c r="N10" s="17" t="s">
        <v>122</v>
      </c>
      <c r="O10" s="17">
        <v>0</v>
      </c>
      <c r="P10" s="17">
        <v>1</v>
      </c>
      <c r="Q10" s="17">
        <v>0</v>
      </c>
      <c r="R10" t="s">
        <v>221</v>
      </c>
      <c r="S10" t="s">
        <v>222</v>
      </c>
      <c r="T10" t="s">
        <v>281</v>
      </c>
      <c r="U10" s="20" t="b">
        <v>0</v>
      </c>
      <c r="V10" t="b">
        <v>1</v>
      </c>
      <c r="W10" t="b">
        <v>0</v>
      </c>
      <c r="X10" t="b">
        <v>0</v>
      </c>
      <c r="Y10" t="b">
        <v>1</v>
      </c>
      <c r="Z10" t="b">
        <v>0</v>
      </c>
      <c r="AA10" t="b">
        <v>0</v>
      </c>
      <c r="AB10" t="b">
        <v>0</v>
      </c>
      <c r="AC10" t="b">
        <v>0</v>
      </c>
      <c r="AD10" s="21" t="b">
        <v>0</v>
      </c>
      <c r="AE10" t="b">
        <v>0</v>
      </c>
      <c r="AF10" t="b">
        <v>0</v>
      </c>
      <c r="AG10" t="b">
        <v>0</v>
      </c>
    </row>
    <row r="11" spans="1:33" x14ac:dyDescent="0.3">
      <c r="A11" s="13">
        <f t="shared" si="0"/>
        <v>4</v>
      </c>
      <c r="B11" s="13" t="s">
        <v>280</v>
      </c>
      <c r="C11" s="17" t="s">
        <v>216</v>
      </c>
      <c r="D11" t="s">
        <v>259</v>
      </c>
      <c r="E11" s="17" t="s">
        <v>120</v>
      </c>
      <c r="F11" s="17" t="s">
        <v>122</v>
      </c>
      <c r="G11" s="17" t="str">
        <f t="shared" si="1"/>
        <v>2030</v>
      </c>
      <c r="H11" s="17" t="s">
        <v>239</v>
      </c>
      <c r="I11" s="17" t="str">
        <f t="shared" si="2"/>
        <v>2019</v>
      </c>
      <c r="J11" s="17" t="s">
        <v>104</v>
      </c>
      <c r="K11" s="17">
        <v>0</v>
      </c>
      <c r="L11" s="17">
        <v>0</v>
      </c>
      <c r="M11" s="17">
        <v>-1</v>
      </c>
      <c r="N11" s="17" t="s">
        <v>122</v>
      </c>
      <c r="O11" s="17">
        <v>0</v>
      </c>
      <c r="P11" s="17">
        <v>1</v>
      </c>
      <c r="Q11" s="17">
        <v>0</v>
      </c>
      <c r="R11" t="s">
        <v>221</v>
      </c>
      <c r="S11" t="s">
        <v>222</v>
      </c>
      <c r="T11" t="s">
        <v>281</v>
      </c>
      <c r="U11" s="20" t="b">
        <v>0</v>
      </c>
      <c r="V11" t="b">
        <v>1</v>
      </c>
      <c r="W11" t="b">
        <v>0</v>
      </c>
      <c r="X11" t="b">
        <v>0</v>
      </c>
      <c r="Y11" t="b">
        <v>1</v>
      </c>
      <c r="Z11" t="b">
        <v>0</v>
      </c>
      <c r="AA11" t="b">
        <v>0</v>
      </c>
      <c r="AB11" t="b">
        <v>0</v>
      </c>
      <c r="AC11" t="b">
        <v>0</v>
      </c>
      <c r="AD11" s="21" t="b">
        <v>0</v>
      </c>
      <c r="AE11" t="b">
        <v>0</v>
      </c>
      <c r="AF11" t="b">
        <v>0</v>
      </c>
      <c r="AG11" t="b">
        <v>0</v>
      </c>
    </row>
    <row r="12" spans="1:33" x14ac:dyDescent="0.3">
      <c r="A12" s="13">
        <f t="shared" si="0"/>
        <v>5</v>
      </c>
      <c r="B12" s="13" t="s">
        <v>280</v>
      </c>
      <c r="C12" s="17" t="s">
        <v>216</v>
      </c>
      <c r="D12" t="s">
        <v>260</v>
      </c>
      <c r="E12" s="17" t="s">
        <v>120</v>
      </c>
      <c r="F12" s="17" t="s">
        <v>122</v>
      </c>
      <c r="G12" s="17" t="str">
        <f t="shared" si="1"/>
        <v>2030</v>
      </c>
      <c r="H12" s="17" t="s">
        <v>239</v>
      </c>
      <c r="I12" s="17" t="str">
        <f t="shared" si="2"/>
        <v>2019</v>
      </c>
      <c r="J12" s="17" t="s">
        <v>104</v>
      </c>
      <c r="K12" s="17">
        <v>0</v>
      </c>
      <c r="L12" s="17">
        <v>0</v>
      </c>
      <c r="M12" s="17">
        <v>-1</v>
      </c>
      <c r="N12" s="17" t="s">
        <v>122</v>
      </c>
      <c r="O12" s="17">
        <v>0</v>
      </c>
      <c r="P12" s="17">
        <v>1</v>
      </c>
      <c r="Q12" s="17">
        <v>0</v>
      </c>
      <c r="R12" t="s">
        <v>221</v>
      </c>
      <c r="S12" t="s">
        <v>222</v>
      </c>
      <c r="T12" t="s">
        <v>281</v>
      </c>
      <c r="U12" s="20" t="b">
        <v>0</v>
      </c>
      <c r="V12" t="b">
        <v>1</v>
      </c>
      <c r="W12" t="b">
        <v>0</v>
      </c>
      <c r="X12" t="b">
        <v>0</v>
      </c>
      <c r="Y12" t="b">
        <v>1</v>
      </c>
      <c r="Z12" t="b">
        <v>0</v>
      </c>
      <c r="AA12" t="b">
        <v>0</v>
      </c>
      <c r="AB12" t="b">
        <v>0</v>
      </c>
      <c r="AC12" t="b">
        <v>0</v>
      </c>
      <c r="AD12" s="21" t="b">
        <v>0</v>
      </c>
      <c r="AE12" t="b">
        <v>0</v>
      </c>
      <c r="AF12" t="b">
        <v>0</v>
      </c>
      <c r="AG12" t="b">
        <v>0</v>
      </c>
    </row>
    <row r="13" spans="1:33" x14ac:dyDescent="0.3">
      <c r="A13" s="13">
        <f t="shared" si="0"/>
        <v>6</v>
      </c>
      <c r="B13" s="13" t="s">
        <v>280</v>
      </c>
      <c r="C13" s="17" t="s">
        <v>216</v>
      </c>
      <c r="D13" t="s">
        <v>240</v>
      </c>
      <c r="E13" s="17" t="s">
        <v>120</v>
      </c>
      <c r="F13" s="17" t="s">
        <v>122</v>
      </c>
      <c r="G13" s="17" t="str">
        <f t="shared" si="1"/>
        <v>2030</v>
      </c>
      <c r="H13" s="17" t="s">
        <v>239</v>
      </c>
      <c r="I13" s="17" t="str">
        <f t="shared" si="2"/>
        <v>2019</v>
      </c>
      <c r="J13" s="17" t="s">
        <v>104</v>
      </c>
      <c r="K13" s="17">
        <v>0</v>
      </c>
      <c r="L13" s="17">
        <v>0</v>
      </c>
      <c r="M13" s="17">
        <v>-1</v>
      </c>
      <c r="N13" s="17" t="s">
        <v>122</v>
      </c>
      <c r="O13" s="17">
        <v>0</v>
      </c>
      <c r="P13" s="17">
        <v>1</v>
      </c>
      <c r="Q13" s="17">
        <v>0</v>
      </c>
      <c r="R13" t="s">
        <v>221</v>
      </c>
      <c r="S13" t="s">
        <v>222</v>
      </c>
      <c r="T13" t="s">
        <v>281</v>
      </c>
      <c r="U13" s="20" t="b">
        <v>0</v>
      </c>
      <c r="V13" t="b">
        <v>1</v>
      </c>
      <c r="W13" t="b">
        <v>0</v>
      </c>
      <c r="X13" t="b">
        <v>0</v>
      </c>
      <c r="Y13" t="b">
        <v>1</v>
      </c>
      <c r="Z13" t="b">
        <v>0</v>
      </c>
      <c r="AA13" t="b">
        <v>0</v>
      </c>
      <c r="AB13" t="b">
        <v>0</v>
      </c>
      <c r="AC13" t="b">
        <v>0</v>
      </c>
      <c r="AD13" s="21" t="b">
        <v>0</v>
      </c>
      <c r="AE13" t="b">
        <v>0</v>
      </c>
      <c r="AF13" t="b">
        <v>0</v>
      </c>
      <c r="AG13" t="b">
        <v>0</v>
      </c>
    </row>
    <row r="14" spans="1:33" x14ac:dyDescent="0.3">
      <c r="A14" s="13">
        <f t="shared" si="0"/>
        <v>7</v>
      </c>
      <c r="B14" s="13" t="s">
        <v>280</v>
      </c>
      <c r="C14" s="17" t="s">
        <v>216</v>
      </c>
      <c r="D14" t="s">
        <v>259</v>
      </c>
      <c r="E14" s="17" t="s">
        <v>103</v>
      </c>
      <c r="F14" s="17" t="s">
        <v>124</v>
      </c>
      <c r="G14" s="17" t="str">
        <f t="shared" si="1"/>
        <v>2030</v>
      </c>
      <c r="H14" s="17" t="s">
        <v>239</v>
      </c>
      <c r="I14" s="17" t="str">
        <f t="shared" si="2"/>
        <v>2019</v>
      </c>
      <c r="J14" s="17" t="s">
        <v>87</v>
      </c>
      <c r="K14" s="17">
        <v>0</v>
      </c>
      <c r="L14" s="17">
        <v>0</v>
      </c>
      <c r="M14" s="17">
        <v>-1</v>
      </c>
      <c r="N14" s="17" t="s">
        <v>122</v>
      </c>
      <c r="O14" s="17">
        <v>0</v>
      </c>
      <c r="P14" s="17">
        <v>1</v>
      </c>
      <c r="Q14" s="17">
        <v>0</v>
      </c>
      <c r="R14" t="s">
        <v>221</v>
      </c>
      <c r="S14" t="s">
        <v>222</v>
      </c>
      <c r="T14" t="s">
        <v>281</v>
      </c>
      <c r="U14" s="20" t="b">
        <v>0</v>
      </c>
      <c r="V14" t="b">
        <v>1</v>
      </c>
      <c r="W14" t="b">
        <v>0</v>
      </c>
      <c r="X14" t="b">
        <v>0</v>
      </c>
      <c r="Y14" t="b">
        <v>1</v>
      </c>
      <c r="Z14" t="b">
        <v>0</v>
      </c>
      <c r="AA14" t="b">
        <v>0</v>
      </c>
      <c r="AB14" t="b">
        <v>0</v>
      </c>
      <c r="AC14" t="b">
        <v>0</v>
      </c>
      <c r="AD14" s="21" t="b">
        <v>0</v>
      </c>
      <c r="AE14" t="b">
        <v>0</v>
      </c>
      <c r="AF14" t="b">
        <v>0</v>
      </c>
      <c r="AG14" t="b">
        <v>0</v>
      </c>
    </row>
    <row r="15" spans="1:33" x14ac:dyDescent="0.3">
      <c r="A15" s="13">
        <f t="shared" si="0"/>
        <v>8</v>
      </c>
      <c r="B15" s="13" t="s">
        <v>280</v>
      </c>
      <c r="C15" s="17" t="s">
        <v>216</v>
      </c>
      <c r="D15" t="s">
        <v>260</v>
      </c>
      <c r="E15" s="17" t="s">
        <v>103</v>
      </c>
      <c r="F15" s="17" t="s">
        <v>124</v>
      </c>
      <c r="G15" s="17" t="str">
        <f t="shared" si="1"/>
        <v>2030</v>
      </c>
      <c r="H15" s="17" t="s">
        <v>239</v>
      </c>
      <c r="I15" s="17" t="str">
        <f t="shared" si="2"/>
        <v>2019</v>
      </c>
      <c r="J15" s="17" t="s">
        <v>87</v>
      </c>
      <c r="K15" s="17">
        <v>0</v>
      </c>
      <c r="L15" s="17">
        <v>0</v>
      </c>
      <c r="M15" s="17">
        <v>-1</v>
      </c>
      <c r="N15" s="17" t="s">
        <v>122</v>
      </c>
      <c r="O15" s="17">
        <v>0</v>
      </c>
      <c r="P15" s="17">
        <v>1</v>
      </c>
      <c r="Q15" s="17">
        <v>0</v>
      </c>
      <c r="R15" t="s">
        <v>221</v>
      </c>
      <c r="S15" t="s">
        <v>222</v>
      </c>
      <c r="T15" t="s">
        <v>281</v>
      </c>
      <c r="U15" s="20" t="b">
        <v>0</v>
      </c>
      <c r="V15" t="b">
        <v>1</v>
      </c>
      <c r="W15" t="b">
        <v>0</v>
      </c>
      <c r="X15" t="b">
        <v>0</v>
      </c>
      <c r="Y15" t="b">
        <v>1</v>
      </c>
      <c r="Z15" t="b">
        <v>0</v>
      </c>
      <c r="AA15" t="b">
        <v>0</v>
      </c>
      <c r="AB15" t="b">
        <v>0</v>
      </c>
      <c r="AC15" t="b">
        <v>0</v>
      </c>
      <c r="AD15" s="21" t="b">
        <v>0</v>
      </c>
      <c r="AE15" t="b">
        <v>0</v>
      </c>
      <c r="AF15" t="b">
        <v>0</v>
      </c>
      <c r="AG15" t="b">
        <v>0</v>
      </c>
    </row>
    <row r="16" spans="1:33" x14ac:dyDescent="0.3">
      <c r="A16" s="13">
        <f t="shared" si="0"/>
        <v>9</v>
      </c>
      <c r="B16" s="13" t="s">
        <v>280</v>
      </c>
      <c r="C16" s="17" t="s">
        <v>216</v>
      </c>
      <c r="D16" t="s">
        <v>240</v>
      </c>
      <c r="E16" s="17" t="s">
        <v>103</v>
      </c>
      <c r="F16" s="17" t="s">
        <v>124</v>
      </c>
      <c r="G16" s="17" t="str">
        <f t="shared" si="1"/>
        <v>2030</v>
      </c>
      <c r="H16" s="17" t="s">
        <v>239</v>
      </c>
      <c r="I16" s="17" t="str">
        <f t="shared" si="2"/>
        <v>2019</v>
      </c>
      <c r="J16" s="17" t="s">
        <v>87</v>
      </c>
      <c r="K16" s="17">
        <v>0</v>
      </c>
      <c r="L16" s="17">
        <v>0</v>
      </c>
      <c r="M16" s="17">
        <v>-1</v>
      </c>
      <c r="N16" s="17" t="s">
        <v>122</v>
      </c>
      <c r="O16" s="17">
        <v>0</v>
      </c>
      <c r="P16" s="17">
        <v>1</v>
      </c>
      <c r="Q16" s="17">
        <v>0</v>
      </c>
      <c r="R16" t="s">
        <v>221</v>
      </c>
      <c r="S16" t="s">
        <v>222</v>
      </c>
      <c r="T16" t="s">
        <v>281</v>
      </c>
      <c r="U16" s="20" t="b">
        <v>0</v>
      </c>
      <c r="V16" t="b">
        <v>1</v>
      </c>
      <c r="W16" t="b">
        <v>0</v>
      </c>
      <c r="X16" t="b">
        <v>0</v>
      </c>
      <c r="Y16" t="b">
        <v>1</v>
      </c>
      <c r="Z16" t="b">
        <v>0</v>
      </c>
      <c r="AA16" t="b">
        <v>0</v>
      </c>
      <c r="AB16" t="b">
        <v>0</v>
      </c>
      <c r="AC16" t="b">
        <v>0</v>
      </c>
      <c r="AD16" s="21" t="b">
        <v>0</v>
      </c>
      <c r="AE16" t="b">
        <v>0</v>
      </c>
      <c r="AF16" t="b">
        <v>0</v>
      </c>
      <c r="AG16" t="b">
        <v>0</v>
      </c>
    </row>
    <row r="17" spans="1:33" x14ac:dyDescent="0.3">
      <c r="A17" s="13">
        <f t="shared" si="0"/>
        <v>10</v>
      </c>
      <c r="B17" s="13" t="s">
        <v>280</v>
      </c>
      <c r="C17" s="17" t="s">
        <v>216</v>
      </c>
      <c r="D17" t="s">
        <v>259</v>
      </c>
      <c r="E17" s="17" t="s">
        <v>103</v>
      </c>
      <c r="F17" s="17" t="s">
        <v>124</v>
      </c>
      <c r="G17" s="17" t="str">
        <f t="shared" si="1"/>
        <v>2030</v>
      </c>
      <c r="H17" s="17" t="s">
        <v>239</v>
      </c>
      <c r="I17" s="17" t="str">
        <f t="shared" si="2"/>
        <v>2019</v>
      </c>
      <c r="J17" s="17" t="s">
        <v>104</v>
      </c>
      <c r="K17" s="17">
        <v>0</v>
      </c>
      <c r="L17" s="17">
        <v>0</v>
      </c>
      <c r="M17" s="17">
        <v>-1</v>
      </c>
      <c r="N17" s="17" t="s">
        <v>122</v>
      </c>
      <c r="O17" s="17">
        <v>0</v>
      </c>
      <c r="P17" s="17">
        <v>1</v>
      </c>
      <c r="Q17" s="17">
        <v>0</v>
      </c>
      <c r="R17" t="s">
        <v>221</v>
      </c>
      <c r="S17" t="s">
        <v>222</v>
      </c>
      <c r="T17" t="s">
        <v>281</v>
      </c>
      <c r="U17" s="20" t="b">
        <v>0</v>
      </c>
      <c r="V17" t="b">
        <v>1</v>
      </c>
      <c r="W17" t="b">
        <v>0</v>
      </c>
      <c r="X17" t="b">
        <v>0</v>
      </c>
      <c r="Y17" t="b">
        <v>1</v>
      </c>
      <c r="Z17" t="b">
        <v>0</v>
      </c>
      <c r="AA17" t="b">
        <v>0</v>
      </c>
      <c r="AB17" t="b">
        <v>0</v>
      </c>
      <c r="AC17" t="b">
        <v>0</v>
      </c>
      <c r="AD17" s="21" t="b">
        <v>0</v>
      </c>
      <c r="AE17" t="b">
        <v>0</v>
      </c>
      <c r="AF17" t="b">
        <v>0</v>
      </c>
      <c r="AG17" t="b">
        <v>0</v>
      </c>
    </row>
    <row r="18" spans="1:33" x14ac:dyDescent="0.3">
      <c r="A18" s="13">
        <f t="shared" si="0"/>
        <v>11</v>
      </c>
      <c r="B18" s="13" t="s">
        <v>280</v>
      </c>
      <c r="C18" s="17" t="s">
        <v>216</v>
      </c>
      <c r="D18" t="s">
        <v>260</v>
      </c>
      <c r="E18" s="17" t="s">
        <v>103</v>
      </c>
      <c r="F18" s="17" t="s">
        <v>124</v>
      </c>
      <c r="G18" s="17" t="str">
        <f t="shared" si="1"/>
        <v>2030</v>
      </c>
      <c r="H18" s="17" t="s">
        <v>239</v>
      </c>
      <c r="I18" s="17" t="str">
        <f t="shared" si="2"/>
        <v>2019</v>
      </c>
      <c r="J18" s="17" t="s">
        <v>104</v>
      </c>
      <c r="K18" s="17">
        <v>0</v>
      </c>
      <c r="L18" s="17">
        <v>0</v>
      </c>
      <c r="M18" s="17">
        <v>-1</v>
      </c>
      <c r="N18" s="17" t="s">
        <v>122</v>
      </c>
      <c r="O18" s="17">
        <v>0</v>
      </c>
      <c r="P18" s="17">
        <v>1</v>
      </c>
      <c r="Q18" s="17">
        <v>0</v>
      </c>
      <c r="R18" t="s">
        <v>221</v>
      </c>
      <c r="S18" t="s">
        <v>222</v>
      </c>
      <c r="T18" t="s">
        <v>281</v>
      </c>
      <c r="U18" s="20" t="b">
        <v>0</v>
      </c>
      <c r="V18" t="b">
        <v>1</v>
      </c>
      <c r="W18" t="b">
        <v>0</v>
      </c>
      <c r="X18" t="b">
        <v>0</v>
      </c>
      <c r="Y18" t="b">
        <v>1</v>
      </c>
      <c r="Z18" t="b">
        <v>0</v>
      </c>
      <c r="AA18" t="b">
        <v>0</v>
      </c>
      <c r="AB18" t="b">
        <v>0</v>
      </c>
      <c r="AC18" t="b">
        <v>0</v>
      </c>
      <c r="AD18" s="21" t="b">
        <v>0</v>
      </c>
      <c r="AE18" t="b">
        <v>0</v>
      </c>
      <c r="AF18" t="b">
        <v>0</v>
      </c>
      <c r="AG18" t="b">
        <v>0</v>
      </c>
    </row>
    <row r="19" spans="1:33" x14ac:dyDescent="0.3">
      <c r="A19" s="13">
        <f t="shared" si="0"/>
        <v>12</v>
      </c>
      <c r="B19" s="13" t="s">
        <v>280</v>
      </c>
      <c r="C19" s="17" t="s">
        <v>216</v>
      </c>
      <c r="D19" t="s">
        <v>240</v>
      </c>
      <c r="E19" s="17" t="s">
        <v>103</v>
      </c>
      <c r="F19" s="17" t="s">
        <v>124</v>
      </c>
      <c r="G19" s="17" t="str">
        <f t="shared" si="1"/>
        <v>2030</v>
      </c>
      <c r="H19" s="17" t="s">
        <v>239</v>
      </c>
      <c r="I19" s="17" t="str">
        <f t="shared" si="2"/>
        <v>2019</v>
      </c>
      <c r="J19" s="17" t="s">
        <v>104</v>
      </c>
      <c r="K19" s="17">
        <v>0</v>
      </c>
      <c r="L19" s="17">
        <v>0</v>
      </c>
      <c r="M19" s="17">
        <v>-1</v>
      </c>
      <c r="N19" s="17" t="s">
        <v>122</v>
      </c>
      <c r="O19" s="17">
        <v>0</v>
      </c>
      <c r="P19" s="17">
        <v>1</v>
      </c>
      <c r="Q19" s="17">
        <v>0</v>
      </c>
      <c r="R19" t="s">
        <v>221</v>
      </c>
      <c r="S19" t="s">
        <v>222</v>
      </c>
      <c r="T19" t="s">
        <v>281</v>
      </c>
      <c r="U19" s="20" t="b">
        <v>0</v>
      </c>
      <c r="V19" t="b">
        <v>1</v>
      </c>
      <c r="W19" t="b">
        <v>0</v>
      </c>
      <c r="X19" t="b">
        <v>0</v>
      </c>
      <c r="Y19" t="b">
        <v>1</v>
      </c>
      <c r="Z19" t="b">
        <v>0</v>
      </c>
      <c r="AA19" t="b">
        <v>0</v>
      </c>
      <c r="AB19" t="b">
        <v>0</v>
      </c>
      <c r="AC19" t="b">
        <v>0</v>
      </c>
      <c r="AD19" s="21" t="b">
        <v>0</v>
      </c>
      <c r="AE19" t="b">
        <v>0</v>
      </c>
      <c r="AF19" t="b">
        <v>0</v>
      </c>
      <c r="AG19" t="b">
        <v>0</v>
      </c>
    </row>
    <row r="20" spans="1:33" x14ac:dyDescent="0.3">
      <c r="A20" s="13">
        <f t="shared" si="0"/>
        <v>13</v>
      </c>
      <c r="B20" s="13" t="s">
        <v>280</v>
      </c>
      <c r="C20" s="17" t="s">
        <v>216</v>
      </c>
      <c r="D20" t="s">
        <v>259</v>
      </c>
      <c r="E20" s="17" t="s">
        <v>97</v>
      </c>
      <c r="F20" s="17" t="s">
        <v>122</v>
      </c>
      <c r="G20" s="17" t="str">
        <f t="shared" si="1"/>
        <v>2030</v>
      </c>
      <c r="H20" s="17" t="s">
        <v>239</v>
      </c>
      <c r="I20" s="17" t="str">
        <f t="shared" si="2"/>
        <v>2019</v>
      </c>
      <c r="J20" s="17" t="s">
        <v>87</v>
      </c>
      <c r="K20" s="17">
        <v>0</v>
      </c>
      <c r="L20" s="17">
        <v>0</v>
      </c>
      <c r="M20" s="17">
        <v>-1</v>
      </c>
      <c r="N20" s="17" t="s">
        <v>122</v>
      </c>
      <c r="O20" s="17">
        <v>0</v>
      </c>
      <c r="P20" s="17">
        <v>1</v>
      </c>
      <c r="Q20" s="17">
        <v>0</v>
      </c>
      <c r="R20" t="s">
        <v>221</v>
      </c>
      <c r="S20" t="s">
        <v>222</v>
      </c>
      <c r="T20" t="s">
        <v>261</v>
      </c>
      <c r="U20" s="20" t="b">
        <v>0</v>
      </c>
      <c r="V20" t="b">
        <v>1</v>
      </c>
      <c r="W20" t="b">
        <v>0</v>
      </c>
      <c r="X20" t="b">
        <v>0</v>
      </c>
      <c r="Y20" t="b">
        <v>1</v>
      </c>
      <c r="Z20" t="b">
        <v>0</v>
      </c>
      <c r="AA20" t="b">
        <v>0</v>
      </c>
      <c r="AB20" t="b">
        <v>0</v>
      </c>
      <c r="AC20" t="b">
        <v>0</v>
      </c>
      <c r="AD20" s="21" t="b">
        <v>0</v>
      </c>
      <c r="AE20" t="b">
        <v>0</v>
      </c>
      <c r="AF20" t="b">
        <v>0</v>
      </c>
      <c r="AG20" t="b">
        <v>1</v>
      </c>
    </row>
    <row r="21" spans="1:33" x14ac:dyDescent="0.3">
      <c r="A21" s="13">
        <f t="shared" si="0"/>
        <v>14</v>
      </c>
      <c r="B21" s="13" t="s">
        <v>280</v>
      </c>
      <c r="C21" s="17" t="s">
        <v>216</v>
      </c>
      <c r="D21" t="s">
        <v>260</v>
      </c>
      <c r="E21" s="17" t="s">
        <v>97</v>
      </c>
      <c r="F21" s="17" t="s">
        <v>122</v>
      </c>
      <c r="G21" s="17" t="str">
        <f t="shared" si="1"/>
        <v>2030</v>
      </c>
      <c r="H21" s="17" t="s">
        <v>239</v>
      </c>
      <c r="I21" s="17" t="str">
        <f t="shared" si="2"/>
        <v>2019</v>
      </c>
      <c r="J21" s="17" t="s">
        <v>87</v>
      </c>
      <c r="K21" s="17">
        <v>0</v>
      </c>
      <c r="L21" s="17">
        <v>0</v>
      </c>
      <c r="M21" s="17">
        <v>-1</v>
      </c>
      <c r="N21" s="17" t="s">
        <v>122</v>
      </c>
      <c r="O21" s="17">
        <v>0</v>
      </c>
      <c r="P21" s="17">
        <v>1</v>
      </c>
      <c r="Q21" s="17">
        <v>0</v>
      </c>
      <c r="R21" t="s">
        <v>221</v>
      </c>
      <c r="S21" t="s">
        <v>222</v>
      </c>
      <c r="T21" t="s">
        <v>261</v>
      </c>
      <c r="U21" s="20" t="b">
        <v>0</v>
      </c>
      <c r="V21" t="b">
        <v>1</v>
      </c>
      <c r="W21" t="b">
        <v>0</v>
      </c>
      <c r="X21" t="b">
        <v>0</v>
      </c>
      <c r="Y21" t="b">
        <v>1</v>
      </c>
      <c r="Z21" t="b">
        <v>0</v>
      </c>
      <c r="AA21" t="b">
        <v>0</v>
      </c>
      <c r="AB21" t="b">
        <v>0</v>
      </c>
      <c r="AC21" t="b">
        <v>0</v>
      </c>
      <c r="AD21" s="21" t="b">
        <v>0</v>
      </c>
      <c r="AE21" t="b">
        <v>0</v>
      </c>
      <c r="AF21" t="b">
        <v>0</v>
      </c>
      <c r="AG21" t="b">
        <v>1</v>
      </c>
    </row>
    <row r="22" spans="1:33" x14ac:dyDescent="0.3">
      <c r="A22" s="13">
        <f t="shared" si="0"/>
        <v>15</v>
      </c>
      <c r="B22" s="13" t="s">
        <v>280</v>
      </c>
      <c r="C22" s="17" t="s">
        <v>216</v>
      </c>
      <c r="D22" t="s">
        <v>240</v>
      </c>
      <c r="E22" s="17" t="s">
        <v>97</v>
      </c>
      <c r="F22" s="17" t="s">
        <v>122</v>
      </c>
      <c r="G22" s="17" t="str">
        <f t="shared" si="1"/>
        <v>2030</v>
      </c>
      <c r="H22" s="17" t="s">
        <v>239</v>
      </c>
      <c r="I22" s="17" t="str">
        <f t="shared" si="2"/>
        <v>2019</v>
      </c>
      <c r="J22" s="17" t="s">
        <v>87</v>
      </c>
      <c r="K22" s="17">
        <v>0</v>
      </c>
      <c r="L22" s="17">
        <v>0</v>
      </c>
      <c r="M22" s="17">
        <v>-1</v>
      </c>
      <c r="N22" s="17" t="s">
        <v>122</v>
      </c>
      <c r="O22" s="17">
        <v>0</v>
      </c>
      <c r="P22" s="17">
        <v>1</v>
      </c>
      <c r="Q22" s="17">
        <v>0</v>
      </c>
      <c r="R22" t="s">
        <v>221</v>
      </c>
      <c r="S22" t="s">
        <v>222</v>
      </c>
      <c r="T22" t="s">
        <v>261</v>
      </c>
      <c r="U22" s="20" t="b">
        <v>0</v>
      </c>
      <c r="V22" t="b">
        <v>1</v>
      </c>
      <c r="W22" t="b">
        <v>0</v>
      </c>
      <c r="X22" t="b">
        <v>0</v>
      </c>
      <c r="Y22" t="b">
        <v>1</v>
      </c>
      <c r="Z22" t="b">
        <v>0</v>
      </c>
      <c r="AA22" t="b">
        <v>0</v>
      </c>
      <c r="AB22" t="b">
        <v>0</v>
      </c>
      <c r="AC22" t="b">
        <v>0</v>
      </c>
      <c r="AD22" s="21" t="b">
        <v>0</v>
      </c>
      <c r="AE22" t="b">
        <v>0</v>
      </c>
      <c r="AF22" t="b">
        <v>0</v>
      </c>
      <c r="AG22" t="b">
        <v>1</v>
      </c>
    </row>
    <row r="23" spans="1:33" x14ac:dyDescent="0.3">
      <c r="A23" s="13">
        <f t="shared" si="0"/>
        <v>16</v>
      </c>
      <c r="B23" s="13" t="s">
        <v>280</v>
      </c>
      <c r="C23" s="17" t="s">
        <v>216</v>
      </c>
      <c r="D23" t="s">
        <v>259</v>
      </c>
      <c r="E23" s="17" t="s">
        <v>97</v>
      </c>
      <c r="F23" s="17" t="s">
        <v>122</v>
      </c>
      <c r="G23" s="17" t="str">
        <f t="shared" si="1"/>
        <v>2030</v>
      </c>
      <c r="H23" s="17" t="s">
        <v>239</v>
      </c>
      <c r="I23" s="17" t="str">
        <f t="shared" si="2"/>
        <v>2019</v>
      </c>
      <c r="J23" s="17" t="s">
        <v>104</v>
      </c>
      <c r="K23" s="17">
        <v>0</v>
      </c>
      <c r="L23" s="17">
        <v>0</v>
      </c>
      <c r="M23" s="17">
        <v>-1</v>
      </c>
      <c r="N23" s="17" t="s">
        <v>122</v>
      </c>
      <c r="O23" s="17">
        <v>0</v>
      </c>
      <c r="P23" s="17">
        <v>1</v>
      </c>
      <c r="Q23" s="17">
        <v>0</v>
      </c>
      <c r="R23" t="s">
        <v>221</v>
      </c>
      <c r="S23" t="s">
        <v>222</v>
      </c>
      <c r="T23" t="s">
        <v>261</v>
      </c>
      <c r="U23" s="20" t="b">
        <v>0</v>
      </c>
      <c r="V23" t="b">
        <v>1</v>
      </c>
      <c r="W23" t="b">
        <v>0</v>
      </c>
      <c r="X23" t="b">
        <v>0</v>
      </c>
      <c r="Y23" t="b">
        <v>1</v>
      </c>
      <c r="Z23" t="b">
        <v>0</v>
      </c>
      <c r="AA23" t="b">
        <v>0</v>
      </c>
      <c r="AB23" t="b">
        <v>0</v>
      </c>
      <c r="AC23" t="b">
        <v>0</v>
      </c>
      <c r="AD23" s="21" t="b">
        <v>0</v>
      </c>
      <c r="AE23" t="b">
        <v>0</v>
      </c>
      <c r="AF23" t="b">
        <v>0</v>
      </c>
      <c r="AG23" t="b">
        <v>1</v>
      </c>
    </row>
    <row r="24" spans="1:33" x14ac:dyDescent="0.3">
      <c r="A24" s="13">
        <f t="shared" si="0"/>
        <v>17</v>
      </c>
      <c r="B24" s="13" t="s">
        <v>280</v>
      </c>
      <c r="C24" s="17" t="s">
        <v>216</v>
      </c>
      <c r="D24" t="s">
        <v>260</v>
      </c>
      <c r="E24" s="17" t="s">
        <v>97</v>
      </c>
      <c r="F24" s="17" t="s">
        <v>122</v>
      </c>
      <c r="G24" s="17" t="str">
        <f t="shared" si="1"/>
        <v>2030</v>
      </c>
      <c r="H24" s="17" t="s">
        <v>239</v>
      </c>
      <c r="I24" s="17" t="str">
        <f t="shared" si="2"/>
        <v>2019</v>
      </c>
      <c r="J24" s="17" t="s">
        <v>104</v>
      </c>
      <c r="K24" s="17">
        <v>0</v>
      </c>
      <c r="L24" s="17">
        <v>0</v>
      </c>
      <c r="M24" s="17">
        <v>-1</v>
      </c>
      <c r="N24" s="17" t="s">
        <v>122</v>
      </c>
      <c r="O24" s="17">
        <v>0</v>
      </c>
      <c r="P24" s="17">
        <v>1</v>
      </c>
      <c r="Q24" s="17">
        <v>0</v>
      </c>
      <c r="R24" t="s">
        <v>221</v>
      </c>
      <c r="S24" t="s">
        <v>222</v>
      </c>
      <c r="T24" t="s">
        <v>261</v>
      </c>
      <c r="U24" s="20" t="b">
        <v>0</v>
      </c>
      <c r="V24" t="b">
        <v>1</v>
      </c>
      <c r="W24" t="b">
        <v>0</v>
      </c>
      <c r="X24" t="b">
        <v>0</v>
      </c>
      <c r="Y24" t="b">
        <v>1</v>
      </c>
      <c r="Z24" t="b">
        <v>0</v>
      </c>
      <c r="AA24" t="b">
        <v>0</v>
      </c>
      <c r="AB24" t="b">
        <v>0</v>
      </c>
      <c r="AC24" t="b">
        <v>0</v>
      </c>
      <c r="AD24" s="21" t="b">
        <v>0</v>
      </c>
      <c r="AE24" t="b">
        <v>0</v>
      </c>
      <c r="AF24" t="b">
        <v>0</v>
      </c>
      <c r="AG24" t="b">
        <v>1</v>
      </c>
    </row>
    <row r="25" spans="1:33" x14ac:dyDescent="0.3">
      <c r="A25" s="13">
        <f t="shared" si="0"/>
        <v>18</v>
      </c>
      <c r="B25" s="13" t="s">
        <v>280</v>
      </c>
      <c r="C25" s="17" t="s">
        <v>216</v>
      </c>
      <c r="D25" t="s">
        <v>240</v>
      </c>
      <c r="E25" s="17" t="s">
        <v>97</v>
      </c>
      <c r="F25" s="17" t="s">
        <v>122</v>
      </c>
      <c r="G25" s="17" t="str">
        <f t="shared" si="1"/>
        <v>2030</v>
      </c>
      <c r="H25" s="17" t="s">
        <v>239</v>
      </c>
      <c r="I25" s="17" t="str">
        <f t="shared" si="2"/>
        <v>2019</v>
      </c>
      <c r="J25" s="17" t="s">
        <v>104</v>
      </c>
      <c r="K25" s="17">
        <v>0</v>
      </c>
      <c r="L25" s="17">
        <v>0</v>
      </c>
      <c r="M25" s="17">
        <v>-1</v>
      </c>
      <c r="N25" s="17" t="s">
        <v>122</v>
      </c>
      <c r="O25" s="17">
        <v>0</v>
      </c>
      <c r="P25" s="17">
        <v>1</v>
      </c>
      <c r="Q25" s="17">
        <v>0</v>
      </c>
      <c r="R25" t="s">
        <v>221</v>
      </c>
      <c r="S25" t="s">
        <v>222</v>
      </c>
      <c r="T25" t="s">
        <v>261</v>
      </c>
      <c r="U25" s="20" t="b">
        <v>0</v>
      </c>
      <c r="V25" t="b">
        <v>1</v>
      </c>
      <c r="W25" t="b">
        <v>0</v>
      </c>
      <c r="X25" t="b">
        <v>0</v>
      </c>
      <c r="Y25" t="b">
        <v>1</v>
      </c>
      <c r="Z25" t="b">
        <v>0</v>
      </c>
      <c r="AA25" t="b">
        <v>0</v>
      </c>
      <c r="AB25" t="b">
        <v>0</v>
      </c>
      <c r="AC25" t="b">
        <v>0</v>
      </c>
      <c r="AD25" s="21" t="b">
        <v>0</v>
      </c>
      <c r="AE25" t="b">
        <v>0</v>
      </c>
      <c r="AF25" t="b">
        <v>0</v>
      </c>
      <c r="AG25" t="b">
        <v>1</v>
      </c>
    </row>
    <row r="26" spans="1:33" x14ac:dyDescent="0.3">
      <c r="A26" s="13">
        <f t="shared" ref="A26:A89" si="3">ROW(A26)-ROW($A$7)</f>
        <v>19</v>
      </c>
      <c r="B26" s="13" t="s">
        <v>262</v>
      </c>
      <c r="C26" s="17" t="s">
        <v>152</v>
      </c>
      <c r="D26" t="s">
        <v>259</v>
      </c>
      <c r="E26" s="17" t="s">
        <v>120</v>
      </c>
      <c r="F26" s="17" t="s">
        <v>122</v>
      </c>
      <c r="G26" s="17" t="str">
        <f t="shared" si="1"/>
        <v>2030</v>
      </c>
      <c r="H26" s="17" t="s">
        <v>239</v>
      </c>
      <c r="I26" s="17" t="str">
        <f t="shared" si="2"/>
        <v>2019</v>
      </c>
      <c r="J26" s="17" t="s">
        <v>87</v>
      </c>
      <c r="K26" s="17">
        <v>0</v>
      </c>
      <c r="L26" s="17">
        <v>0</v>
      </c>
      <c r="M26" s="17">
        <v>-1</v>
      </c>
      <c r="N26" s="17" t="s">
        <v>122</v>
      </c>
      <c r="O26" s="17">
        <v>0</v>
      </c>
      <c r="P26" s="17">
        <v>1</v>
      </c>
      <c r="Q26" s="17">
        <v>0</v>
      </c>
      <c r="R26" t="s">
        <v>221</v>
      </c>
      <c r="S26" t="s">
        <v>222</v>
      </c>
      <c r="T26" t="s">
        <v>276</v>
      </c>
      <c r="U26" s="20" t="b">
        <v>0</v>
      </c>
      <c r="V26" t="b">
        <v>1</v>
      </c>
      <c r="W26" t="b">
        <v>0</v>
      </c>
      <c r="X26" t="b">
        <v>0</v>
      </c>
      <c r="Y26" t="b">
        <v>1</v>
      </c>
      <c r="Z26" t="b">
        <v>0</v>
      </c>
      <c r="AA26" t="b">
        <v>0</v>
      </c>
      <c r="AB26" t="b">
        <v>0</v>
      </c>
      <c r="AC26" t="b">
        <v>0</v>
      </c>
      <c r="AD26" s="21" t="b">
        <v>0</v>
      </c>
      <c r="AE26" t="b">
        <v>0</v>
      </c>
      <c r="AF26" t="b">
        <v>0</v>
      </c>
      <c r="AG26" t="b">
        <v>1</v>
      </c>
    </row>
    <row r="27" spans="1:33" x14ac:dyDescent="0.3">
      <c r="A27" s="13">
        <f t="shared" si="3"/>
        <v>20</v>
      </c>
      <c r="B27" s="13" t="s">
        <v>262</v>
      </c>
      <c r="C27" s="17" t="s">
        <v>152</v>
      </c>
      <c r="D27" t="s">
        <v>260</v>
      </c>
      <c r="E27" s="17" t="s">
        <v>120</v>
      </c>
      <c r="F27" s="17" t="s">
        <v>122</v>
      </c>
      <c r="G27" s="17" t="str">
        <f t="shared" si="1"/>
        <v>2030</v>
      </c>
      <c r="H27" s="17" t="s">
        <v>239</v>
      </c>
      <c r="I27" s="17" t="str">
        <f t="shared" si="2"/>
        <v>2019</v>
      </c>
      <c r="J27" s="17" t="s">
        <v>87</v>
      </c>
      <c r="K27" s="17">
        <v>0</v>
      </c>
      <c r="L27" s="17">
        <v>0</v>
      </c>
      <c r="M27" s="17">
        <v>-1</v>
      </c>
      <c r="N27" s="17" t="s">
        <v>122</v>
      </c>
      <c r="O27" s="17">
        <v>0</v>
      </c>
      <c r="P27" s="17">
        <v>1</v>
      </c>
      <c r="Q27" s="17">
        <v>0</v>
      </c>
      <c r="R27" t="s">
        <v>221</v>
      </c>
      <c r="S27" t="s">
        <v>222</v>
      </c>
      <c r="T27" t="s">
        <v>276</v>
      </c>
      <c r="U27" s="20" t="b">
        <v>0</v>
      </c>
      <c r="V27" t="b">
        <v>1</v>
      </c>
      <c r="W27" t="b">
        <v>0</v>
      </c>
      <c r="X27" t="b">
        <v>0</v>
      </c>
      <c r="Y27" t="b">
        <v>1</v>
      </c>
      <c r="Z27" t="b">
        <v>0</v>
      </c>
      <c r="AA27" t="b">
        <v>0</v>
      </c>
      <c r="AB27" t="b">
        <v>0</v>
      </c>
      <c r="AC27" t="b">
        <v>0</v>
      </c>
      <c r="AD27" s="21" t="b">
        <v>0</v>
      </c>
      <c r="AE27" t="b">
        <v>0</v>
      </c>
      <c r="AF27" t="b">
        <v>0</v>
      </c>
      <c r="AG27" t="b">
        <v>1</v>
      </c>
    </row>
    <row r="28" spans="1:33" x14ac:dyDescent="0.3">
      <c r="A28" s="13">
        <f t="shared" si="3"/>
        <v>21</v>
      </c>
      <c r="B28" s="13" t="s">
        <v>262</v>
      </c>
      <c r="C28" s="17" t="s">
        <v>152</v>
      </c>
      <c r="D28" t="s">
        <v>240</v>
      </c>
      <c r="E28" s="17" t="s">
        <v>120</v>
      </c>
      <c r="F28" s="17" t="s">
        <v>122</v>
      </c>
      <c r="G28" s="17" t="str">
        <f t="shared" si="1"/>
        <v>2030</v>
      </c>
      <c r="H28" s="17" t="s">
        <v>239</v>
      </c>
      <c r="I28" s="17" t="str">
        <f t="shared" si="2"/>
        <v>2019</v>
      </c>
      <c r="J28" s="17" t="s">
        <v>87</v>
      </c>
      <c r="K28" s="17">
        <v>0</v>
      </c>
      <c r="L28" s="17">
        <v>0</v>
      </c>
      <c r="M28" s="17">
        <v>-1</v>
      </c>
      <c r="N28" s="17" t="s">
        <v>122</v>
      </c>
      <c r="O28" s="17">
        <v>0</v>
      </c>
      <c r="P28" s="17">
        <v>1</v>
      </c>
      <c r="Q28" s="17">
        <v>0</v>
      </c>
      <c r="R28" t="s">
        <v>221</v>
      </c>
      <c r="S28" t="s">
        <v>222</v>
      </c>
      <c r="T28" t="s">
        <v>276</v>
      </c>
      <c r="U28" s="20" t="b">
        <v>0</v>
      </c>
      <c r="V28" t="b">
        <v>1</v>
      </c>
      <c r="W28" t="b">
        <v>0</v>
      </c>
      <c r="X28" t="b">
        <v>0</v>
      </c>
      <c r="Y28" t="b">
        <v>1</v>
      </c>
      <c r="Z28" t="b">
        <v>0</v>
      </c>
      <c r="AA28" t="b">
        <v>0</v>
      </c>
      <c r="AB28" t="b">
        <v>0</v>
      </c>
      <c r="AC28" t="b">
        <v>0</v>
      </c>
      <c r="AD28" s="21" t="b">
        <v>0</v>
      </c>
      <c r="AE28" t="b">
        <v>0</v>
      </c>
      <c r="AF28" t="b">
        <v>0</v>
      </c>
      <c r="AG28" t="b">
        <v>1</v>
      </c>
    </row>
    <row r="29" spans="1:33" x14ac:dyDescent="0.3">
      <c r="A29" s="13">
        <f t="shared" si="3"/>
        <v>22</v>
      </c>
      <c r="B29" s="13" t="s">
        <v>230</v>
      </c>
      <c r="C29" s="17" t="s">
        <v>216</v>
      </c>
      <c r="D29" t="s">
        <v>259</v>
      </c>
      <c r="E29" s="17" t="s">
        <v>120</v>
      </c>
      <c r="F29" s="17" t="s">
        <v>122</v>
      </c>
      <c r="G29" s="17" t="str">
        <f t="shared" si="1"/>
        <v>2030</v>
      </c>
      <c r="H29" s="17" t="s">
        <v>239</v>
      </c>
      <c r="I29" s="17" t="str">
        <f t="shared" si="2"/>
        <v>2019</v>
      </c>
      <c r="J29" s="17" t="s">
        <v>87</v>
      </c>
      <c r="K29" s="17">
        <v>0</v>
      </c>
      <c r="L29" s="17">
        <v>0</v>
      </c>
      <c r="M29" s="17">
        <v>-1</v>
      </c>
      <c r="N29" s="17" t="s">
        <v>122</v>
      </c>
      <c r="O29" s="17">
        <v>0</v>
      </c>
      <c r="P29" s="17">
        <v>0</v>
      </c>
      <c r="Q29" s="17">
        <v>1</v>
      </c>
      <c r="R29" t="s">
        <v>221</v>
      </c>
      <c r="S29" t="s">
        <v>222</v>
      </c>
      <c r="T29" t="s">
        <v>261</v>
      </c>
      <c r="U29" s="20" t="b">
        <v>0</v>
      </c>
      <c r="V29" t="b">
        <v>1</v>
      </c>
      <c r="W29" t="b">
        <v>0</v>
      </c>
      <c r="X29" t="b">
        <v>0</v>
      </c>
      <c r="Y29" t="b">
        <v>1</v>
      </c>
      <c r="Z29" t="b">
        <v>0</v>
      </c>
      <c r="AA29" t="b">
        <v>0</v>
      </c>
      <c r="AB29" t="b">
        <v>0</v>
      </c>
      <c r="AC29" t="b">
        <v>0</v>
      </c>
      <c r="AD29" s="21" t="b">
        <v>0</v>
      </c>
      <c r="AE29" t="b">
        <v>0</v>
      </c>
      <c r="AF29" t="b">
        <v>0</v>
      </c>
      <c r="AG29" t="b">
        <v>1</v>
      </c>
    </row>
    <row r="30" spans="1:33" x14ac:dyDescent="0.3">
      <c r="A30" s="13">
        <f t="shared" si="3"/>
        <v>23</v>
      </c>
      <c r="B30" s="13" t="s">
        <v>230</v>
      </c>
      <c r="C30" s="17" t="s">
        <v>216</v>
      </c>
      <c r="D30" t="s">
        <v>260</v>
      </c>
      <c r="E30" s="17" t="s">
        <v>120</v>
      </c>
      <c r="F30" s="17" t="s">
        <v>122</v>
      </c>
      <c r="G30" s="17" t="str">
        <f t="shared" si="1"/>
        <v>2030</v>
      </c>
      <c r="H30" s="17" t="s">
        <v>239</v>
      </c>
      <c r="I30" s="17" t="str">
        <f t="shared" si="2"/>
        <v>2019</v>
      </c>
      <c r="J30" s="17" t="s">
        <v>87</v>
      </c>
      <c r="K30" s="17">
        <v>0</v>
      </c>
      <c r="L30" s="17">
        <v>0</v>
      </c>
      <c r="M30" s="17">
        <v>-1</v>
      </c>
      <c r="N30" s="17" t="s">
        <v>122</v>
      </c>
      <c r="O30" s="17">
        <v>0</v>
      </c>
      <c r="P30" s="17">
        <v>0</v>
      </c>
      <c r="Q30" s="17">
        <v>1</v>
      </c>
      <c r="R30" t="s">
        <v>221</v>
      </c>
      <c r="S30" t="s">
        <v>222</v>
      </c>
      <c r="T30" t="s">
        <v>261</v>
      </c>
      <c r="U30" s="20" t="b">
        <v>0</v>
      </c>
      <c r="V30" t="b">
        <v>1</v>
      </c>
      <c r="W30" t="b">
        <v>0</v>
      </c>
      <c r="X30" t="b">
        <v>0</v>
      </c>
      <c r="Y30" t="b">
        <v>1</v>
      </c>
      <c r="Z30" t="b">
        <v>0</v>
      </c>
      <c r="AA30" t="b">
        <v>0</v>
      </c>
      <c r="AB30" t="b">
        <v>0</v>
      </c>
      <c r="AC30" t="b">
        <v>0</v>
      </c>
      <c r="AD30" s="21" t="b">
        <v>0</v>
      </c>
      <c r="AE30" t="b">
        <v>0</v>
      </c>
      <c r="AF30" t="b">
        <v>0</v>
      </c>
      <c r="AG30" t="b">
        <v>1</v>
      </c>
    </row>
    <row r="31" spans="1:33" x14ac:dyDescent="0.3">
      <c r="A31" s="13">
        <f t="shared" si="3"/>
        <v>24</v>
      </c>
      <c r="B31" s="13" t="s">
        <v>230</v>
      </c>
      <c r="C31" s="17" t="s">
        <v>216</v>
      </c>
      <c r="D31" t="s">
        <v>240</v>
      </c>
      <c r="E31" s="17" t="s">
        <v>120</v>
      </c>
      <c r="F31" s="17" t="s">
        <v>122</v>
      </c>
      <c r="G31" s="17" t="str">
        <f t="shared" si="1"/>
        <v>2030</v>
      </c>
      <c r="H31" s="17" t="s">
        <v>239</v>
      </c>
      <c r="I31" s="17" t="str">
        <f t="shared" si="2"/>
        <v>2019</v>
      </c>
      <c r="J31" s="17" t="s">
        <v>87</v>
      </c>
      <c r="K31" s="17">
        <v>0</v>
      </c>
      <c r="L31" s="17">
        <v>0</v>
      </c>
      <c r="M31" s="17">
        <v>-1</v>
      </c>
      <c r="N31" s="17" t="s">
        <v>122</v>
      </c>
      <c r="O31" s="17">
        <v>0</v>
      </c>
      <c r="P31" s="17">
        <v>0</v>
      </c>
      <c r="Q31" s="17">
        <v>1</v>
      </c>
      <c r="R31" t="s">
        <v>221</v>
      </c>
      <c r="S31" t="s">
        <v>222</v>
      </c>
      <c r="T31" t="s">
        <v>261</v>
      </c>
      <c r="U31" s="20" t="b">
        <v>0</v>
      </c>
      <c r="V31" t="b">
        <v>1</v>
      </c>
      <c r="W31" t="b">
        <v>0</v>
      </c>
      <c r="X31" t="b">
        <v>0</v>
      </c>
      <c r="Y31" t="b">
        <v>1</v>
      </c>
      <c r="Z31" t="b">
        <v>0</v>
      </c>
      <c r="AA31" t="b">
        <v>0</v>
      </c>
      <c r="AB31" t="b">
        <v>0</v>
      </c>
      <c r="AC31" t="b">
        <v>0</v>
      </c>
      <c r="AD31" s="21" t="b">
        <v>0</v>
      </c>
      <c r="AE31" t="b">
        <v>0</v>
      </c>
      <c r="AF31" t="b">
        <v>0</v>
      </c>
      <c r="AG31" t="b">
        <v>1</v>
      </c>
    </row>
    <row r="32" spans="1:33" x14ac:dyDescent="0.3">
      <c r="A32" s="13">
        <f t="shared" si="3"/>
        <v>25</v>
      </c>
      <c r="B32" s="13" t="s">
        <v>230</v>
      </c>
      <c r="C32" s="17" t="s">
        <v>216</v>
      </c>
      <c r="D32" t="s">
        <v>240</v>
      </c>
      <c r="E32" s="17" t="s">
        <v>120</v>
      </c>
      <c r="F32" s="17" t="s">
        <v>122</v>
      </c>
      <c r="G32" s="17" t="str">
        <f t="shared" si="1"/>
        <v>2030</v>
      </c>
      <c r="H32" s="17" t="s">
        <v>239</v>
      </c>
      <c r="I32" s="17" t="str">
        <f t="shared" si="2"/>
        <v>2019</v>
      </c>
      <c r="J32" s="17" t="s">
        <v>87</v>
      </c>
      <c r="K32" s="17">
        <v>0</v>
      </c>
      <c r="L32" s="17">
        <v>0</v>
      </c>
      <c r="M32" s="17">
        <v>-1</v>
      </c>
      <c r="N32" s="17" t="s">
        <v>122</v>
      </c>
      <c r="O32" s="17">
        <v>0</v>
      </c>
      <c r="P32" s="17">
        <v>1</v>
      </c>
      <c r="Q32" s="17">
        <v>0</v>
      </c>
      <c r="R32" t="s">
        <v>221</v>
      </c>
      <c r="S32" t="s">
        <v>222</v>
      </c>
      <c r="T32" t="s">
        <v>261</v>
      </c>
      <c r="U32" s="20" t="b">
        <v>0</v>
      </c>
      <c r="V32" t="b">
        <v>1</v>
      </c>
      <c r="W32" t="b">
        <v>0</v>
      </c>
      <c r="X32" t="b">
        <v>0</v>
      </c>
      <c r="Y32" t="b">
        <v>1</v>
      </c>
      <c r="Z32" t="b">
        <v>0</v>
      </c>
      <c r="AA32" t="b">
        <v>0</v>
      </c>
      <c r="AB32" t="b">
        <v>0</v>
      </c>
      <c r="AC32" t="b">
        <v>0</v>
      </c>
      <c r="AD32" s="21" t="b">
        <v>0</v>
      </c>
      <c r="AE32" t="b">
        <v>0</v>
      </c>
      <c r="AF32" t="b">
        <v>0</v>
      </c>
      <c r="AG32" t="b">
        <v>1</v>
      </c>
    </row>
    <row r="33" spans="1:33" x14ac:dyDescent="0.3">
      <c r="A33" s="13">
        <f t="shared" si="3"/>
        <v>26</v>
      </c>
      <c r="B33" s="13" t="s">
        <v>230</v>
      </c>
      <c r="C33" s="17" t="s">
        <v>216</v>
      </c>
      <c r="D33" t="s">
        <v>240</v>
      </c>
      <c r="E33" s="17" t="s">
        <v>120</v>
      </c>
      <c r="F33" s="17" t="s">
        <v>122</v>
      </c>
      <c r="G33" s="17" t="str">
        <f t="shared" si="1"/>
        <v>2030</v>
      </c>
      <c r="H33" s="17" t="s">
        <v>239</v>
      </c>
      <c r="I33" s="17" t="str">
        <f t="shared" si="2"/>
        <v>2019</v>
      </c>
      <c r="J33" s="17" t="s">
        <v>87</v>
      </c>
      <c r="K33" s="17">
        <v>0</v>
      </c>
      <c r="L33" s="17">
        <v>0</v>
      </c>
      <c r="M33" s="17">
        <v>-1</v>
      </c>
      <c r="N33" s="17" t="s">
        <v>263</v>
      </c>
      <c r="O33" s="59">
        <v>-1</v>
      </c>
      <c r="P33" s="17">
        <v>1</v>
      </c>
      <c r="Q33" s="17">
        <v>0</v>
      </c>
      <c r="R33" t="s">
        <v>221</v>
      </c>
      <c r="S33" t="s">
        <v>222</v>
      </c>
      <c r="T33" t="s">
        <v>261</v>
      </c>
      <c r="U33" s="20" t="b">
        <v>0</v>
      </c>
      <c r="V33" t="b">
        <v>1</v>
      </c>
      <c r="W33" t="b">
        <v>0</v>
      </c>
      <c r="X33" t="b">
        <v>0</v>
      </c>
      <c r="Y33" t="b">
        <v>1</v>
      </c>
      <c r="Z33" t="b">
        <v>0</v>
      </c>
      <c r="AA33" t="b">
        <v>0</v>
      </c>
      <c r="AB33" t="b">
        <v>0</v>
      </c>
      <c r="AC33" t="b">
        <v>0</v>
      </c>
      <c r="AD33" s="21" t="b">
        <v>0</v>
      </c>
      <c r="AE33" t="b">
        <v>0</v>
      </c>
      <c r="AF33" t="b">
        <v>0</v>
      </c>
      <c r="AG33" t="b">
        <v>1</v>
      </c>
    </row>
    <row r="34" spans="1:33" x14ac:dyDescent="0.3">
      <c r="A34" s="13">
        <f t="shared" si="3"/>
        <v>27</v>
      </c>
      <c r="B34" s="13" t="s">
        <v>230</v>
      </c>
      <c r="C34" s="17" t="s">
        <v>216</v>
      </c>
      <c r="D34" t="s">
        <v>240</v>
      </c>
      <c r="E34" s="17" t="s">
        <v>120</v>
      </c>
      <c r="F34" s="17" t="s">
        <v>122</v>
      </c>
      <c r="G34" s="17" t="str">
        <f t="shared" si="1"/>
        <v>2030</v>
      </c>
      <c r="H34" s="17" t="s">
        <v>239</v>
      </c>
      <c r="I34" s="17" t="str">
        <f t="shared" si="2"/>
        <v>2019</v>
      </c>
      <c r="J34" s="17" t="s">
        <v>87</v>
      </c>
      <c r="K34" s="17">
        <v>0</v>
      </c>
      <c r="L34" s="17">
        <v>0</v>
      </c>
      <c r="M34" s="17">
        <v>-1</v>
      </c>
      <c r="N34" s="17" t="s">
        <v>263</v>
      </c>
      <c r="O34" s="60">
        <f>0.02</f>
        <v>0.02</v>
      </c>
      <c r="P34" s="17">
        <v>1</v>
      </c>
      <c r="Q34" s="17">
        <v>0</v>
      </c>
      <c r="R34" t="s">
        <v>221</v>
      </c>
      <c r="S34" t="s">
        <v>222</v>
      </c>
      <c r="T34" t="s">
        <v>261</v>
      </c>
      <c r="U34" s="20" t="b">
        <v>0</v>
      </c>
      <c r="V34" t="b">
        <v>1</v>
      </c>
      <c r="W34" t="b">
        <v>0</v>
      </c>
      <c r="X34" t="b">
        <v>0</v>
      </c>
      <c r="Y34" t="b">
        <v>1</v>
      </c>
      <c r="Z34" t="b">
        <v>0</v>
      </c>
      <c r="AA34" t="b">
        <v>0</v>
      </c>
      <c r="AB34" t="b">
        <v>0</v>
      </c>
      <c r="AC34" t="b">
        <v>0</v>
      </c>
      <c r="AD34" s="21" t="b">
        <v>0</v>
      </c>
      <c r="AE34" t="b">
        <v>0</v>
      </c>
      <c r="AF34" t="b">
        <v>0</v>
      </c>
      <c r="AG34" t="b">
        <v>1</v>
      </c>
    </row>
    <row r="35" spans="1:33" x14ac:dyDescent="0.3">
      <c r="A35" s="13">
        <f t="shared" si="3"/>
        <v>28</v>
      </c>
      <c r="B35" s="13" t="s">
        <v>230</v>
      </c>
      <c r="C35" s="17" t="s">
        <v>216</v>
      </c>
      <c r="D35" t="s">
        <v>240</v>
      </c>
      <c r="E35" s="17" t="s">
        <v>120</v>
      </c>
      <c r="F35" s="17" t="s">
        <v>122</v>
      </c>
      <c r="G35" s="17" t="str">
        <f t="shared" si="1"/>
        <v>2030</v>
      </c>
      <c r="H35" s="17" t="s">
        <v>239</v>
      </c>
      <c r="I35" s="17" t="str">
        <f t="shared" ref="I35:I39" si="4">"2019"</f>
        <v>2019</v>
      </c>
      <c r="J35" s="17" t="s">
        <v>87</v>
      </c>
      <c r="K35" s="17">
        <v>0</v>
      </c>
      <c r="L35" s="17">
        <v>0</v>
      </c>
      <c r="M35" s="17">
        <v>-1</v>
      </c>
      <c r="N35" s="17" t="s">
        <v>263</v>
      </c>
      <c r="O35" s="60">
        <f>0.04</f>
        <v>0.04</v>
      </c>
      <c r="P35" s="17">
        <v>1</v>
      </c>
      <c r="Q35" s="17">
        <v>0</v>
      </c>
      <c r="R35" t="s">
        <v>221</v>
      </c>
      <c r="S35" t="s">
        <v>222</v>
      </c>
      <c r="T35" t="s">
        <v>261</v>
      </c>
      <c r="U35" s="20" t="b">
        <v>0</v>
      </c>
      <c r="V35" t="b">
        <v>1</v>
      </c>
      <c r="W35" t="b">
        <v>0</v>
      </c>
      <c r="X35" t="b">
        <v>0</v>
      </c>
      <c r="Y35" t="b">
        <v>1</v>
      </c>
      <c r="Z35" t="b">
        <v>0</v>
      </c>
      <c r="AA35" t="b">
        <v>0</v>
      </c>
      <c r="AB35" t="b">
        <v>0</v>
      </c>
      <c r="AC35" t="b">
        <v>0</v>
      </c>
      <c r="AD35" s="21" t="b">
        <v>0</v>
      </c>
      <c r="AE35" t="b">
        <v>0</v>
      </c>
      <c r="AF35" t="b">
        <v>0</v>
      </c>
      <c r="AG35" t="b">
        <v>1</v>
      </c>
    </row>
    <row r="36" spans="1:33" x14ac:dyDescent="0.3">
      <c r="A36" s="13">
        <f t="shared" si="3"/>
        <v>29</v>
      </c>
      <c r="B36" s="13" t="s">
        <v>230</v>
      </c>
      <c r="C36" s="17" t="s">
        <v>216</v>
      </c>
      <c r="D36" t="s">
        <v>240</v>
      </c>
      <c r="E36" s="17" t="s">
        <v>120</v>
      </c>
      <c r="F36" s="17" t="s">
        <v>122</v>
      </c>
      <c r="G36" s="17" t="str">
        <f t="shared" si="1"/>
        <v>2030</v>
      </c>
      <c r="H36" s="17" t="s">
        <v>239</v>
      </c>
      <c r="I36" s="17" t="str">
        <f t="shared" si="4"/>
        <v>2019</v>
      </c>
      <c r="J36" s="17" t="s">
        <v>87</v>
      </c>
      <c r="K36" s="17">
        <v>0</v>
      </c>
      <c r="L36" s="17">
        <v>0</v>
      </c>
      <c r="M36" s="17">
        <v>-1</v>
      </c>
      <c r="N36" s="17" t="s">
        <v>264</v>
      </c>
      <c r="O36" s="17">
        <v>-1</v>
      </c>
      <c r="P36" s="17">
        <v>1</v>
      </c>
      <c r="Q36" s="17">
        <v>0</v>
      </c>
      <c r="R36" t="s">
        <v>221</v>
      </c>
      <c r="S36" t="s">
        <v>222</v>
      </c>
      <c r="T36" t="s">
        <v>261</v>
      </c>
      <c r="U36" s="20" t="b">
        <v>0</v>
      </c>
      <c r="V36" t="b">
        <v>1</v>
      </c>
      <c r="W36" t="b">
        <v>0</v>
      </c>
      <c r="X36" t="b">
        <v>0</v>
      </c>
      <c r="Y36" t="b">
        <v>1</v>
      </c>
      <c r="Z36" t="b">
        <v>0</v>
      </c>
      <c r="AA36" t="b">
        <v>0</v>
      </c>
      <c r="AB36" t="b">
        <v>0</v>
      </c>
      <c r="AC36" t="b">
        <v>0</v>
      </c>
      <c r="AD36" s="21" t="b">
        <v>0</v>
      </c>
      <c r="AE36" t="b">
        <v>0</v>
      </c>
      <c r="AF36" t="b">
        <v>0</v>
      </c>
      <c r="AG36" t="b">
        <v>1</v>
      </c>
    </row>
    <row r="37" spans="1:33" x14ac:dyDescent="0.3">
      <c r="A37" s="13">
        <f t="shared" si="3"/>
        <v>30</v>
      </c>
      <c r="B37" s="13" t="s">
        <v>230</v>
      </c>
      <c r="C37" s="17" t="s">
        <v>216</v>
      </c>
      <c r="D37" t="s">
        <v>240</v>
      </c>
      <c r="E37" s="17" t="s">
        <v>120</v>
      </c>
      <c r="F37" s="17" t="s">
        <v>122</v>
      </c>
      <c r="G37" s="17" t="str">
        <f t="shared" si="1"/>
        <v>2030</v>
      </c>
      <c r="H37" s="17" t="s">
        <v>239</v>
      </c>
      <c r="I37" s="17" t="str">
        <f t="shared" si="4"/>
        <v>2019</v>
      </c>
      <c r="J37" s="17" t="s">
        <v>87</v>
      </c>
      <c r="K37" s="17">
        <v>0</v>
      </c>
      <c r="L37" s="17">
        <v>0</v>
      </c>
      <c r="M37" s="17">
        <v>-1</v>
      </c>
      <c r="N37" s="17" t="s">
        <v>264</v>
      </c>
      <c r="O37" s="60">
        <f>0.02</f>
        <v>0.02</v>
      </c>
      <c r="P37" s="17">
        <v>1</v>
      </c>
      <c r="Q37" s="17">
        <v>0</v>
      </c>
      <c r="R37" t="s">
        <v>221</v>
      </c>
      <c r="S37" t="s">
        <v>222</v>
      </c>
      <c r="T37" t="s">
        <v>261</v>
      </c>
      <c r="U37" s="20" t="b">
        <v>0</v>
      </c>
      <c r="V37" t="b">
        <v>1</v>
      </c>
      <c r="W37" t="b">
        <v>0</v>
      </c>
      <c r="X37" t="b">
        <v>0</v>
      </c>
      <c r="Y37" t="b">
        <v>1</v>
      </c>
      <c r="Z37" t="b">
        <v>0</v>
      </c>
      <c r="AA37" t="b">
        <v>0</v>
      </c>
      <c r="AB37" t="b">
        <v>0</v>
      </c>
      <c r="AC37" t="b">
        <v>0</v>
      </c>
      <c r="AD37" s="21" t="b">
        <v>0</v>
      </c>
      <c r="AE37" t="b">
        <v>0</v>
      </c>
      <c r="AF37" t="b">
        <v>0</v>
      </c>
      <c r="AG37" t="b">
        <v>1</v>
      </c>
    </row>
    <row r="38" spans="1:33" x14ac:dyDescent="0.3">
      <c r="A38" s="13">
        <f t="shared" si="3"/>
        <v>31</v>
      </c>
      <c r="B38" s="13" t="s">
        <v>230</v>
      </c>
      <c r="C38" s="17" t="s">
        <v>216</v>
      </c>
      <c r="D38" t="s">
        <v>240</v>
      </c>
      <c r="E38" s="17" t="s">
        <v>120</v>
      </c>
      <c r="F38" s="17" t="s">
        <v>122</v>
      </c>
      <c r="G38" s="17" t="str">
        <f t="shared" si="1"/>
        <v>2030</v>
      </c>
      <c r="H38" s="17" t="s">
        <v>239</v>
      </c>
      <c r="I38" s="17" t="str">
        <f t="shared" si="4"/>
        <v>2019</v>
      </c>
      <c r="J38" s="17" t="s">
        <v>87</v>
      </c>
      <c r="K38" s="17">
        <v>0</v>
      </c>
      <c r="L38" s="17">
        <v>0</v>
      </c>
      <c r="M38" s="17">
        <v>-1</v>
      </c>
      <c r="N38" s="17" t="s">
        <v>264</v>
      </c>
      <c r="O38" s="60">
        <f>0.04</f>
        <v>0.04</v>
      </c>
      <c r="P38" s="17">
        <v>1</v>
      </c>
      <c r="Q38" s="17">
        <v>0</v>
      </c>
      <c r="R38" t="s">
        <v>221</v>
      </c>
      <c r="S38" t="s">
        <v>222</v>
      </c>
      <c r="T38" t="s">
        <v>261</v>
      </c>
      <c r="U38" s="20" t="b">
        <v>0</v>
      </c>
      <c r="V38" t="b">
        <v>1</v>
      </c>
      <c r="W38" t="b">
        <v>0</v>
      </c>
      <c r="X38" t="b">
        <v>0</v>
      </c>
      <c r="Y38" t="b">
        <v>1</v>
      </c>
      <c r="Z38" t="b">
        <v>0</v>
      </c>
      <c r="AA38" t="b">
        <v>0</v>
      </c>
      <c r="AB38" t="b">
        <v>0</v>
      </c>
      <c r="AC38" t="b">
        <v>0</v>
      </c>
      <c r="AD38" s="21" t="b">
        <v>0</v>
      </c>
      <c r="AE38" t="b">
        <v>0</v>
      </c>
      <c r="AF38" t="b">
        <v>0</v>
      </c>
      <c r="AG38" t="b">
        <v>1</v>
      </c>
    </row>
    <row r="39" spans="1:33" x14ac:dyDescent="0.3">
      <c r="A39" s="13">
        <f>ROW(A39)-ROW($A$7)</f>
        <v>32</v>
      </c>
      <c r="B39" s="13" t="s">
        <v>230</v>
      </c>
      <c r="C39" s="17" t="s">
        <v>216</v>
      </c>
      <c r="D39" t="s">
        <v>240</v>
      </c>
      <c r="E39" s="17" t="s">
        <v>120</v>
      </c>
      <c r="F39" s="17" t="s">
        <v>122</v>
      </c>
      <c r="G39" s="17" t="str">
        <f t="shared" si="1"/>
        <v>2030</v>
      </c>
      <c r="H39" s="17" t="s">
        <v>239</v>
      </c>
      <c r="I39" s="17" t="str">
        <f t="shared" si="4"/>
        <v>2019</v>
      </c>
      <c r="J39" s="17" t="s">
        <v>87</v>
      </c>
      <c r="K39" s="17">
        <v>0</v>
      </c>
      <c r="L39" s="17">
        <v>0</v>
      </c>
      <c r="M39" s="17">
        <f>36.4/1000</f>
        <v>3.6400000000000002E-2</v>
      </c>
      <c r="N39" s="17" t="s">
        <v>122</v>
      </c>
      <c r="O39" s="17">
        <v>0</v>
      </c>
      <c r="P39" s="17">
        <v>1</v>
      </c>
      <c r="Q39" s="17">
        <v>0</v>
      </c>
      <c r="R39" t="s">
        <v>221</v>
      </c>
      <c r="S39" t="s">
        <v>222</v>
      </c>
      <c r="T39" t="s">
        <v>261</v>
      </c>
      <c r="U39" s="20" t="b">
        <v>0</v>
      </c>
      <c r="V39" t="b">
        <v>1</v>
      </c>
      <c r="W39" t="b">
        <v>0</v>
      </c>
      <c r="X39" t="b">
        <v>0</v>
      </c>
      <c r="Y39" t="b">
        <v>1</v>
      </c>
      <c r="Z39" t="b">
        <v>0</v>
      </c>
      <c r="AA39" t="b">
        <v>0</v>
      </c>
      <c r="AB39" t="b">
        <v>0</v>
      </c>
      <c r="AC39" t="b">
        <v>0</v>
      </c>
      <c r="AD39" s="21" t="b">
        <v>0</v>
      </c>
      <c r="AE39" t="b">
        <v>0</v>
      </c>
      <c r="AF39" t="b">
        <v>0</v>
      </c>
      <c r="AG39" t="b">
        <v>1</v>
      </c>
    </row>
    <row r="40" spans="1:33" x14ac:dyDescent="0.3">
      <c r="A40" s="13">
        <f t="shared" si="3"/>
        <v>33</v>
      </c>
      <c r="B40" s="13" t="s">
        <v>230</v>
      </c>
      <c r="C40" s="17" t="s">
        <v>216</v>
      </c>
      <c r="D40" t="s">
        <v>259</v>
      </c>
      <c r="E40" s="17" t="s">
        <v>120</v>
      </c>
      <c r="F40" s="17" t="s">
        <v>122</v>
      </c>
      <c r="G40" s="17" t="str">
        <f t="shared" si="1"/>
        <v>2030</v>
      </c>
      <c r="H40" s="17" t="s">
        <v>239</v>
      </c>
      <c r="I40" s="17" t="str">
        <f>"2019"</f>
        <v>2019</v>
      </c>
      <c r="J40" s="17" t="s">
        <v>87</v>
      </c>
      <c r="K40" s="17">
        <v>0</v>
      </c>
      <c r="L40" s="17">
        <v>0</v>
      </c>
      <c r="M40" s="17">
        <v>-1</v>
      </c>
      <c r="N40" s="17" t="s">
        <v>122</v>
      </c>
      <c r="O40" s="17">
        <v>0</v>
      </c>
      <c r="P40" s="17">
        <v>1</v>
      </c>
      <c r="Q40" s="17">
        <v>0</v>
      </c>
      <c r="R40" t="s">
        <v>221</v>
      </c>
      <c r="S40" t="s">
        <v>222</v>
      </c>
      <c r="T40" t="s">
        <v>261</v>
      </c>
      <c r="U40" s="20" t="b">
        <v>0</v>
      </c>
      <c r="V40" t="b">
        <v>1</v>
      </c>
      <c r="W40" t="b">
        <v>0</v>
      </c>
      <c r="X40" t="b">
        <v>0</v>
      </c>
      <c r="Y40" t="b">
        <v>1</v>
      </c>
      <c r="Z40" t="b">
        <v>0</v>
      </c>
      <c r="AA40" t="b">
        <v>0</v>
      </c>
      <c r="AB40" t="b">
        <v>0</v>
      </c>
      <c r="AC40" t="b">
        <v>0</v>
      </c>
      <c r="AD40" s="21" t="b">
        <v>0</v>
      </c>
      <c r="AE40" t="b">
        <v>0</v>
      </c>
      <c r="AF40" t="b">
        <v>0</v>
      </c>
      <c r="AG40" t="b">
        <v>1</v>
      </c>
    </row>
    <row r="41" spans="1:33" x14ac:dyDescent="0.3">
      <c r="A41" s="13">
        <f t="shared" si="3"/>
        <v>34</v>
      </c>
      <c r="B41" s="13" t="s">
        <v>230</v>
      </c>
      <c r="C41" s="17" t="s">
        <v>216</v>
      </c>
      <c r="D41" t="s">
        <v>259</v>
      </c>
      <c r="E41" s="17" t="s">
        <v>120</v>
      </c>
      <c r="F41" s="17" t="s">
        <v>122</v>
      </c>
      <c r="G41" s="17" t="str">
        <f t="shared" si="1"/>
        <v>2030</v>
      </c>
      <c r="H41" s="17" t="s">
        <v>239</v>
      </c>
      <c r="I41" s="17" t="str">
        <f>"2019"</f>
        <v>2019</v>
      </c>
      <c r="J41" s="17" t="s">
        <v>87</v>
      </c>
      <c r="K41" s="17">
        <v>0</v>
      </c>
      <c r="L41" s="17">
        <v>0</v>
      </c>
      <c r="M41" s="17">
        <v>-1</v>
      </c>
      <c r="N41" s="17" t="s">
        <v>263</v>
      </c>
      <c r="O41" s="59">
        <v>-1</v>
      </c>
      <c r="P41" s="17">
        <v>1</v>
      </c>
      <c r="Q41" s="17">
        <v>0</v>
      </c>
      <c r="R41" t="s">
        <v>221</v>
      </c>
      <c r="S41" t="s">
        <v>222</v>
      </c>
      <c r="T41" t="s">
        <v>261</v>
      </c>
      <c r="U41" s="20" t="b">
        <v>0</v>
      </c>
      <c r="V41" t="b">
        <v>1</v>
      </c>
      <c r="W41" t="b">
        <v>0</v>
      </c>
      <c r="X41" t="b">
        <v>0</v>
      </c>
      <c r="Y41" t="b">
        <v>1</v>
      </c>
      <c r="Z41" t="b">
        <v>0</v>
      </c>
      <c r="AA41" t="b">
        <v>0</v>
      </c>
      <c r="AB41" t="b">
        <v>0</v>
      </c>
      <c r="AC41" t="b">
        <v>0</v>
      </c>
      <c r="AD41" s="21" t="b">
        <v>0</v>
      </c>
      <c r="AE41" t="b">
        <v>0</v>
      </c>
      <c r="AF41" t="b">
        <v>0</v>
      </c>
      <c r="AG41" t="b">
        <v>1</v>
      </c>
    </row>
    <row r="42" spans="1:33" x14ac:dyDescent="0.3">
      <c r="A42" s="13">
        <f t="shared" si="3"/>
        <v>35</v>
      </c>
      <c r="B42" s="13" t="s">
        <v>230</v>
      </c>
      <c r="C42" s="17" t="s">
        <v>216</v>
      </c>
      <c r="D42" t="s">
        <v>259</v>
      </c>
      <c r="E42" s="17" t="s">
        <v>120</v>
      </c>
      <c r="F42" s="17" t="s">
        <v>122</v>
      </c>
      <c r="G42" s="17" t="str">
        <f t="shared" si="1"/>
        <v>2030</v>
      </c>
      <c r="H42" s="17" t="s">
        <v>239</v>
      </c>
      <c r="I42" s="17" t="str">
        <f>"2019"</f>
        <v>2019</v>
      </c>
      <c r="J42" s="17" t="s">
        <v>87</v>
      </c>
      <c r="K42" s="17">
        <v>0</v>
      </c>
      <c r="L42" s="17">
        <v>0</v>
      </c>
      <c r="M42" s="17">
        <v>-1</v>
      </c>
      <c r="N42" s="17" t="s">
        <v>263</v>
      </c>
      <c r="O42" s="60">
        <f>0.02</f>
        <v>0.02</v>
      </c>
      <c r="P42" s="17">
        <v>1</v>
      </c>
      <c r="Q42" s="17">
        <v>0</v>
      </c>
      <c r="R42" t="s">
        <v>221</v>
      </c>
      <c r="S42" t="s">
        <v>222</v>
      </c>
      <c r="T42" t="s">
        <v>261</v>
      </c>
      <c r="U42" s="20" t="b">
        <v>0</v>
      </c>
      <c r="V42" t="b">
        <v>1</v>
      </c>
      <c r="W42" t="b">
        <v>0</v>
      </c>
      <c r="X42" t="b">
        <v>0</v>
      </c>
      <c r="Y42" t="b">
        <v>1</v>
      </c>
      <c r="Z42" t="b">
        <v>0</v>
      </c>
      <c r="AA42" t="b">
        <v>0</v>
      </c>
      <c r="AB42" t="b">
        <v>0</v>
      </c>
      <c r="AC42" t="b">
        <v>0</v>
      </c>
      <c r="AD42" s="21" t="b">
        <v>0</v>
      </c>
      <c r="AE42" t="b">
        <v>0</v>
      </c>
      <c r="AF42" t="b">
        <v>0</v>
      </c>
      <c r="AG42" t="b">
        <v>1</v>
      </c>
    </row>
    <row r="43" spans="1:33" x14ac:dyDescent="0.3">
      <c r="A43" s="13">
        <f t="shared" si="3"/>
        <v>36</v>
      </c>
      <c r="B43" s="13" t="s">
        <v>230</v>
      </c>
      <c r="C43" s="17" t="s">
        <v>216</v>
      </c>
      <c r="D43" t="s">
        <v>259</v>
      </c>
      <c r="E43" s="17" t="s">
        <v>120</v>
      </c>
      <c r="F43" s="17" t="s">
        <v>122</v>
      </c>
      <c r="G43" s="17" t="str">
        <f t="shared" si="1"/>
        <v>2030</v>
      </c>
      <c r="H43" s="17" t="s">
        <v>239</v>
      </c>
      <c r="I43" s="17" t="str">
        <f t="shared" ref="I43:I47" si="5">"2019"</f>
        <v>2019</v>
      </c>
      <c r="J43" s="17" t="s">
        <v>87</v>
      </c>
      <c r="K43" s="17">
        <v>0</v>
      </c>
      <c r="L43" s="17">
        <v>0</v>
      </c>
      <c r="M43" s="17">
        <v>-1</v>
      </c>
      <c r="N43" s="17" t="s">
        <v>263</v>
      </c>
      <c r="O43" s="60">
        <f>0.04</f>
        <v>0.04</v>
      </c>
      <c r="P43" s="17">
        <v>1</v>
      </c>
      <c r="Q43" s="17">
        <v>0</v>
      </c>
      <c r="R43" t="s">
        <v>221</v>
      </c>
      <c r="S43" t="s">
        <v>222</v>
      </c>
      <c r="T43" t="s">
        <v>261</v>
      </c>
      <c r="U43" s="20" t="b">
        <v>0</v>
      </c>
      <c r="V43" t="b">
        <v>1</v>
      </c>
      <c r="W43" t="b">
        <v>0</v>
      </c>
      <c r="X43" t="b">
        <v>0</v>
      </c>
      <c r="Y43" t="b">
        <v>1</v>
      </c>
      <c r="Z43" t="b">
        <v>0</v>
      </c>
      <c r="AA43" t="b">
        <v>0</v>
      </c>
      <c r="AB43" t="b">
        <v>0</v>
      </c>
      <c r="AC43" t="b">
        <v>0</v>
      </c>
      <c r="AD43" s="21" t="b">
        <v>0</v>
      </c>
      <c r="AE43" t="b">
        <v>0</v>
      </c>
      <c r="AF43" t="b">
        <v>0</v>
      </c>
      <c r="AG43" t="b">
        <v>1</v>
      </c>
    </row>
    <row r="44" spans="1:33" x14ac:dyDescent="0.3">
      <c r="A44" s="13">
        <f t="shared" si="3"/>
        <v>37</v>
      </c>
      <c r="B44" s="13" t="s">
        <v>230</v>
      </c>
      <c r="C44" s="17" t="s">
        <v>216</v>
      </c>
      <c r="D44" t="s">
        <v>259</v>
      </c>
      <c r="E44" s="17" t="s">
        <v>120</v>
      </c>
      <c r="F44" s="17" t="s">
        <v>122</v>
      </c>
      <c r="G44" s="17" t="str">
        <f t="shared" si="1"/>
        <v>2030</v>
      </c>
      <c r="H44" s="17" t="s">
        <v>239</v>
      </c>
      <c r="I44" s="17" t="str">
        <f t="shared" si="5"/>
        <v>2019</v>
      </c>
      <c r="J44" s="17" t="s">
        <v>87</v>
      </c>
      <c r="K44" s="17">
        <v>0</v>
      </c>
      <c r="L44" s="17">
        <v>0</v>
      </c>
      <c r="M44" s="17">
        <v>-1</v>
      </c>
      <c r="N44" s="17" t="s">
        <v>264</v>
      </c>
      <c r="O44" s="17">
        <v>-1</v>
      </c>
      <c r="P44" s="17">
        <v>1</v>
      </c>
      <c r="Q44" s="17">
        <v>0</v>
      </c>
      <c r="R44" t="s">
        <v>221</v>
      </c>
      <c r="S44" t="s">
        <v>222</v>
      </c>
      <c r="T44" t="s">
        <v>261</v>
      </c>
      <c r="U44" s="20" t="b">
        <v>0</v>
      </c>
      <c r="V44" t="b">
        <v>1</v>
      </c>
      <c r="W44" t="b">
        <v>0</v>
      </c>
      <c r="X44" t="b">
        <v>0</v>
      </c>
      <c r="Y44" t="b">
        <v>1</v>
      </c>
      <c r="Z44" t="b">
        <v>0</v>
      </c>
      <c r="AA44" t="b">
        <v>0</v>
      </c>
      <c r="AB44" t="b">
        <v>0</v>
      </c>
      <c r="AC44" t="b">
        <v>0</v>
      </c>
      <c r="AD44" s="21" t="b">
        <v>0</v>
      </c>
      <c r="AE44" t="b">
        <v>0</v>
      </c>
      <c r="AF44" t="b">
        <v>0</v>
      </c>
      <c r="AG44" t="b">
        <v>1</v>
      </c>
    </row>
    <row r="45" spans="1:33" x14ac:dyDescent="0.3">
      <c r="A45" s="13">
        <f t="shared" si="3"/>
        <v>38</v>
      </c>
      <c r="B45" s="13" t="s">
        <v>230</v>
      </c>
      <c r="C45" s="17" t="s">
        <v>216</v>
      </c>
      <c r="D45" t="s">
        <v>259</v>
      </c>
      <c r="E45" s="17" t="s">
        <v>120</v>
      </c>
      <c r="F45" s="17" t="s">
        <v>122</v>
      </c>
      <c r="G45" s="17" t="str">
        <f t="shared" si="1"/>
        <v>2030</v>
      </c>
      <c r="H45" s="17" t="s">
        <v>239</v>
      </c>
      <c r="I45" s="17" t="str">
        <f t="shared" si="5"/>
        <v>2019</v>
      </c>
      <c r="J45" s="17" t="s">
        <v>87</v>
      </c>
      <c r="K45" s="17">
        <v>0</v>
      </c>
      <c r="L45" s="17">
        <v>0</v>
      </c>
      <c r="M45" s="17">
        <v>-1</v>
      </c>
      <c r="N45" s="17" t="s">
        <v>264</v>
      </c>
      <c r="O45" s="60">
        <f>0.02</f>
        <v>0.02</v>
      </c>
      <c r="P45" s="17">
        <v>1</v>
      </c>
      <c r="Q45" s="17">
        <v>0</v>
      </c>
      <c r="R45" t="s">
        <v>221</v>
      </c>
      <c r="S45" t="s">
        <v>222</v>
      </c>
      <c r="T45" t="s">
        <v>261</v>
      </c>
      <c r="U45" s="20" t="b">
        <v>0</v>
      </c>
      <c r="V45" t="b">
        <v>1</v>
      </c>
      <c r="W45" t="b">
        <v>0</v>
      </c>
      <c r="X45" t="b">
        <v>0</v>
      </c>
      <c r="Y45" t="b">
        <v>1</v>
      </c>
      <c r="Z45" t="b">
        <v>0</v>
      </c>
      <c r="AA45" t="b">
        <v>0</v>
      </c>
      <c r="AB45" t="b">
        <v>0</v>
      </c>
      <c r="AC45" t="b">
        <v>0</v>
      </c>
      <c r="AD45" s="21" t="b">
        <v>0</v>
      </c>
      <c r="AE45" t="b">
        <v>0</v>
      </c>
      <c r="AF45" t="b">
        <v>0</v>
      </c>
      <c r="AG45" t="b">
        <v>1</v>
      </c>
    </row>
    <row r="46" spans="1:33" x14ac:dyDescent="0.3">
      <c r="A46" s="13">
        <f t="shared" si="3"/>
        <v>39</v>
      </c>
      <c r="B46" s="13" t="s">
        <v>230</v>
      </c>
      <c r="C46" s="17" t="s">
        <v>216</v>
      </c>
      <c r="D46" t="s">
        <v>259</v>
      </c>
      <c r="E46" s="17" t="s">
        <v>120</v>
      </c>
      <c r="F46" s="17" t="s">
        <v>122</v>
      </c>
      <c r="G46" s="17" t="str">
        <f t="shared" si="1"/>
        <v>2030</v>
      </c>
      <c r="H46" s="17" t="s">
        <v>239</v>
      </c>
      <c r="I46" s="17" t="str">
        <f t="shared" si="5"/>
        <v>2019</v>
      </c>
      <c r="J46" s="17" t="s">
        <v>87</v>
      </c>
      <c r="K46" s="17">
        <v>0</v>
      </c>
      <c r="L46" s="17">
        <v>0</v>
      </c>
      <c r="M46" s="17">
        <v>-1</v>
      </c>
      <c r="N46" s="17" t="s">
        <v>264</v>
      </c>
      <c r="O46" s="60">
        <f>0.04</f>
        <v>0.04</v>
      </c>
      <c r="P46" s="17">
        <v>1</v>
      </c>
      <c r="Q46" s="17">
        <v>0</v>
      </c>
      <c r="R46" t="s">
        <v>221</v>
      </c>
      <c r="S46" t="s">
        <v>222</v>
      </c>
      <c r="T46" t="s">
        <v>261</v>
      </c>
      <c r="U46" s="20" t="b">
        <v>0</v>
      </c>
      <c r="V46" t="b">
        <v>1</v>
      </c>
      <c r="W46" t="b">
        <v>0</v>
      </c>
      <c r="X46" t="b">
        <v>0</v>
      </c>
      <c r="Y46" t="b">
        <v>1</v>
      </c>
      <c r="Z46" t="b">
        <v>0</v>
      </c>
      <c r="AA46" t="b">
        <v>0</v>
      </c>
      <c r="AB46" t="b">
        <v>0</v>
      </c>
      <c r="AC46" t="b">
        <v>0</v>
      </c>
      <c r="AD46" s="21" t="b">
        <v>0</v>
      </c>
      <c r="AE46" t="b">
        <v>0</v>
      </c>
      <c r="AF46" t="b">
        <v>0</v>
      </c>
      <c r="AG46" t="b">
        <v>1</v>
      </c>
    </row>
    <row r="47" spans="1:33" x14ac:dyDescent="0.3">
      <c r="A47" s="13">
        <f>ROW(A47)-ROW($A$7)</f>
        <v>40</v>
      </c>
      <c r="B47" s="13" t="s">
        <v>230</v>
      </c>
      <c r="C47" s="17" t="s">
        <v>216</v>
      </c>
      <c r="D47" t="s">
        <v>259</v>
      </c>
      <c r="E47" s="17" t="s">
        <v>120</v>
      </c>
      <c r="F47" s="17" t="s">
        <v>122</v>
      </c>
      <c r="G47" s="17" t="str">
        <f t="shared" si="1"/>
        <v>2030</v>
      </c>
      <c r="H47" s="17" t="s">
        <v>239</v>
      </c>
      <c r="I47" s="17" t="str">
        <f t="shared" si="5"/>
        <v>2019</v>
      </c>
      <c r="J47" s="17" t="s">
        <v>87</v>
      </c>
      <c r="K47" s="17">
        <v>0</v>
      </c>
      <c r="L47" s="17">
        <v>0</v>
      </c>
      <c r="M47" s="17">
        <f>36.4/1000</f>
        <v>3.6400000000000002E-2</v>
      </c>
      <c r="N47" s="17" t="s">
        <v>122</v>
      </c>
      <c r="O47" s="17">
        <v>0</v>
      </c>
      <c r="P47" s="17">
        <v>1</v>
      </c>
      <c r="Q47" s="17">
        <v>0</v>
      </c>
      <c r="R47" t="s">
        <v>221</v>
      </c>
      <c r="S47" t="s">
        <v>222</v>
      </c>
      <c r="T47" t="s">
        <v>261</v>
      </c>
      <c r="U47" s="20" t="b">
        <v>0</v>
      </c>
      <c r="V47" t="b">
        <v>1</v>
      </c>
      <c r="W47" t="b">
        <v>0</v>
      </c>
      <c r="X47" t="b">
        <v>0</v>
      </c>
      <c r="Y47" t="b">
        <v>1</v>
      </c>
      <c r="Z47" t="b">
        <v>0</v>
      </c>
      <c r="AA47" t="b">
        <v>0</v>
      </c>
      <c r="AB47" t="b">
        <v>0</v>
      </c>
      <c r="AC47" t="b">
        <v>0</v>
      </c>
      <c r="AD47" s="21" t="b">
        <v>0</v>
      </c>
      <c r="AE47" t="b">
        <v>0</v>
      </c>
      <c r="AF47" t="b">
        <v>0</v>
      </c>
      <c r="AG47" t="b">
        <v>1</v>
      </c>
    </row>
    <row r="48" spans="1:33" x14ac:dyDescent="0.3">
      <c r="A48" s="13">
        <f t="shared" si="3"/>
        <v>41</v>
      </c>
      <c r="B48" s="13" t="s">
        <v>230</v>
      </c>
      <c r="C48" s="17" t="s">
        <v>216</v>
      </c>
      <c r="D48" t="s">
        <v>260</v>
      </c>
      <c r="E48" s="17" t="s">
        <v>120</v>
      </c>
      <c r="F48" s="17" t="s">
        <v>122</v>
      </c>
      <c r="G48" s="17" t="str">
        <f t="shared" si="1"/>
        <v>2030</v>
      </c>
      <c r="H48" s="17" t="s">
        <v>239</v>
      </c>
      <c r="I48" s="17" t="str">
        <f>"2019"</f>
        <v>2019</v>
      </c>
      <c r="J48" s="17" t="s">
        <v>87</v>
      </c>
      <c r="K48" s="17">
        <v>0</v>
      </c>
      <c r="L48" s="17">
        <v>0</v>
      </c>
      <c r="M48" s="17">
        <v>-1</v>
      </c>
      <c r="N48" s="17" t="s">
        <v>122</v>
      </c>
      <c r="O48" s="17">
        <v>0</v>
      </c>
      <c r="P48" s="17">
        <v>1</v>
      </c>
      <c r="Q48" s="17">
        <v>0</v>
      </c>
      <c r="R48" t="s">
        <v>221</v>
      </c>
      <c r="S48" t="s">
        <v>222</v>
      </c>
      <c r="T48" t="s">
        <v>261</v>
      </c>
      <c r="U48" s="20" t="b">
        <v>0</v>
      </c>
      <c r="V48" t="b">
        <v>1</v>
      </c>
      <c r="W48" t="b">
        <v>0</v>
      </c>
      <c r="X48" t="b">
        <v>0</v>
      </c>
      <c r="Y48" t="b">
        <v>1</v>
      </c>
      <c r="Z48" t="b">
        <v>0</v>
      </c>
      <c r="AA48" t="b">
        <v>0</v>
      </c>
      <c r="AB48" t="b">
        <v>0</v>
      </c>
      <c r="AC48" t="b">
        <v>0</v>
      </c>
      <c r="AD48" s="21" t="b">
        <v>0</v>
      </c>
      <c r="AE48" t="b">
        <v>0</v>
      </c>
      <c r="AF48" t="b">
        <v>0</v>
      </c>
      <c r="AG48" t="b">
        <v>1</v>
      </c>
    </row>
    <row r="49" spans="1:33" x14ac:dyDescent="0.3">
      <c r="A49" s="13">
        <f t="shared" si="3"/>
        <v>42</v>
      </c>
      <c r="B49" s="13" t="s">
        <v>230</v>
      </c>
      <c r="C49" s="17" t="s">
        <v>216</v>
      </c>
      <c r="D49" t="s">
        <v>260</v>
      </c>
      <c r="E49" s="17" t="s">
        <v>120</v>
      </c>
      <c r="F49" s="17" t="s">
        <v>122</v>
      </c>
      <c r="G49" s="17" t="str">
        <f t="shared" si="1"/>
        <v>2030</v>
      </c>
      <c r="H49" s="17" t="s">
        <v>239</v>
      </c>
      <c r="I49" s="17" t="str">
        <f>"2019"</f>
        <v>2019</v>
      </c>
      <c r="J49" s="17" t="s">
        <v>87</v>
      </c>
      <c r="K49" s="17">
        <v>0</v>
      </c>
      <c r="L49" s="17">
        <v>0</v>
      </c>
      <c r="M49" s="17">
        <v>-1</v>
      </c>
      <c r="N49" s="17" t="s">
        <v>263</v>
      </c>
      <c r="O49" s="59">
        <v>-1</v>
      </c>
      <c r="P49" s="17">
        <v>1</v>
      </c>
      <c r="Q49" s="17">
        <v>0</v>
      </c>
      <c r="R49" t="s">
        <v>221</v>
      </c>
      <c r="S49" t="s">
        <v>222</v>
      </c>
      <c r="T49" t="s">
        <v>261</v>
      </c>
      <c r="U49" s="20" t="b">
        <v>0</v>
      </c>
      <c r="V49" t="b">
        <v>1</v>
      </c>
      <c r="W49" t="b">
        <v>0</v>
      </c>
      <c r="X49" t="b">
        <v>0</v>
      </c>
      <c r="Y49" t="b">
        <v>1</v>
      </c>
      <c r="Z49" t="b">
        <v>0</v>
      </c>
      <c r="AA49" t="b">
        <v>0</v>
      </c>
      <c r="AB49" t="b">
        <v>0</v>
      </c>
      <c r="AC49" t="b">
        <v>0</v>
      </c>
      <c r="AD49" s="21" t="b">
        <v>0</v>
      </c>
      <c r="AE49" t="b">
        <v>0</v>
      </c>
      <c r="AF49" t="b">
        <v>0</v>
      </c>
      <c r="AG49" t="b">
        <v>1</v>
      </c>
    </row>
    <row r="50" spans="1:33" x14ac:dyDescent="0.3">
      <c r="A50" s="13">
        <f t="shared" si="3"/>
        <v>43</v>
      </c>
      <c r="B50" s="13" t="s">
        <v>230</v>
      </c>
      <c r="C50" s="17" t="s">
        <v>216</v>
      </c>
      <c r="D50" t="s">
        <v>260</v>
      </c>
      <c r="E50" s="17" t="s">
        <v>120</v>
      </c>
      <c r="F50" s="17" t="s">
        <v>122</v>
      </c>
      <c r="G50" s="17" t="str">
        <f t="shared" si="1"/>
        <v>2030</v>
      </c>
      <c r="H50" s="17" t="s">
        <v>239</v>
      </c>
      <c r="I50" s="17" t="str">
        <f>"2019"</f>
        <v>2019</v>
      </c>
      <c r="J50" s="17" t="s">
        <v>87</v>
      </c>
      <c r="K50" s="17">
        <v>0</v>
      </c>
      <c r="L50" s="17">
        <v>0</v>
      </c>
      <c r="M50" s="17">
        <v>-1</v>
      </c>
      <c r="N50" s="17" t="s">
        <v>263</v>
      </c>
      <c r="O50" s="60">
        <f>0.02</f>
        <v>0.02</v>
      </c>
      <c r="P50" s="17">
        <v>1</v>
      </c>
      <c r="Q50" s="17">
        <v>0</v>
      </c>
      <c r="R50" t="s">
        <v>221</v>
      </c>
      <c r="S50" t="s">
        <v>222</v>
      </c>
      <c r="T50" t="s">
        <v>261</v>
      </c>
      <c r="U50" s="20" t="b">
        <v>0</v>
      </c>
      <c r="V50" t="b">
        <v>1</v>
      </c>
      <c r="W50" t="b">
        <v>0</v>
      </c>
      <c r="X50" t="b">
        <v>0</v>
      </c>
      <c r="Y50" t="b">
        <v>1</v>
      </c>
      <c r="Z50" t="b">
        <v>0</v>
      </c>
      <c r="AA50" t="b">
        <v>0</v>
      </c>
      <c r="AB50" t="b">
        <v>0</v>
      </c>
      <c r="AC50" t="b">
        <v>0</v>
      </c>
      <c r="AD50" s="21" t="b">
        <v>0</v>
      </c>
      <c r="AE50" t="b">
        <v>0</v>
      </c>
      <c r="AF50" t="b">
        <v>0</v>
      </c>
      <c r="AG50" t="b">
        <v>1</v>
      </c>
    </row>
    <row r="51" spans="1:33" x14ac:dyDescent="0.3">
      <c r="A51" s="13">
        <f t="shared" si="3"/>
        <v>44</v>
      </c>
      <c r="B51" s="13" t="s">
        <v>230</v>
      </c>
      <c r="C51" s="17" t="s">
        <v>216</v>
      </c>
      <c r="D51" t="s">
        <v>260</v>
      </c>
      <c r="E51" s="17" t="s">
        <v>120</v>
      </c>
      <c r="F51" s="17" t="s">
        <v>122</v>
      </c>
      <c r="G51" s="17" t="str">
        <f t="shared" si="1"/>
        <v>2030</v>
      </c>
      <c r="H51" s="17" t="s">
        <v>239</v>
      </c>
      <c r="I51" s="17" t="str">
        <f t="shared" ref="I51:I116" si="6">"2019"</f>
        <v>2019</v>
      </c>
      <c r="J51" s="17" t="s">
        <v>87</v>
      </c>
      <c r="K51" s="17">
        <v>0</v>
      </c>
      <c r="L51" s="17">
        <v>0</v>
      </c>
      <c r="M51" s="17">
        <v>-1</v>
      </c>
      <c r="N51" s="17" t="s">
        <v>263</v>
      </c>
      <c r="O51" s="60">
        <f>0.04</f>
        <v>0.04</v>
      </c>
      <c r="P51" s="17">
        <v>1</v>
      </c>
      <c r="Q51" s="17">
        <v>0</v>
      </c>
      <c r="R51" t="s">
        <v>221</v>
      </c>
      <c r="S51" t="s">
        <v>222</v>
      </c>
      <c r="T51" t="s">
        <v>261</v>
      </c>
      <c r="U51" s="20" t="b">
        <v>0</v>
      </c>
      <c r="V51" t="b">
        <v>1</v>
      </c>
      <c r="W51" t="b">
        <v>0</v>
      </c>
      <c r="X51" t="b">
        <v>0</v>
      </c>
      <c r="Y51" t="b">
        <v>1</v>
      </c>
      <c r="Z51" t="b">
        <v>0</v>
      </c>
      <c r="AA51" t="b">
        <v>0</v>
      </c>
      <c r="AB51" t="b">
        <v>0</v>
      </c>
      <c r="AC51" t="b">
        <v>0</v>
      </c>
      <c r="AD51" s="21" t="b">
        <v>0</v>
      </c>
      <c r="AE51" t="b">
        <v>0</v>
      </c>
      <c r="AF51" t="b">
        <v>0</v>
      </c>
      <c r="AG51" t="b">
        <v>1</v>
      </c>
    </row>
    <row r="52" spans="1:33" x14ac:dyDescent="0.3">
      <c r="A52" s="13">
        <f t="shared" si="3"/>
        <v>45</v>
      </c>
      <c r="B52" s="13" t="s">
        <v>230</v>
      </c>
      <c r="C52" s="17" t="s">
        <v>216</v>
      </c>
      <c r="D52" t="s">
        <v>260</v>
      </c>
      <c r="E52" s="17" t="s">
        <v>120</v>
      </c>
      <c r="F52" s="17" t="s">
        <v>122</v>
      </c>
      <c r="G52" s="17" t="str">
        <f t="shared" si="1"/>
        <v>2030</v>
      </c>
      <c r="H52" s="17" t="s">
        <v>239</v>
      </c>
      <c r="I52" s="17" t="str">
        <f t="shared" si="6"/>
        <v>2019</v>
      </c>
      <c r="J52" s="17" t="s">
        <v>87</v>
      </c>
      <c r="K52" s="17">
        <v>0</v>
      </c>
      <c r="L52" s="17">
        <v>0</v>
      </c>
      <c r="M52" s="17">
        <v>-1</v>
      </c>
      <c r="N52" s="17" t="s">
        <v>264</v>
      </c>
      <c r="O52" s="17">
        <v>-1</v>
      </c>
      <c r="P52" s="17">
        <v>1</v>
      </c>
      <c r="Q52" s="17">
        <v>0</v>
      </c>
      <c r="R52" t="s">
        <v>221</v>
      </c>
      <c r="S52" t="s">
        <v>222</v>
      </c>
      <c r="T52" t="s">
        <v>261</v>
      </c>
      <c r="U52" s="20" t="b">
        <v>0</v>
      </c>
      <c r="V52" t="b">
        <v>1</v>
      </c>
      <c r="W52" t="b">
        <v>0</v>
      </c>
      <c r="X52" t="b">
        <v>0</v>
      </c>
      <c r="Y52" t="b">
        <v>1</v>
      </c>
      <c r="Z52" t="b">
        <v>0</v>
      </c>
      <c r="AA52" t="b">
        <v>0</v>
      </c>
      <c r="AB52" t="b">
        <v>0</v>
      </c>
      <c r="AC52" t="b">
        <v>0</v>
      </c>
      <c r="AD52" s="21" t="b">
        <v>0</v>
      </c>
      <c r="AE52" t="b">
        <v>0</v>
      </c>
      <c r="AF52" t="b">
        <v>0</v>
      </c>
      <c r="AG52" t="b">
        <v>1</v>
      </c>
    </row>
    <row r="53" spans="1:33" x14ac:dyDescent="0.3">
      <c r="A53" s="13">
        <f t="shared" si="3"/>
        <v>46</v>
      </c>
      <c r="B53" s="13" t="s">
        <v>230</v>
      </c>
      <c r="C53" s="17" t="s">
        <v>216</v>
      </c>
      <c r="D53" t="s">
        <v>260</v>
      </c>
      <c r="E53" s="17" t="s">
        <v>120</v>
      </c>
      <c r="F53" s="17" t="s">
        <v>122</v>
      </c>
      <c r="G53" s="17" t="str">
        <f t="shared" si="1"/>
        <v>2030</v>
      </c>
      <c r="H53" s="17" t="s">
        <v>239</v>
      </c>
      <c r="I53" s="17" t="str">
        <f t="shared" si="6"/>
        <v>2019</v>
      </c>
      <c r="J53" s="17" t="s">
        <v>87</v>
      </c>
      <c r="K53" s="17">
        <v>0</v>
      </c>
      <c r="L53" s="17">
        <v>0</v>
      </c>
      <c r="M53" s="17">
        <v>-1</v>
      </c>
      <c r="N53" s="17" t="s">
        <v>264</v>
      </c>
      <c r="O53" s="60">
        <f>0.02</f>
        <v>0.02</v>
      </c>
      <c r="P53" s="17">
        <v>1</v>
      </c>
      <c r="Q53" s="17">
        <v>0</v>
      </c>
      <c r="R53" t="s">
        <v>221</v>
      </c>
      <c r="S53" t="s">
        <v>222</v>
      </c>
      <c r="T53" t="s">
        <v>261</v>
      </c>
      <c r="U53" s="20" t="b">
        <v>0</v>
      </c>
      <c r="V53" t="b">
        <v>1</v>
      </c>
      <c r="W53" t="b">
        <v>0</v>
      </c>
      <c r="X53" t="b">
        <v>0</v>
      </c>
      <c r="Y53" t="b">
        <v>1</v>
      </c>
      <c r="Z53" t="b">
        <v>0</v>
      </c>
      <c r="AA53" t="b">
        <v>0</v>
      </c>
      <c r="AB53" t="b">
        <v>0</v>
      </c>
      <c r="AC53" t="b">
        <v>0</v>
      </c>
      <c r="AD53" s="21" t="b">
        <v>0</v>
      </c>
      <c r="AE53" t="b">
        <v>0</v>
      </c>
      <c r="AF53" t="b">
        <v>0</v>
      </c>
      <c r="AG53" t="b">
        <v>1</v>
      </c>
    </row>
    <row r="54" spans="1:33" x14ac:dyDescent="0.3">
      <c r="A54" s="13">
        <f t="shared" si="3"/>
        <v>47</v>
      </c>
      <c r="B54" s="13" t="s">
        <v>230</v>
      </c>
      <c r="C54" s="17" t="s">
        <v>216</v>
      </c>
      <c r="D54" t="s">
        <v>260</v>
      </c>
      <c r="E54" s="17" t="s">
        <v>120</v>
      </c>
      <c r="F54" s="17" t="s">
        <v>122</v>
      </c>
      <c r="G54" s="17" t="str">
        <f t="shared" si="1"/>
        <v>2030</v>
      </c>
      <c r="H54" s="17" t="s">
        <v>239</v>
      </c>
      <c r="I54" s="17" t="str">
        <f t="shared" si="6"/>
        <v>2019</v>
      </c>
      <c r="J54" s="17" t="s">
        <v>87</v>
      </c>
      <c r="K54" s="17">
        <v>0</v>
      </c>
      <c r="L54" s="17">
        <v>0</v>
      </c>
      <c r="M54" s="17">
        <v>-1</v>
      </c>
      <c r="N54" s="17" t="s">
        <v>264</v>
      </c>
      <c r="O54" s="60">
        <f>0.04</f>
        <v>0.04</v>
      </c>
      <c r="P54" s="17">
        <v>1</v>
      </c>
      <c r="Q54" s="17">
        <v>0</v>
      </c>
      <c r="R54" t="s">
        <v>221</v>
      </c>
      <c r="S54" t="s">
        <v>222</v>
      </c>
      <c r="T54" t="s">
        <v>261</v>
      </c>
      <c r="U54" s="20" t="b">
        <v>0</v>
      </c>
      <c r="V54" t="b">
        <v>1</v>
      </c>
      <c r="W54" t="b">
        <v>0</v>
      </c>
      <c r="X54" t="b">
        <v>0</v>
      </c>
      <c r="Y54" t="b">
        <v>1</v>
      </c>
      <c r="Z54" t="b">
        <v>0</v>
      </c>
      <c r="AA54" t="b">
        <v>0</v>
      </c>
      <c r="AB54" t="b">
        <v>0</v>
      </c>
      <c r="AC54" t="b">
        <v>0</v>
      </c>
      <c r="AD54" s="21" t="b">
        <v>0</v>
      </c>
      <c r="AE54" t="b">
        <v>0</v>
      </c>
      <c r="AF54" t="b">
        <v>0</v>
      </c>
      <c r="AG54" t="b">
        <v>1</v>
      </c>
    </row>
    <row r="55" spans="1:33" x14ac:dyDescent="0.3">
      <c r="A55" s="13">
        <f>ROW(A55)-ROW($A$7)</f>
        <v>48</v>
      </c>
      <c r="B55" s="13" t="s">
        <v>230</v>
      </c>
      <c r="C55" s="17" t="s">
        <v>216</v>
      </c>
      <c r="D55" t="s">
        <v>260</v>
      </c>
      <c r="E55" s="17" t="s">
        <v>120</v>
      </c>
      <c r="F55" s="17" t="s">
        <v>122</v>
      </c>
      <c r="G55" s="17" t="str">
        <f t="shared" si="1"/>
        <v>2030</v>
      </c>
      <c r="H55" s="17" t="s">
        <v>239</v>
      </c>
      <c r="I55" s="17" t="str">
        <f t="shared" si="6"/>
        <v>2019</v>
      </c>
      <c r="J55" s="17" t="s">
        <v>87</v>
      </c>
      <c r="K55" s="17">
        <v>0</v>
      </c>
      <c r="L55" s="17">
        <v>0</v>
      </c>
      <c r="M55" s="17">
        <f>36.4/1000</f>
        <v>3.6400000000000002E-2</v>
      </c>
      <c r="N55" s="17" t="s">
        <v>122</v>
      </c>
      <c r="O55" s="17">
        <v>0</v>
      </c>
      <c r="P55" s="17">
        <v>1</v>
      </c>
      <c r="Q55" s="17">
        <v>0</v>
      </c>
      <c r="R55" t="s">
        <v>221</v>
      </c>
      <c r="S55" t="s">
        <v>222</v>
      </c>
      <c r="T55" t="s">
        <v>261</v>
      </c>
      <c r="U55" s="20" t="b">
        <v>0</v>
      </c>
      <c r="V55" t="b">
        <v>1</v>
      </c>
      <c r="W55" t="b">
        <v>0</v>
      </c>
      <c r="X55" t="b">
        <v>0</v>
      </c>
      <c r="Y55" t="b">
        <v>1</v>
      </c>
      <c r="Z55" t="b">
        <v>0</v>
      </c>
      <c r="AA55" t="b">
        <v>0</v>
      </c>
      <c r="AB55" t="b">
        <v>0</v>
      </c>
      <c r="AC55" t="b">
        <v>0</v>
      </c>
      <c r="AD55" s="21" t="b">
        <v>0</v>
      </c>
      <c r="AE55" t="b">
        <v>0</v>
      </c>
      <c r="AF55" t="b">
        <v>0</v>
      </c>
      <c r="AG55" t="b">
        <v>1</v>
      </c>
    </row>
    <row r="56" spans="1:33" x14ac:dyDescent="0.3">
      <c r="A56" s="13">
        <f t="shared" si="3"/>
        <v>49</v>
      </c>
      <c r="B56" s="13" t="s">
        <v>230</v>
      </c>
      <c r="C56" s="17" t="s">
        <v>216</v>
      </c>
      <c r="D56" t="s">
        <v>240</v>
      </c>
      <c r="E56" s="17" t="s">
        <v>120</v>
      </c>
      <c r="F56" s="17" t="s">
        <v>122</v>
      </c>
      <c r="G56" s="17" t="str">
        <f t="shared" si="1"/>
        <v>2030</v>
      </c>
      <c r="H56" s="17" t="s">
        <v>239</v>
      </c>
      <c r="I56" s="17" t="str">
        <f t="shared" si="6"/>
        <v>2019</v>
      </c>
      <c r="J56" s="17" t="s">
        <v>87</v>
      </c>
      <c r="K56" s="17">
        <v>0</v>
      </c>
      <c r="L56" s="17">
        <v>0</v>
      </c>
      <c r="M56" s="17">
        <v>-1</v>
      </c>
      <c r="N56" s="17" t="s">
        <v>265</v>
      </c>
      <c r="O56" s="59">
        <v>-1</v>
      </c>
      <c r="P56" s="17">
        <v>1</v>
      </c>
      <c r="Q56" s="17">
        <v>0</v>
      </c>
      <c r="R56" t="s">
        <v>221</v>
      </c>
      <c r="S56" t="s">
        <v>222</v>
      </c>
      <c r="T56" t="s">
        <v>268</v>
      </c>
      <c r="U56" s="20" t="b">
        <v>0</v>
      </c>
      <c r="V56" t="b">
        <v>1</v>
      </c>
      <c r="W56" t="b">
        <v>0</v>
      </c>
      <c r="X56" t="b">
        <v>0</v>
      </c>
      <c r="Y56" t="b">
        <v>1</v>
      </c>
      <c r="Z56" t="b">
        <v>0</v>
      </c>
      <c r="AA56" t="b">
        <v>0</v>
      </c>
      <c r="AB56" t="b">
        <v>0</v>
      </c>
      <c r="AC56" t="b">
        <v>0</v>
      </c>
      <c r="AD56" s="21" t="b">
        <v>0</v>
      </c>
      <c r="AE56" t="b">
        <v>0</v>
      </c>
      <c r="AF56" t="b">
        <v>0</v>
      </c>
      <c r="AG56" t="b">
        <v>1</v>
      </c>
    </row>
    <row r="57" spans="1:33" x14ac:dyDescent="0.3">
      <c r="A57" s="13">
        <f t="shared" si="3"/>
        <v>50</v>
      </c>
      <c r="B57" s="13" t="s">
        <v>230</v>
      </c>
      <c r="C57" s="17" t="s">
        <v>216</v>
      </c>
      <c r="D57" t="s">
        <v>240</v>
      </c>
      <c r="E57" s="17" t="s">
        <v>120</v>
      </c>
      <c r="F57" s="17" t="s">
        <v>122</v>
      </c>
      <c r="G57" s="17" t="str">
        <f t="shared" si="1"/>
        <v>2030</v>
      </c>
      <c r="H57" s="17" t="s">
        <v>239</v>
      </c>
      <c r="I57" s="17" t="str">
        <f t="shared" si="6"/>
        <v>2019</v>
      </c>
      <c r="J57" s="17" t="s">
        <v>87</v>
      </c>
      <c r="K57" s="17">
        <v>0</v>
      </c>
      <c r="L57" s="17">
        <v>0</v>
      </c>
      <c r="M57" s="17">
        <v>-1</v>
      </c>
      <c r="N57" s="17" t="s">
        <v>263</v>
      </c>
      <c r="O57" s="59">
        <v>-1</v>
      </c>
      <c r="P57" s="17">
        <v>1</v>
      </c>
      <c r="Q57" s="17">
        <v>0</v>
      </c>
      <c r="R57" t="s">
        <v>221</v>
      </c>
      <c r="S57" t="s">
        <v>222</v>
      </c>
      <c r="T57" t="s">
        <v>268</v>
      </c>
      <c r="U57" s="20" t="b">
        <v>0</v>
      </c>
      <c r="V57" t="b">
        <v>1</v>
      </c>
      <c r="W57" t="b">
        <v>0</v>
      </c>
      <c r="X57" t="b">
        <v>0</v>
      </c>
      <c r="Y57" t="b">
        <v>1</v>
      </c>
      <c r="Z57" t="b">
        <v>0</v>
      </c>
      <c r="AA57" t="b">
        <v>0</v>
      </c>
      <c r="AB57" t="b">
        <v>0</v>
      </c>
      <c r="AC57" t="b">
        <v>0</v>
      </c>
      <c r="AD57" s="21" t="b">
        <v>0</v>
      </c>
      <c r="AE57" t="b">
        <v>0</v>
      </c>
      <c r="AF57" t="b">
        <v>0</v>
      </c>
      <c r="AG57" t="b">
        <v>1</v>
      </c>
    </row>
    <row r="58" spans="1:33" x14ac:dyDescent="0.3">
      <c r="A58" s="13">
        <f t="shared" si="3"/>
        <v>51</v>
      </c>
      <c r="B58" s="13" t="s">
        <v>230</v>
      </c>
      <c r="C58" s="17" t="s">
        <v>216</v>
      </c>
      <c r="D58" t="s">
        <v>240</v>
      </c>
      <c r="E58" s="17" t="s">
        <v>120</v>
      </c>
      <c r="F58" s="17" t="s">
        <v>122</v>
      </c>
      <c r="G58" s="17" t="str">
        <f t="shared" si="1"/>
        <v>2030</v>
      </c>
      <c r="H58" s="17" t="s">
        <v>239</v>
      </c>
      <c r="I58" s="17" t="str">
        <f t="shared" si="6"/>
        <v>2019</v>
      </c>
      <c r="J58" s="17" t="s">
        <v>87</v>
      </c>
      <c r="K58" s="17">
        <v>0</v>
      </c>
      <c r="L58" s="17">
        <v>0</v>
      </c>
      <c r="M58" s="17">
        <v>-1</v>
      </c>
      <c r="N58" s="17" t="s">
        <v>266</v>
      </c>
      <c r="O58" s="59">
        <v>-1</v>
      </c>
      <c r="P58" s="17">
        <v>1</v>
      </c>
      <c r="Q58" s="17">
        <v>0</v>
      </c>
      <c r="R58" t="s">
        <v>221</v>
      </c>
      <c r="S58" t="s">
        <v>222</v>
      </c>
      <c r="T58" t="s">
        <v>268</v>
      </c>
      <c r="U58" s="20" t="b">
        <v>0</v>
      </c>
      <c r="V58" t="b">
        <v>1</v>
      </c>
      <c r="W58" t="b">
        <v>0</v>
      </c>
      <c r="X58" t="b">
        <v>0</v>
      </c>
      <c r="Y58" t="b">
        <v>1</v>
      </c>
      <c r="Z58" t="b">
        <v>0</v>
      </c>
      <c r="AA58" t="b">
        <v>0</v>
      </c>
      <c r="AB58" t="b">
        <v>0</v>
      </c>
      <c r="AC58" t="b">
        <v>0</v>
      </c>
      <c r="AD58" s="21" t="b">
        <v>0</v>
      </c>
      <c r="AE58" t="b">
        <v>0</v>
      </c>
      <c r="AF58" t="b">
        <v>0</v>
      </c>
      <c r="AG58" t="b">
        <v>1</v>
      </c>
    </row>
    <row r="59" spans="1:33" x14ac:dyDescent="0.3">
      <c r="A59" s="13">
        <f t="shared" si="3"/>
        <v>52</v>
      </c>
      <c r="B59" s="13" t="s">
        <v>230</v>
      </c>
      <c r="C59" s="17" t="s">
        <v>216</v>
      </c>
      <c r="D59" t="s">
        <v>240</v>
      </c>
      <c r="E59" s="17" t="s">
        <v>120</v>
      </c>
      <c r="F59" s="17" t="s">
        <v>122</v>
      </c>
      <c r="G59" s="17" t="str">
        <f t="shared" si="1"/>
        <v>2030</v>
      </c>
      <c r="H59" s="17" t="s">
        <v>239</v>
      </c>
      <c r="I59" s="17" t="str">
        <f t="shared" si="6"/>
        <v>2019</v>
      </c>
      <c r="J59" s="17" t="s">
        <v>87</v>
      </c>
      <c r="K59" s="17">
        <v>0</v>
      </c>
      <c r="L59" s="17">
        <v>0</v>
      </c>
      <c r="M59" s="17">
        <v>-1</v>
      </c>
      <c r="N59" s="17" t="s">
        <v>267</v>
      </c>
      <c r="O59" s="59">
        <v>-1</v>
      </c>
      <c r="P59" s="17">
        <v>1</v>
      </c>
      <c r="Q59" s="17">
        <v>0</v>
      </c>
      <c r="R59" t="s">
        <v>221</v>
      </c>
      <c r="S59" t="s">
        <v>222</v>
      </c>
      <c r="T59" t="s">
        <v>268</v>
      </c>
      <c r="U59" s="20" t="b">
        <v>0</v>
      </c>
      <c r="V59" t="b">
        <v>1</v>
      </c>
      <c r="W59" t="b">
        <v>0</v>
      </c>
      <c r="X59" t="b">
        <v>0</v>
      </c>
      <c r="Y59" t="b">
        <v>1</v>
      </c>
      <c r="Z59" t="b">
        <v>0</v>
      </c>
      <c r="AA59" t="b">
        <v>0</v>
      </c>
      <c r="AB59" t="b">
        <v>0</v>
      </c>
      <c r="AC59" t="b">
        <v>0</v>
      </c>
      <c r="AD59" s="21" t="b">
        <v>0</v>
      </c>
      <c r="AE59" t="b">
        <v>0</v>
      </c>
      <c r="AF59" t="b">
        <v>0</v>
      </c>
      <c r="AG59" t="b">
        <v>1</v>
      </c>
    </row>
    <row r="60" spans="1:33" x14ac:dyDescent="0.3">
      <c r="A60" s="13">
        <f t="shared" si="3"/>
        <v>53</v>
      </c>
      <c r="B60" s="13" t="s">
        <v>230</v>
      </c>
      <c r="C60" s="17" t="s">
        <v>216</v>
      </c>
      <c r="D60" t="s">
        <v>240</v>
      </c>
      <c r="E60" s="17" t="s">
        <v>120</v>
      </c>
      <c r="F60" s="17" t="s">
        <v>122</v>
      </c>
      <c r="G60" s="17" t="str">
        <f t="shared" si="1"/>
        <v>2030</v>
      </c>
      <c r="H60" s="17" t="s">
        <v>239</v>
      </c>
      <c r="I60" s="17" t="str">
        <f t="shared" si="6"/>
        <v>2019</v>
      </c>
      <c r="J60" s="17" t="s">
        <v>87</v>
      </c>
      <c r="K60" s="17">
        <v>0</v>
      </c>
      <c r="L60" s="17">
        <v>0</v>
      </c>
      <c r="M60" s="17">
        <v>-1</v>
      </c>
      <c r="N60" s="17" t="s">
        <v>265</v>
      </c>
      <c r="O60" s="59">
        <v>0.02</v>
      </c>
      <c r="P60" s="17">
        <v>1</v>
      </c>
      <c r="Q60" s="17">
        <v>0</v>
      </c>
      <c r="R60" t="s">
        <v>221</v>
      </c>
      <c r="S60" t="s">
        <v>222</v>
      </c>
      <c r="T60" t="s">
        <v>268</v>
      </c>
      <c r="U60" s="20" t="b">
        <v>0</v>
      </c>
      <c r="V60" t="b">
        <v>1</v>
      </c>
      <c r="W60" t="b">
        <v>0</v>
      </c>
      <c r="X60" t="b">
        <v>0</v>
      </c>
      <c r="Y60" t="b">
        <v>1</v>
      </c>
      <c r="Z60" t="b">
        <v>0</v>
      </c>
      <c r="AA60" t="b">
        <v>0</v>
      </c>
      <c r="AB60" t="b">
        <v>0</v>
      </c>
      <c r="AC60" t="b">
        <v>0</v>
      </c>
      <c r="AD60" s="21" t="b">
        <v>0</v>
      </c>
      <c r="AE60" t="b">
        <v>0</v>
      </c>
      <c r="AF60" t="b">
        <v>0</v>
      </c>
      <c r="AG60" t="b">
        <v>1</v>
      </c>
    </row>
    <row r="61" spans="1:33" x14ac:dyDescent="0.3">
      <c r="A61" s="13">
        <f t="shared" si="3"/>
        <v>54</v>
      </c>
      <c r="B61" s="13" t="s">
        <v>230</v>
      </c>
      <c r="C61" s="17" t="s">
        <v>216</v>
      </c>
      <c r="D61" t="s">
        <v>240</v>
      </c>
      <c r="E61" s="17" t="s">
        <v>120</v>
      </c>
      <c r="F61" s="17" t="s">
        <v>122</v>
      </c>
      <c r="G61" s="17" t="str">
        <f t="shared" si="1"/>
        <v>2030</v>
      </c>
      <c r="H61" s="17" t="s">
        <v>239</v>
      </c>
      <c r="I61" s="17" t="str">
        <f t="shared" si="6"/>
        <v>2019</v>
      </c>
      <c r="J61" s="17" t="s">
        <v>87</v>
      </c>
      <c r="K61" s="17">
        <v>0</v>
      </c>
      <c r="L61" s="17">
        <v>0</v>
      </c>
      <c r="M61" s="17">
        <v>-1</v>
      </c>
      <c r="N61" s="17" t="s">
        <v>263</v>
      </c>
      <c r="O61" s="59">
        <v>0.02</v>
      </c>
      <c r="P61" s="17">
        <v>1</v>
      </c>
      <c r="Q61" s="17">
        <v>0</v>
      </c>
      <c r="R61" t="s">
        <v>221</v>
      </c>
      <c r="S61" t="s">
        <v>222</v>
      </c>
      <c r="T61" t="s">
        <v>268</v>
      </c>
      <c r="U61" s="20" t="b">
        <v>0</v>
      </c>
      <c r="V61" t="b">
        <v>1</v>
      </c>
      <c r="W61" t="b">
        <v>0</v>
      </c>
      <c r="X61" t="b">
        <v>0</v>
      </c>
      <c r="Y61" t="b">
        <v>1</v>
      </c>
      <c r="Z61" t="b">
        <v>0</v>
      </c>
      <c r="AA61" t="b">
        <v>0</v>
      </c>
      <c r="AB61" t="b">
        <v>0</v>
      </c>
      <c r="AC61" t="b">
        <v>0</v>
      </c>
      <c r="AD61" s="21" t="b">
        <v>0</v>
      </c>
      <c r="AE61" t="b">
        <v>0</v>
      </c>
      <c r="AF61" t="b">
        <v>0</v>
      </c>
      <c r="AG61" t="b">
        <v>1</v>
      </c>
    </row>
    <row r="62" spans="1:33" x14ac:dyDescent="0.3">
      <c r="A62" s="13">
        <f t="shared" si="3"/>
        <v>55</v>
      </c>
      <c r="B62" s="13" t="s">
        <v>230</v>
      </c>
      <c r="C62" s="17" t="s">
        <v>216</v>
      </c>
      <c r="D62" t="s">
        <v>240</v>
      </c>
      <c r="E62" s="17" t="s">
        <v>120</v>
      </c>
      <c r="F62" s="17" t="s">
        <v>122</v>
      </c>
      <c r="G62" s="17" t="str">
        <f t="shared" si="1"/>
        <v>2030</v>
      </c>
      <c r="H62" s="17" t="s">
        <v>239</v>
      </c>
      <c r="I62" s="17" t="str">
        <f t="shared" si="6"/>
        <v>2019</v>
      </c>
      <c r="J62" s="17" t="s">
        <v>87</v>
      </c>
      <c r="K62" s="17">
        <v>0</v>
      </c>
      <c r="L62" s="17">
        <v>0</v>
      </c>
      <c r="M62" s="17">
        <v>-1</v>
      </c>
      <c r="N62" s="17" t="s">
        <v>266</v>
      </c>
      <c r="O62" s="59">
        <v>0.02</v>
      </c>
      <c r="P62" s="17">
        <v>1</v>
      </c>
      <c r="Q62" s="17">
        <v>0</v>
      </c>
      <c r="R62" t="s">
        <v>221</v>
      </c>
      <c r="S62" t="s">
        <v>222</v>
      </c>
      <c r="T62" t="s">
        <v>268</v>
      </c>
      <c r="U62" s="20" t="b">
        <v>0</v>
      </c>
      <c r="V62" t="b">
        <v>1</v>
      </c>
      <c r="W62" t="b">
        <v>0</v>
      </c>
      <c r="X62" t="b">
        <v>0</v>
      </c>
      <c r="Y62" t="b">
        <v>1</v>
      </c>
      <c r="Z62" t="b">
        <v>0</v>
      </c>
      <c r="AA62" t="b">
        <v>0</v>
      </c>
      <c r="AB62" t="b">
        <v>0</v>
      </c>
      <c r="AC62" t="b">
        <v>0</v>
      </c>
      <c r="AD62" s="21" t="b">
        <v>0</v>
      </c>
      <c r="AE62" t="b">
        <v>0</v>
      </c>
      <c r="AF62" t="b">
        <v>0</v>
      </c>
      <c r="AG62" t="b">
        <v>1</v>
      </c>
    </row>
    <row r="63" spans="1:33" x14ac:dyDescent="0.3">
      <c r="A63" s="13">
        <f t="shared" si="3"/>
        <v>56</v>
      </c>
      <c r="B63" s="13" t="s">
        <v>230</v>
      </c>
      <c r="C63" s="17" t="s">
        <v>216</v>
      </c>
      <c r="D63" t="s">
        <v>240</v>
      </c>
      <c r="E63" s="17" t="s">
        <v>120</v>
      </c>
      <c r="F63" s="17" t="s">
        <v>122</v>
      </c>
      <c r="G63" s="17" t="str">
        <f t="shared" si="1"/>
        <v>2030</v>
      </c>
      <c r="H63" s="17" t="s">
        <v>239</v>
      </c>
      <c r="I63" s="17" t="str">
        <f t="shared" si="6"/>
        <v>2019</v>
      </c>
      <c r="J63" s="17" t="s">
        <v>87</v>
      </c>
      <c r="K63" s="17">
        <v>0</v>
      </c>
      <c r="L63" s="17">
        <v>0</v>
      </c>
      <c r="M63" s="17">
        <v>-1</v>
      </c>
      <c r="N63" s="17" t="s">
        <v>267</v>
      </c>
      <c r="O63" s="59">
        <v>0.02</v>
      </c>
      <c r="P63" s="17">
        <v>1</v>
      </c>
      <c r="Q63" s="17">
        <v>0</v>
      </c>
      <c r="R63" t="s">
        <v>221</v>
      </c>
      <c r="S63" t="s">
        <v>222</v>
      </c>
      <c r="T63" t="s">
        <v>268</v>
      </c>
      <c r="U63" s="20" t="b">
        <v>0</v>
      </c>
      <c r="V63" t="b">
        <v>1</v>
      </c>
      <c r="W63" t="b">
        <v>0</v>
      </c>
      <c r="X63" t="b">
        <v>0</v>
      </c>
      <c r="Y63" t="b">
        <v>1</v>
      </c>
      <c r="Z63" t="b">
        <v>0</v>
      </c>
      <c r="AA63" t="b">
        <v>0</v>
      </c>
      <c r="AB63" t="b">
        <v>0</v>
      </c>
      <c r="AC63" t="b">
        <v>0</v>
      </c>
      <c r="AD63" s="21" t="b">
        <v>0</v>
      </c>
      <c r="AE63" t="b">
        <v>0</v>
      </c>
      <c r="AF63" t="b">
        <v>0</v>
      </c>
      <c r="AG63" t="b">
        <v>1</v>
      </c>
    </row>
    <row r="64" spans="1:33" x14ac:dyDescent="0.3">
      <c r="A64" s="13">
        <f t="shared" si="3"/>
        <v>57</v>
      </c>
      <c r="B64" s="13" t="s">
        <v>230</v>
      </c>
      <c r="C64" s="17" t="s">
        <v>216</v>
      </c>
      <c r="D64" t="s">
        <v>240</v>
      </c>
      <c r="E64" s="17" t="s">
        <v>120</v>
      </c>
      <c r="F64" s="17" t="s">
        <v>122</v>
      </c>
      <c r="G64" s="17" t="str">
        <f t="shared" si="1"/>
        <v>2030</v>
      </c>
      <c r="H64" s="17" t="s">
        <v>239</v>
      </c>
      <c r="I64" s="17" t="str">
        <f t="shared" si="6"/>
        <v>2019</v>
      </c>
      <c r="J64" s="17" t="s">
        <v>87</v>
      </c>
      <c r="K64" s="17">
        <v>0</v>
      </c>
      <c r="L64" s="17">
        <v>0</v>
      </c>
      <c r="M64" s="17">
        <v>-1</v>
      </c>
      <c r="N64" s="17" t="s">
        <v>265</v>
      </c>
      <c r="O64" s="59">
        <v>0.04</v>
      </c>
      <c r="P64" s="17">
        <v>1</v>
      </c>
      <c r="Q64" s="17">
        <v>0</v>
      </c>
      <c r="R64" t="s">
        <v>221</v>
      </c>
      <c r="S64" t="s">
        <v>222</v>
      </c>
      <c r="T64" t="s">
        <v>268</v>
      </c>
      <c r="U64" s="20" t="b">
        <v>0</v>
      </c>
      <c r="V64" t="b">
        <v>1</v>
      </c>
      <c r="W64" t="b">
        <v>0</v>
      </c>
      <c r="X64" t="b">
        <v>0</v>
      </c>
      <c r="Y64" t="b">
        <v>1</v>
      </c>
      <c r="Z64" t="b">
        <v>0</v>
      </c>
      <c r="AA64" t="b">
        <v>0</v>
      </c>
      <c r="AB64" t="b">
        <v>0</v>
      </c>
      <c r="AC64" t="b">
        <v>0</v>
      </c>
      <c r="AD64" s="21" t="b">
        <v>0</v>
      </c>
      <c r="AE64" t="b">
        <v>0</v>
      </c>
      <c r="AF64" t="b">
        <v>0</v>
      </c>
      <c r="AG64" t="b">
        <v>1</v>
      </c>
    </row>
    <row r="65" spans="1:33" x14ac:dyDescent="0.3">
      <c r="A65" s="13">
        <f t="shared" si="3"/>
        <v>58</v>
      </c>
      <c r="B65" s="13" t="s">
        <v>230</v>
      </c>
      <c r="C65" s="17" t="s">
        <v>216</v>
      </c>
      <c r="D65" t="s">
        <v>240</v>
      </c>
      <c r="E65" s="17" t="s">
        <v>120</v>
      </c>
      <c r="F65" s="17" t="s">
        <v>122</v>
      </c>
      <c r="G65" s="17" t="str">
        <f t="shared" si="1"/>
        <v>2030</v>
      </c>
      <c r="H65" s="17" t="s">
        <v>239</v>
      </c>
      <c r="I65" s="17" t="str">
        <f t="shared" si="6"/>
        <v>2019</v>
      </c>
      <c r="J65" s="17" t="s">
        <v>87</v>
      </c>
      <c r="K65" s="17">
        <v>0</v>
      </c>
      <c r="L65" s="17">
        <v>0</v>
      </c>
      <c r="M65" s="17">
        <v>-1</v>
      </c>
      <c r="N65" s="17" t="s">
        <v>263</v>
      </c>
      <c r="O65" s="59">
        <v>0.04</v>
      </c>
      <c r="P65" s="17">
        <v>1</v>
      </c>
      <c r="Q65" s="17">
        <v>0</v>
      </c>
      <c r="R65" t="s">
        <v>221</v>
      </c>
      <c r="S65" t="s">
        <v>222</v>
      </c>
      <c r="T65" t="s">
        <v>268</v>
      </c>
      <c r="U65" s="20" t="b">
        <v>0</v>
      </c>
      <c r="V65" t="b">
        <v>1</v>
      </c>
      <c r="W65" t="b">
        <v>0</v>
      </c>
      <c r="X65" t="b">
        <v>0</v>
      </c>
      <c r="Y65" t="b">
        <v>1</v>
      </c>
      <c r="Z65" t="b">
        <v>0</v>
      </c>
      <c r="AA65" t="b">
        <v>0</v>
      </c>
      <c r="AB65" t="b">
        <v>0</v>
      </c>
      <c r="AC65" t="b">
        <v>0</v>
      </c>
      <c r="AD65" s="21" t="b">
        <v>0</v>
      </c>
      <c r="AE65" t="b">
        <v>0</v>
      </c>
      <c r="AF65" t="b">
        <v>0</v>
      </c>
      <c r="AG65" t="b">
        <v>1</v>
      </c>
    </row>
    <row r="66" spans="1:33" x14ac:dyDescent="0.3">
      <c r="A66" s="13">
        <f t="shared" si="3"/>
        <v>59</v>
      </c>
      <c r="B66" s="13" t="s">
        <v>230</v>
      </c>
      <c r="C66" s="17" t="s">
        <v>216</v>
      </c>
      <c r="D66" t="s">
        <v>240</v>
      </c>
      <c r="E66" s="17" t="s">
        <v>120</v>
      </c>
      <c r="F66" s="17" t="s">
        <v>122</v>
      </c>
      <c r="G66" s="17" t="str">
        <f t="shared" si="1"/>
        <v>2030</v>
      </c>
      <c r="H66" s="17" t="s">
        <v>239</v>
      </c>
      <c r="I66" s="17" t="str">
        <f t="shared" si="6"/>
        <v>2019</v>
      </c>
      <c r="J66" s="17" t="s">
        <v>87</v>
      </c>
      <c r="K66" s="17">
        <v>0</v>
      </c>
      <c r="L66" s="17">
        <v>0</v>
      </c>
      <c r="M66" s="17">
        <v>-1</v>
      </c>
      <c r="N66" s="17" t="s">
        <v>266</v>
      </c>
      <c r="O66" s="59">
        <v>0.04</v>
      </c>
      <c r="P66" s="17">
        <v>1</v>
      </c>
      <c r="Q66" s="17">
        <v>0</v>
      </c>
      <c r="R66" t="s">
        <v>221</v>
      </c>
      <c r="S66" t="s">
        <v>222</v>
      </c>
      <c r="T66" t="s">
        <v>268</v>
      </c>
      <c r="U66" s="20" t="b">
        <v>0</v>
      </c>
      <c r="V66" t="b">
        <v>1</v>
      </c>
      <c r="W66" t="b">
        <v>0</v>
      </c>
      <c r="X66" t="b">
        <v>0</v>
      </c>
      <c r="Y66" t="b">
        <v>1</v>
      </c>
      <c r="Z66" t="b">
        <v>0</v>
      </c>
      <c r="AA66" t="b">
        <v>0</v>
      </c>
      <c r="AB66" t="b">
        <v>0</v>
      </c>
      <c r="AC66" t="b">
        <v>0</v>
      </c>
      <c r="AD66" s="21" t="b">
        <v>0</v>
      </c>
      <c r="AE66" t="b">
        <v>0</v>
      </c>
      <c r="AF66" t="b">
        <v>0</v>
      </c>
      <c r="AG66" t="b">
        <v>1</v>
      </c>
    </row>
    <row r="67" spans="1:33" x14ac:dyDescent="0.3">
      <c r="A67" s="13">
        <f t="shared" si="3"/>
        <v>60</v>
      </c>
      <c r="B67" s="13" t="s">
        <v>230</v>
      </c>
      <c r="C67" s="17" t="s">
        <v>216</v>
      </c>
      <c r="D67" t="s">
        <v>240</v>
      </c>
      <c r="E67" s="17" t="s">
        <v>120</v>
      </c>
      <c r="F67" s="17" t="s">
        <v>122</v>
      </c>
      <c r="G67" s="17" t="str">
        <f t="shared" si="1"/>
        <v>2030</v>
      </c>
      <c r="H67" s="17" t="s">
        <v>239</v>
      </c>
      <c r="I67" s="17" t="str">
        <f t="shared" si="6"/>
        <v>2019</v>
      </c>
      <c r="J67" s="17" t="s">
        <v>87</v>
      </c>
      <c r="K67" s="17">
        <v>0</v>
      </c>
      <c r="L67" s="17">
        <v>0</v>
      </c>
      <c r="M67" s="17">
        <v>-1</v>
      </c>
      <c r="N67" s="17" t="s">
        <v>267</v>
      </c>
      <c r="O67" s="59">
        <v>0.04</v>
      </c>
      <c r="P67" s="17">
        <v>1</v>
      </c>
      <c r="Q67" s="17">
        <v>0</v>
      </c>
      <c r="R67" t="s">
        <v>221</v>
      </c>
      <c r="S67" t="s">
        <v>222</v>
      </c>
      <c r="T67" t="s">
        <v>268</v>
      </c>
      <c r="U67" s="20" t="b">
        <v>0</v>
      </c>
      <c r="V67" t="b">
        <v>1</v>
      </c>
      <c r="W67" t="b">
        <v>0</v>
      </c>
      <c r="X67" t="b">
        <v>0</v>
      </c>
      <c r="Y67" t="b">
        <v>1</v>
      </c>
      <c r="Z67" t="b">
        <v>0</v>
      </c>
      <c r="AA67" t="b">
        <v>0</v>
      </c>
      <c r="AB67" t="b">
        <v>0</v>
      </c>
      <c r="AC67" t="b">
        <v>0</v>
      </c>
      <c r="AD67" s="21" t="b">
        <v>0</v>
      </c>
      <c r="AE67" t="b">
        <v>0</v>
      </c>
      <c r="AF67" t="b">
        <v>0</v>
      </c>
      <c r="AG67" t="b">
        <v>1</v>
      </c>
    </row>
    <row r="68" spans="1:33" x14ac:dyDescent="0.3">
      <c r="A68" s="13">
        <f t="shared" si="3"/>
        <v>61</v>
      </c>
      <c r="B68" s="13" t="s">
        <v>230</v>
      </c>
      <c r="C68" s="17" t="s">
        <v>216</v>
      </c>
      <c r="D68" t="s">
        <v>259</v>
      </c>
      <c r="E68" s="17" t="s">
        <v>120</v>
      </c>
      <c r="F68" s="17" t="s">
        <v>122</v>
      </c>
      <c r="G68" s="17" t="str">
        <f t="shared" si="1"/>
        <v>2030</v>
      </c>
      <c r="H68" s="17" t="s">
        <v>239</v>
      </c>
      <c r="I68" s="17" t="str">
        <f t="shared" si="6"/>
        <v>2019</v>
      </c>
      <c r="J68" s="17" t="s">
        <v>87</v>
      </c>
      <c r="K68" s="17">
        <v>0</v>
      </c>
      <c r="L68" s="17">
        <v>0</v>
      </c>
      <c r="M68" s="17">
        <v>-1</v>
      </c>
      <c r="N68" s="17" t="s">
        <v>265</v>
      </c>
      <c r="O68" s="59">
        <v>-1</v>
      </c>
      <c r="P68" s="17">
        <v>1</v>
      </c>
      <c r="Q68" s="17">
        <v>0</v>
      </c>
      <c r="R68" t="s">
        <v>221</v>
      </c>
      <c r="S68" t="s">
        <v>222</v>
      </c>
      <c r="T68" t="s">
        <v>268</v>
      </c>
      <c r="U68" s="20" t="b">
        <v>0</v>
      </c>
      <c r="V68" t="b">
        <v>1</v>
      </c>
      <c r="W68" t="b">
        <v>0</v>
      </c>
      <c r="X68" t="b">
        <v>0</v>
      </c>
      <c r="Y68" t="b">
        <v>1</v>
      </c>
      <c r="Z68" t="b">
        <v>0</v>
      </c>
      <c r="AA68" t="b">
        <v>0</v>
      </c>
      <c r="AB68" t="b">
        <v>0</v>
      </c>
      <c r="AC68" t="b">
        <v>0</v>
      </c>
      <c r="AD68" s="21" t="b">
        <v>0</v>
      </c>
      <c r="AE68" t="b">
        <v>0</v>
      </c>
      <c r="AF68" t="b">
        <v>0</v>
      </c>
      <c r="AG68" t="b">
        <v>1</v>
      </c>
    </row>
    <row r="69" spans="1:33" x14ac:dyDescent="0.3">
      <c r="A69" s="13">
        <f t="shared" si="3"/>
        <v>62</v>
      </c>
      <c r="B69" s="13" t="s">
        <v>230</v>
      </c>
      <c r="C69" s="17" t="s">
        <v>216</v>
      </c>
      <c r="D69" t="s">
        <v>259</v>
      </c>
      <c r="E69" s="17" t="s">
        <v>120</v>
      </c>
      <c r="F69" s="17" t="s">
        <v>122</v>
      </c>
      <c r="G69" s="17" t="str">
        <f t="shared" si="1"/>
        <v>2030</v>
      </c>
      <c r="H69" s="17" t="s">
        <v>239</v>
      </c>
      <c r="I69" s="17" t="str">
        <f t="shared" si="6"/>
        <v>2019</v>
      </c>
      <c r="J69" s="17" t="s">
        <v>87</v>
      </c>
      <c r="K69" s="17">
        <v>0</v>
      </c>
      <c r="L69" s="17">
        <v>0</v>
      </c>
      <c r="M69" s="17">
        <v>-1</v>
      </c>
      <c r="N69" s="17" t="s">
        <v>263</v>
      </c>
      <c r="O69" s="59">
        <v>-1</v>
      </c>
      <c r="P69" s="17">
        <v>1</v>
      </c>
      <c r="Q69" s="17">
        <v>0</v>
      </c>
      <c r="R69" t="s">
        <v>221</v>
      </c>
      <c r="S69" t="s">
        <v>222</v>
      </c>
      <c r="T69" t="s">
        <v>268</v>
      </c>
      <c r="U69" s="20" t="b">
        <v>0</v>
      </c>
      <c r="V69" t="b">
        <v>1</v>
      </c>
      <c r="W69" t="b">
        <v>0</v>
      </c>
      <c r="X69" t="b">
        <v>0</v>
      </c>
      <c r="Y69" t="b">
        <v>1</v>
      </c>
      <c r="Z69" t="b">
        <v>0</v>
      </c>
      <c r="AA69" t="b">
        <v>0</v>
      </c>
      <c r="AB69" t="b">
        <v>0</v>
      </c>
      <c r="AC69" t="b">
        <v>0</v>
      </c>
      <c r="AD69" s="21" t="b">
        <v>0</v>
      </c>
      <c r="AE69" t="b">
        <v>0</v>
      </c>
      <c r="AF69" t="b">
        <v>0</v>
      </c>
      <c r="AG69" t="b">
        <v>1</v>
      </c>
    </row>
    <row r="70" spans="1:33" x14ac:dyDescent="0.3">
      <c r="A70" s="13">
        <f t="shared" si="3"/>
        <v>63</v>
      </c>
      <c r="B70" s="13" t="s">
        <v>230</v>
      </c>
      <c r="C70" s="17" t="s">
        <v>216</v>
      </c>
      <c r="D70" t="s">
        <v>259</v>
      </c>
      <c r="E70" s="17" t="s">
        <v>120</v>
      </c>
      <c r="F70" s="17" t="s">
        <v>122</v>
      </c>
      <c r="G70" s="17" t="str">
        <f t="shared" si="1"/>
        <v>2030</v>
      </c>
      <c r="H70" s="17" t="s">
        <v>239</v>
      </c>
      <c r="I70" s="17" t="str">
        <f t="shared" si="6"/>
        <v>2019</v>
      </c>
      <c r="J70" s="17" t="s">
        <v>87</v>
      </c>
      <c r="K70" s="17">
        <v>0</v>
      </c>
      <c r="L70" s="17">
        <v>0</v>
      </c>
      <c r="M70" s="17">
        <v>-1</v>
      </c>
      <c r="N70" s="17" t="s">
        <v>266</v>
      </c>
      <c r="O70" s="59">
        <v>-1</v>
      </c>
      <c r="P70" s="17">
        <v>1</v>
      </c>
      <c r="Q70" s="17">
        <v>0</v>
      </c>
      <c r="R70" t="s">
        <v>221</v>
      </c>
      <c r="S70" t="s">
        <v>222</v>
      </c>
      <c r="T70" t="s">
        <v>268</v>
      </c>
      <c r="U70" s="20" t="b">
        <v>0</v>
      </c>
      <c r="V70" t="b">
        <v>1</v>
      </c>
      <c r="W70" t="b">
        <v>0</v>
      </c>
      <c r="X70" t="b">
        <v>0</v>
      </c>
      <c r="Y70" t="b">
        <v>1</v>
      </c>
      <c r="Z70" t="b">
        <v>0</v>
      </c>
      <c r="AA70" t="b">
        <v>0</v>
      </c>
      <c r="AB70" t="b">
        <v>0</v>
      </c>
      <c r="AC70" t="b">
        <v>0</v>
      </c>
      <c r="AD70" s="21" t="b">
        <v>0</v>
      </c>
      <c r="AE70" t="b">
        <v>0</v>
      </c>
      <c r="AF70" t="b">
        <v>0</v>
      </c>
      <c r="AG70" t="b">
        <v>1</v>
      </c>
    </row>
    <row r="71" spans="1:33" x14ac:dyDescent="0.3">
      <c r="A71" s="13">
        <f t="shared" si="3"/>
        <v>64</v>
      </c>
      <c r="B71" s="13" t="s">
        <v>230</v>
      </c>
      <c r="C71" s="17" t="s">
        <v>216</v>
      </c>
      <c r="D71" t="s">
        <v>259</v>
      </c>
      <c r="E71" s="17" t="s">
        <v>120</v>
      </c>
      <c r="F71" s="17" t="s">
        <v>122</v>
      </c>
      <c r="G71" s="17" t="str">
        <f t="shared" si="1"/>
        <v>2030</v>
      </c>
      <c r="H71" s="17" t="s">
        <v>239</v>
      </c>
      <c r="I71" s="17" t="str">
        <f t="shared" si="6"/>
        <v>2019</v>
      </c>
      <c r="J71" s="17" t="s">
        <v>87</v>
      </c>
      <c r="K71" s="17">
        <v>0</v>
      </c>
      <c r="L71" s="17">
        <v>0</v>
      </c>
      <c r="M71" s="17">
        <v>-1</v>
      </c>
      <c r="N71" s="17" t="s">
        <v>267</v>
      </c>
      <c r="O71" s="59">
        <v>-1</v>
      </c>
      <c r="P71" s="17">
        <v>1</v>
      </c>
      <c r="Q71" s="17">
        <v>0</v>
      </c>
      <c r="R71" t="s">
        <v>221</v>
      </c>
      <c r="S71" t="s">
        <v>222</v>
      </c>
      <c r="T71" t="s">
        <v>268</v>
      </c>
      <c r="U71" s="20" t="b">
        <v>0</v>
      </c>
      <c r="V71" t="b">
        <v>1</v>
      </c>
      <c r="W71" t="b">
        <v>0</v>
      </c>
      <c r="X71" t="b">
        <v>0</v>
      </c>
      <c r="Y71" t="b">
        <v>1</v>
      </c>
      <c r="Z71" t="b">
        <v>0</v>
      </c>
      <c r="AA71" t="b">
        <v>0</v>
      </c>
      <c r="AB71" t="b">
        <v>0</v>
      </c>
      <c r="AC71" t="b">
        <v>0</v>
      </c>
      <c r="AD71" s="21" t="b">
        <v>0</v>
      </c>
      <c r="AE71" t="b">
        <v>0</v>
      </c>
      <c r="AF71" t="b">
        <v>0</v>
      </c>
      <c r="AG71" t="b">
        <v>1</v>
      </c>
    </row>
    <row r="72" spans="1:33" x14ac:dyDescent="0.3">
      <c r="A72" s="13">
        <f t="shared" si="3"/>
        <v>65</v>
      </c>
      <c r="B72" s="13" t="s">
        <v>230</v>
      </c>
      <c r="C72" s="17" t="s">
        <v>216</v>
      </c>
      <c r="D72" t="s">
        <v>259</v>
      </c>
      <c r="E72" s="17" t="s">
        <v>120</v>
      </c>
      <c r="F72" s="17" t="s">
        <v>122</v>
      </c>
      <c r="G72" s="17" t="str">
        <f t="shared" si="1"/>
        <v>2030</v>
      </c>
      <c r="H72" s="17" t="s">
        <v>239</v>
      </c>
      <c r="I72" s="17" t="str">
        <f t="shared" si="6"/>
        <v>2019</v>
      </c>
      <c r="J72" s="17" t="s">
        <v>87</v>
      </c>
      <c r="K72" s="17">
        <v>0</v>
      </c>
      <c r="L72" s="17">
        <v>0</v>
      </c>
      <c r="M72" s="17">
        <v>-1</v>
      </c>
      <c r="N72" s="17" t="s">
        <v>265</v>
      </c>
      <c r="O72" s="59">
        <v>0.02</v>
      </c>
      <c r="P72" s="17">
        <v>1</v>
      </c>
      <c r="Q72" s="17">
        <v>0</v>
      </c>
      <c r="R72" t="s">
        <v>221</v>
      </c>
      <c r="S72" t="s">
        <v>222</v>
      </c>
      <c r="T72" t="s">
        <v>268</v>
      </c>
      <c r="U72" s="20" t="b">
        <v>0</v>
      </c>
      <c r="V72" t="b">
        <v>1</v>
      </c>
      <c r="W72" t="b">
        <v>0</v>
      </c>
      <c r="X72" t="b">
        <v>0</v>
      </c>
      <c r="Y72" t="b">
        <v>1</v>
      </c>
      <c r="Z72" t="b">
        <v>0</v>
      </c>
      <c r="AA72" t="b">
        <v>0</v>
      </c>
      <c r="AB72" t="b">
        <v>0</v>
      </c>
      <c r="AC72" t="b">
        <v>0</v>
      </c>
      <c r="AD72" s="21" t="b">
        <v>0</v>
      </c>
      <c r="AE72" t="b">
        <v>0</v>
      </c>
      <c r="AF72" t="b">
        <v>0</v>
      </c>
      <c r="AG72" t="b">
        <v>1</v>
      </c>
    </row>
    <row r="73" spans="1:33" x14ac:dyDescent="0.3">
      <c r="A73" s="13">
        <f t="shared" si="3"/>
        <v>66</v>
      </c>
      <c r="B73" s="13" t="s">
        <v>230</v>
      </c>
      <c r="C73" s="17" t="s">
        <v>216</v>
      </c>
      <c r="D73" t="s">
        <v>259</v>
      </c>
      <c r="E73" s="17" t="s">
        <v>120</v>
      </c>
      <c r="F73" s="17" t="s">
        <v>122</v>
      </c>
      <c r="G73" s="17" t="str">
        <f t="shared" si="1"/>
        <v>2030</v>
      </c>
      <c r="H73" s="17" t="s">
        <v>239</v>
      </c>
      <c r="I73" s="17" t="str">
        <f t="shared" si="6"/>
        <v>2019</v>
      </c>
      <c r="J73" s="17" t="s">
        <v>87</v>
      </c>
      <c r="K73" s="17">
        <v>0</v>
      </c>
      <c r="L73" s="17">
        <v>0</v>
      </c>
      <c r="M73" s="17">
        <v>-1</v>
      </c>
      <c r="N73" s="17" t="s">
        <v>263</v>
      </c>
      <c r="O73" s="59">
        <v>0.02</v>
      </c>
      <c r="P73" s="17">
        <v>1</v>
      </c>
      <c r="Q73" s="17">
        <v>0</v>
      </c>
      <c r="R73" t="s">
        <v>221</v>
      </c>
      <c r="S73" t="s">
        <v>222</v>
      </c>
      <c r="T73" t="s">
        <v>268</v>
      </c>
      <c r="U73" s="20" t="b">
        <v>0</v>
      </c>
      <c r="V73" t="b">
        <v>1</v>
      </c>
      <c r="W73" t="b">
        <v>0</v>
      </c>
      <c r="X73" t="b">
        <v>0</v>
      </c>
      <c r="Y73" t="b">
        <v>1</v>
      </c>
      <c r="Z73" t="b">
        <v>0</v>
      </c>
      <c r="AA73" t="b">
        <v>0</v>
      </c>
      <c r="AB73" t="b">
        <v>0</v>
      </c>
      <c r="AC73" t="b">
        <v>0</v>
      </c>
      <c r="AD73" s="21" t="b">
        <v>0</v>
      </c>
      <c r="AE73" t="b">
        <v>0</v>
      </c>
      <c r="AF73" t="b">
        <v>0</v>
      </c>
      <c r="AG73" t="b">
        <v>1</v>
      </c>
    </row>
    <row r="74" spans="1:33" x14ac:dyDescent="0.3">
      <c r="A74" s="13">
        <f t="shared" si="3"/>
        <v>67</v>
      </c>
      <c r="B74" s="13" t="s">
        <v>230</v>
      </c>
      <c r="C74" s="17" t="s">
        <v>216</v>
      </c>
      <c r="D74" t="s">
        <v>259</v>
      </c>
      <c r="E74" s="17" t="s">
        <v>120</v>
      </c>
      <c r="F74" s="17" t="s">
        <v>122</v>
      </c>
      <c r="G74" s="17" t="str">
        <f t="shared" si="1"/>
        <v>2030</v>
      </c>
      <c r="H74" s="17" t="s">
        <v>239</v>
      </c>
      <c r="I74" s="17" t="str">
        <f t="shared" si="6"/>
        <v>2019</v>
      </c>
      <c r="J74" s="17" t="s">
        <v>87</v>
      </c>
      <c r="K74" s="17">
        <v>0</v>
      </c>
      <c r="L74" s="17">
        <v>0</v>
      </c>
      <c r="M74" s="17">
        <v>-1</v>
      </c>
      <c r="N74" s="17" t="s">
        <v>266</v>
      </c>
      <c r="O74" s="59">
        <v>0.02</v>
      </c>
      <c r="P74" s="17">
        <v>1</v>
      </c>
      <c r="Q74" s="17">
        <v>0</v>
      </c>
      <c r="R74" t="s">
        <v>221</v>
      </c>
      <c r="S74" t="s">
        <v>222</v>
      </c>
      <c r="T74" t="s">
        <v>268</v>
      </c>
      <c r="U74" s="20" t="b">
        <v>0</v>
      </c>
      <c r="V74" t="b">
        <v>1</v>
      </c>
      <c r="W74" t="b">
        <v>0</v>
      </c>
      <c r="X74" t="b">
        <v>0</v>
      </c>
      <c r="Y74" t="b">
        <v>1</v>
      </c>
      <c r="Z74" t="b">
        <v>0</v>
      </c>
      <c r="AA74" t="b">
        <v>0</v>
      </c>
      <c r="AB74" t="b">
        <v>0</v>
      </c>
      <c r="AC74" t="b">
        <v>0</v>
      </c>
      <c r="AD74" s="21" t="b">
        <v>0</v>
      </c>
      <c r="AE74" t="b">
        <v>0</v>
      </c>
      <c r="AF74" t="b">
        <v>0</v>
      </c>
      <c r="AG74" t="b">
        <v>1</v>
      </c>
    </row>
    <row r="75" spans="1:33" x14ac:dyDescent="0.3">
      <c r="A75" s="13">
        <f t="shared" si="3"/>
        <v>68</v>
      </c>
      <c r="B75" s="13" t="s">
        <v>230</v>
      </c>
      <c r="C75" s="17" t="s">
        <v>216</v>
      </c>
      <c r="D75" t="s">
        <v>259</v>
      </c>
      <c r="E75" s="17" t="s">
        <v>120</v>
      </c>
      <c r="F75" s="17" t="s">
        <v>122</v>
      </c>
      <c r="G75" s="17" t="str">
        <f t="shared" si="1"/>
        <v>2030</v>
      </c>
      <c r="H75" s="17" t="s">
        <v>239</v>
      </c>
      <c r="I75" s="17" t="str">
        <f t="shared" si="6"/>
        <v>2019</v>
      </c>
      <c r="J75" s="17" t="s">
        <v>87</v>
      </c>
      <c r="K75" s="17">
        <v>0</v>
      </c>
      <c r="L75" s="17">
        <v>0</v>
      </c>
      <c r="M75" s="17">
        <v>-1</v>
      </c>
      <c r="N75" s="17" t="s">
        <v>267</v>
      </c>
      <c r="O75" s="59">
        <v>0.02</v>
      </c>
      <c r="P75" s="17">
        <v>1</v>
      </c>
      <c r="Q75" s="17">
        <v>0</v>
      </c>
      <c r="R75" t="s">
        <v>221</v>
      </c>
      <c r="S75" t="s">
        <v>222</v>
      </c>
      <c r="T75" t="s">
        <v>268</v>
      </c>
      <c r="U75" s="20" t="b">
        <v>0</v>
      </c>
      <c r="V75" t="b">
        <v>1</v>
      </c>
      <c r="W75" t="b">
        <v>0</v>
      </c>
      <c r="X75" t="b">
        <v>0</v>
      </c>
      <c r="Y75" t="b">
        <v>1</v>
      </c>
      <c r="Z75" t="b">
        <v>0</v>
      </c>
      <c r="AA75" t="b">
        <v>0</v>
      </c>
      <c r="AB75" t="b">
        <v>0</v>
      </c>
      <c r="AC75" t="b">
        <v>0</v>
      </c>
      <c r="AD75" s="21" t="b">
        <v>0</v>
      </c>
      <c r="AE75" t="b">
        <v>0</v>
      </c>
      <c r="AF75" t="b">
        <v>0</v>
      </c>
      <c r="AG75" t="b">
        <v>1</v>
      </c>
    </row>
    <row r="76" spans="1:33" x14ac:dyDescent="0.3">
      <c r="A76" s="13">
        <f t="shared" si="3"/>
        <v>69</v>
      </c>
      <c r="B76" s="13" t="s">
        <v>230</v>
      </c>
      <c r="C76" s="17" t="s">
        <v>216</v>
      </c>
      <c r="D76" t="s">
        <v>259</v>
      </c>
      <c r="E76" s="17" t="s">
        <v>120</v>
      </c>
      <c r="F76" s="17" t="s">
        <v>122</v>
      </c>
      <c r="G76" s="17" t="str">
        <f t="shared" si="1"/>
        <v>2030</v>
      </c>
      <c r="H76" s="17" t="s">
        <v>239</v>
      </c>
      <c r="I76" s="17" t="str">
        <f t="shared" si="6"/>
        <v>2019</v>
      </c>
      <c r="J76" s="17" t="s">
        <v>87</v>
      </c>
      <c r="K76" s="17">
        <v>0</v>
      </c>
      <c r="L76" s="17">
        <v>0</v>
      </c>
      <c r="M76" s="17">
        <v>-1</v>
      </c>
      <c r="N76" s="17" t="s">
        <v>265</v>
      </c>
      <c r="O76" s="59">
        <v>0.04</v>
      </c>
      <c r="P76" s="17">
        <v>1</v>
      </c>
      <c r="Q76" s="17">
        <v>0</v>
      </c>
      <c r="R76" t="s">
        <v>221</v>
      </c>
      <c r="S76" t="s">
        <v>222</v>
      </c>
      <c r="T76" t="s">
        <v>268</v>
      </c>
      <c r="U76" s="20" t="b">
        <v>0</v>
      </c>
      <c r="V76" t="b">
        <v>1</v>
      </c>
      <c r="W76" t="b">
        <v>0</v>
      </c>
      <c r="X76" t="b">
        <v>0</v>
      </c>
      <c r="Y76" t="b">
        <v>1</v>
      </c>
      <c r="Z76" t="b">
        <v>0</v>
      </c>
      <c r="AA76" t="b">
        <v>0</v>
      </c>
      <c r="AB76" t="b">
        <v>0</v>
      </c>
      <c r="AC76" t="b">
        <v>0</v>
      </c>
      <c r="AD76" s="21" t="b">
        <v>0</v>
      </c>
      <c r="AE76" t="b">
        <v>0</v>
      </c>
      <c r="AF76" t="b">
        <v>0</v>
      </c>
      <c r="AG76" t="b">
        <v>1</v>
      </c>
    </row>
    <row r="77" spans="1:33" x14ac:dyDescent="0.3">
      <c r="A77" s="13">
        <f t="shared" si="3"/>
        <v>70</v>
      </c>
      <c r="B77" s="13" t="s">
        <v>230</v>
      </c>
      <c r="C77" s="17" t="s">
        <v>216</v>
      </c>
      <c r="D77" t="s">
        <v>259</v>
      </c>
      <c r="E77" s="17" t="s">
        <v>120</v>
      </c>
      <c r="F77" s="17" t="s">
        <v>122</v>
      </c>
      <c r="G77" s="17" t="str">
        <f t="shared" si="1"/>
        <v>2030</v>
      </c>
      <c r="H77" s="17" t="s">
        <v>239</v>
      </c>
      <c r="I77" s="17" t="str">
        <f t="shared" si="6"/>
        <v>2019</v>
      </c>
      <c r="J77" s="17" t="s">
        <v>87</v>
      </c>
      <c r="K77" s="17">
        <v>0</v>
      </c>
      <c r="L77" s="17">
        <v>0</v>
      </c>
      <c r="M77" s="17">
        <v>-1</v>
      </c>
      <c r="N77" s="17" t="s">
        <v>263</v>
      </c>
      <c r="O77" s="59">
        <v>0.04</v>
      </c>
      <c r="P77" s="17">
        <v>1</v>
      </c>
      <c r="Q77" s="17">
        <v>0</v>
      </c>
      <c r="R77" t="s">
        <v>221</v>
      </c>
      <c r="S77" t="s">
        <v>222</v>
      </c>
      <c r="T77" t="s">
        <v>268</v>
      </c>
      <c r="U77" s="20" t="b">
        <v>0</v>
      </c>
      <c r="V77" t="b">
        <v>1</v>
      </c>
      <c r="W77" t="b">
        <v>0</v>
      </c>
      <c r="X77" t="b">
        <v>0</v>
      </c>
      <c r="Y77" t="b">
        <v>1</v>
      </c>
      <c r="Z77" t="b">
        <v>0</v>
      </c>
      <c r="AA77" t="b">
        <v>0</v>
      </c>
      <c r="AB77" t="b">
        <v>0</v>
      </c>
      <c r="AC77" t="b">
        <v>0</v>
      </c>
      <c r="AD77" s="21" t="b">
        <v>0</v>
      </c>
      <c r="AE77" t="b">
        <v>0</v>
      </c>
      <c r="AF77" t="b">
        <v>0</v>
      </c>
      <c r="AG77" t="b">
        <v>1</v>
      </c>
    </row>
    <row r="78" spans="1:33" x14ac:dyDescent="0.3">
      <c r="A78" s="13">
        <f t="shared" si="3"/>
        <v>71</v>
      </c>
      <c r="B78" s="13" t="s">
        <v>230</v>
      </c>
      <c r="C78" s="17" t="s">
        <v>216</v>
      </c>
      <c r="D78" t="s">
        <v>259</v>
      </c>
      <c r="E78" s="17" t="s">
        <v>120</v>
      </c>
      <c r="F78" s="17" t="s">
        <v>122</v>
      </c>
      <c r="G78" s="17" t="str">
        <f t="shared" si="1"/>
        <v>2030</v>
      </c>
      <c r="H78" s="17" t="s">
        <v>239</v>
      </c>
      <c r="I78" s="17" t="str">
        <f t="shared" si="6"/>
        <v>2019</v>
      </c>
      <c r="J78" s="17" t="s">
        <v>87</v>
      </c>
      <c r="K78" s="17">
        <v>0</v>
      </c>
      <c r="L78" s="17">
        <v>0</v>
      </c>
      <c r="M78" s="17">
        <v>-1</v>
      </c>
      <c r="N78" s="17" t="s">
        <v>266</v>
      </c>
      <c r="O78" s="59">
        <v>0.04</v>
      </c>
      <c r="P78" s="17">
        <v>1</v>
      </c>
      <c r="Q78" s="17">
        <v>0</v>
      </c>
      <c r="R78" t="s">
        <v>221</v>
      </c>
      <c r="S78" t="s">
        <v>222</v>
      </c>
      <c r="T78" t="s">
        <v>268</v>
      </c>
      <c r="U78" s="20" t="b">
        <v>0</v>
      </c>
      <c r="V78" t="b">
        <v>1</v>
      </c>
      <c r="W78" t="b">
        <v>0</v>
      </c>
      <c r="X78" t="b">
        <v>0</v>
      </c>
      <c r="Y78" t="b">
        <v>1</v>
      </c>
      <c r="Z78" t="b">
        <v>0</v>
      </c>
      <c r="AA78" t="b">
        <v>0</v>
      </c>
      <c r="AB78" t="b">
        <v>0</v>
      </c>
      <c r="AC78" t="b">
        <v>0</v>
      </c>
      <c r="AD78" s="21" t="b">
        <v>0</v>
      </c>
      <c r="AE78" t="b">
        <v>0</v>
      </c>
      <c r="AF78" t="b">
        <v>0</v>
      </c>
      <c r="AG78" t="b">
        <v>1</v>
      </c>
    </row>
    <row r="79" spans="1:33" x14ac:dyDescent="0.3">
      <c r="A79" s="13">
        <f t="shared" si="3"/>
        <v>72</v>
      </c>
      <c r="B79" s="13" t="s">
        <v>230</v>
      </c>
      <c r="C79" s="17" t="s">
        <v>216</v>
      </c>
      <c r="D79" t="s">
        <v>259</v>
      </c>
      <c r="E79" s="17" t="s">
        <v>120</v>
      </c>
      <c r="F79" s="17" t="s">
        <v>122</v>
      </c>
      <c r="G79" s="17" t="str">
        <f t="shared" si="1"/>
        <v>2030</v>
      </c>
      <c r="H79" s="17" t="s">
        <v>239</v>
      </c>
      <c r="I79" s="17" t="str">
        <f t="shared" si="6"/>
        <v>2019</v>
      </c>
      <c r="J79" s="17" t="s">
        <v>87</v>
      </c>
      <c r="K79" s="17">
        <v>0</v>
      </c>
      <c r="L79" s="17">
        <v>0</v>
      </c>
      <c r="M79" s="17">
        <v>-1</v>
      </c>
      <c r="N79" s="17" t="s">
        <v>267</v>
      </c>
      <c r="O79" s="59">
        <v>0.04</v>
      </c>
      <c r="P79" s="17">
        <v>1</v>
      </c>
      <c r="Q79" s="17">
        <v>0</v>
      </c>
      <c r="R79" t="s">
        <v>221</v>
      </c>
      <c r="S79" t="s">
        <v>222</v>
      </c>
      <c r="T79" t="s">
        <v>268</v>
      </c>
      <c r="U79" s="20" t="b">
        <v>0</v>
      </c>
      <c r="V79" t="b">
        <v>1</v>
      </c>
      <c r="W79" t="b">
        <v>0</v>
      </c>
      <c r="X79" t="b">
        <v>0</v>
      </c>
      <c r="Y79" t="b">
        <v>1</v>
      </c>
      <c r="Z79" t="b">
        <v>0</v>
      </c>
      <c r="AA79" t="b">
        <v>0</v>
      </c>
      <c r="AB79" t="b">
        <v>0</v>
      </c>
      <c r="AC79" t="b">
        <v>0</v>
      </c>
      <c r="AD79" s="21" t="b">
        <v>0</v>
      </c>
      <c r="AE79" t="b">
        <v>0</v>
      </c>
      <c r="AF79" t="b">
        <v>0</v>
      </c>
      <c r="AG79" t="b">
        <v>1</v>
      </c>
    </row>
    <row r="80" spans="1:33" x14ac:dyDescent="0.3">
      <c r="A80" s="13">
        <f t="shared" si="3"/>
        <v>73</v>
      </c>
      <c r="B80" s="13" t="s">
        <v>230</v>
      </c>
      <c r="C80" s="17" t="s">
        <v>216</v>
      </c>
      <c r="D80" t="s">
        <v>260</v>
      </c>
      <c r="E80" s="17" t="s">
        <v>120</v>
      </c>
      <c r="F80" s="17" t="s">
        <v>122</v>
      </c>
      <c r="G80" s="17" t="str">
        <f t="shared" si="1"/>
        <v>2030</v>
      </c>
      <c r="H80" s="17" t="s">
        <v>239</v>
      </c>
      <c r="I80" s="17" t="str">
        <f t="shared" si="6"/>
        <v>2019</v>
      </c>
      <c r="J80" s="17" t="s">
        <v>87</v>
      </c>
      <c r="K80" s="17">
        <v>0</v>
      </c>
      <c r="L80" s="17">
        <v>0</v>
      </c>
      <c r="M80" s="17">
        <v>-1</v>
      </c>
      <c r="N80" s="17" t="s">
        <v>265</v>
      </c>
      <c r="O80" s="59">
        <v>-1</v>
      </c>
      <c r="P80" s="17">
        <v>1</v>
      </c>
      <c r="Q80" s="17">
        <v>0</v>
      </c>
      <c r="R80" t="s">
        <v>221</v>
      </c>
      <c r="S80" t="s">
        <v>222</v>
      </c>
      <c r="T80" t="s">
        <v>268</v>
      </c>
      <c r="U80" s="20" t="b">
        <v>0</v>
      </c>
      <c r="V80" t="b">
        <v>1</v>
      </c>
      <c r="W80" t="b">
        <v>0</v>
      </c>
      <c r="X80" t="b">
        <v>0</v>
      </c>
      <c r="Y80" t="b">
        <v>1</v>
      </c>
      <c r="Z80" t="b">
        <v>0</v>
      </c>
      <c r="AA80" t="b">
        <v>0</v>
      </c>
      <c r="AB80" t="b">
        <v>0</v>
      </c>
      <c r="AC80" t="b">
        <v>0</v>
      </c>
      <c r="AD80" s="21" t="b">
        <v>0</v>
      </c>
      <c r="AE80" t="b">
        <v>0</v>
      </c>
      <c r="AF80" t="b">
        <v>0</v>
      </c>
      <c r="AG80" t="b">
        <v>1</v>
      </c>
    </row>
    <row r="81" spans="1:33" x14ac:dyDescent="0.3">
      <c r="A81" s="13">
        <f t="shared" si="3"/>
        <v>74</v>
      </c>
      <c r="B81" s="13" t="s">
        <v>230</v>
      </c>
      <c r="C81" s="17" t="s">
        <v>216</v>
      </c>
      <c r="D81" t="s">
        <v>260</v>
      </c>
      <c r="E81" s="17" t="s">
        <v>120</v>
      </c>
      <c r="F81" s="17" t="s">
        <v>122</v>
      </c>
      <c r="G81" s="17" t="str">
        <f t="shared" si="1"/>
        <v>2030</v>
      </c>
      <c r="H81" s="17" t="s">
        <v>239</v>
      </c>
      <c r="I81" s="17" t="str">
        <f t="shared" si="6"/>
        <v>2019</v>
      </c>
      <c r="J81" s="17" t="s">
        <v>87</v>
      </c>
      <c r="K81" s="17">
        <v>0</v>
      </c>
      <c r="L81" s="17">
        <v>0</v>
      </c>
      <c r="M81" s="17">
        <v>-1</v>
      </c>
      <c r="N81" s="17" t="s">
        <v>263</v>
      </c>
      <c r="O81" s="59">
        <v>-1</v>
      </c>
      <c r="P81" s="17">
        <v>1</v>
      </c>
      <c r="Q81" s="17">
        <v>0</v>
      </c>
      <c r="R81" t="s">
        <v>221</v>
      </c>
      <c r="S81" t="s">
        <v>222</v>
      </c>
      <c r="T81" t="s">
        <v>268</v>
      </c>
      <c r="U81" s="20" t="b">
        <v>0</v>
      </c>
      <c r="V81" t="b">
        <v>1</v>
      </c>
      <c r="W81" t="b">
        <v>0</v>
      </c>
      <c r="X81" t="b">
        <v>0</v>
      </c>
      <c r="Y81" t="b">
        <v>1</v>
      </c>
      <c r="Z81" t="b">
        <v>0</v>
      </c>
      <c r="AA81" t="b">
        <v>0</v>
      </c>
      <c r="AB81" t="b">
        <v>0</v>
      </c>
      <c r="AC81" t="b">
        <v>0</v>
      </c>
      <c r="AD81" s="21" t="b">
        <v>0</v>
      </c>
      <c r="AE81" t="b">
        <v>0</v>
      </c>
      <c r="AF81" t="b">
        <v>0</v>
      </c>
      <c r="AG81" t="b">
        <v>1</v>
      </c>
    </row>
    <row r="82" spans="1:33" x14ac:dyDescent="0.3">
      <c r="A82" s="13">
        <f t="shared" si="3"/>
        <v>75</v>
      </c>
      <c r="B82" s="13" t="s">
        <v>230</v>
      </c>
      <c r="C82" s="17" t="s">
        <v>216</v>
      </c>
      <c r="D82" t="s">
        <v>260</v>
      </c>
      <c r="E82" s="17" t="s">
        <v>120</v>
      </c>
      <c r="F82" s="17" t="s">
        <v>122</v>
      </c>
      <c r="G82" s="17" t="str">
        <f t="shared" si="1"/>
        <v>2030</v>
      </c>
      <c r="H82" s="17" t="s">
        <v>239</v>
      </c>
      <c r="I82" s="17" t="str">
        <f t="shared" si="6"/>
        <v>2019</v>
      </c>
      <c r="J82" s="17" t="s">
        <v>87</v>
      </c>
      <c r="K82" s="17">
        <v>0</v>
      </c>
      <c r="L82" s="17">
        <v>0</v>
      </c>
      <c r="M82" s="17">
        <v>-1</v>
      </c>
      <c r="N82" s="17" t="s">
        <v>266</v>
      </c>
      <c r="O82" s="59">
        <v>-1</v>
      </c>
      <c r="P82" s="17">
        <v>1</v>
      </c>
      <c r="Q82" s="17">
        <v>0</v>
      </c>
      <c r="R82" t="s">
        <v>221</v>
      </c>
      <c r="S82" t="s">
        <v>222</v>
      </c>
      <c r="T82" t="s">
        <v>268</v>
      </c>
      <c r="U82" s="20" t="b">
        <v>0</v>
      </c>
      <c r="V82" t="b">
        <v>1</v>
      </c>
      <c r="W82" t="b">
        <v>0</v>
      </c>
      <c r="X82" t="b">
        <v>0</v>
      </c>
      <c r="Y82" t="b">
        <v>1</v>
      </c>
      <c r="Z82" t="b">
        <v>0</v>
      </c>
      <c r="AA82" t="b">
        <v>0</v>
      </c>
      <c r="AB82" t="b">
        <v>0</v>
      </c>
      <c r="AC82" t="b">
        <v>0</v>
      </c>
      <c r="AD82" s="21" t="b">
        <v>0</v>
      </c>
      <c r="AE82" t="b">
        <v>0</v>
      </c>
      <c r="AF82" t="b">
        <v>0</v>
      </c>
      <c r="AG82" t="b">
        <v>1</v>
      </c>
    </row>
    <row r="83" spans="1:33" x14ac:dyDescent="0.3">
      <c r="A83" s="13">
        <f t="shared" si="3"/>
        <v>76</v>
      </c>
      <c r="B83" s="13" t="s">
        <v>230</v>
      </c>
      <c r="C83" s="17" t="s">
        <v>216</v>
      </c>
      <c r="D83" t="s">
        <v>260</v>
      </c>
      <c r="E83" s="17" t="s">
        <v>120</v>
      </c>
      <c r="F83" s="17" t="s">
        <v>122</v>
      </c>
      <c r="G83" s="17" t="str">
        <f t="shared" si="1"/>
        <v>2030</v>
      </c>
      <c r="H83" s="17" t="s">
        <v>239</v>
      </c>
      <c r="I83" s="17" t="str">
        <f t="shared" si="6"/>
        <v>2019</v>
      </c>
      <c r="J83" s="17" t="s">
        <v>87</v>
      </c>
      <c r="K83" s="17">
        <v>0</v>
      </c>
      <c r="L83" s="17">
        <v>0</v>
      </c>
      <c r="M83" s="17">
        <v>-1</v>
      </c>
      <c r="N83" s="17" t="s">
        <v>267</v>
      </c>
      <c r="O83" s="59">
        <v>-1</v>
      </c>
      <c r="P83" s="17">
        <v>1</v>
      </c>
      <c r="Q83" s="17">
        <v>0</v>
      </c>
      <c r="R83" t="s">
        <v>221</v>
      </c>
      <c r="S83" t="s">
        <v>222</v>
      </c>
      <c r="T83" t="s">
        <v>268</v>
      </c>
      <c r="U83" s="20" t="b">
        <v>0</v>
      </c>
      <c r="V83" t="b">
        <v>1</v>
      </c>
      <c r="W83" t="b">
        <v>0</v>
      </c>
      <c r="X83" t="b">
        <v>0</v>
      </c>
      <c r="Y83" t="b">
        <v>1</v>
      </c>
      <c r="Z83" t="b">
        <v>0</v>
      </c>
      <c r="AA83" t="b">
        <v>0</v>
      </c>
      <c r="AB83" t="b">
        <v>0</v>
      </c>
      <c r="AC83" t="b">
        <v>0</v>
      </c>
      <c r="AD83" s="21" t="b">
        <v>0</v>
      </c>
      <c r="AE83" t="b">
        <v>0</v>
      </c>
      <c r="AF83" t="b">
        <v>0</v>
      </c>
      <c r="AG83" t="b">
        <v>1</v>
      </c>
    </row>
    <row r="84" spans="1:33" x14ac:dyDescent="0.3">
      <c r="A84" s="13">
        <f t="shared" si="3"/>
        <v>77</v>
      </c>
      <c r="B84" s="13" t="s">
        <v>230</v>
      </c>
      <c r="C84" s="17" t="s">
        <v>216</v>
      </c>
      <c r="D84" t="s">
        <v>260</v>
      </c>
      <c r="E84" s="17" t="s">
        <v>120</v>
      </c>
      <c r="F84" s="17" t="s">
        <v>122</v>
      </c>
      <c r="G84" s="17" t="str">
        <f t="shared" si="1"/>
        <v>2030</v>
      </c>
      <c r="H84" s="17" t="s">
        <v>239</v>
      </c>
      <c r="I84" s="17" t="str">
        <f t="shared" si="6"/>
        <v>2019</v>
      </c>
      <c r="J84" s="17" t="s">
        <v>87</v>
      </c>
      <c r="K84" s="17">
        <v>0</v>
      </c>
      <c r="L84" s="17">
        <v>0</v>
      </c>
      <c r="M84" s="17">
        <v>-1</v>
      </c>
      <c r="N84" s="17" t="s">
        <v>265</v>
      </c>
      <c r="O84" s="59">
        <v>0.02</v>
      </c>
      <c r="P84" s="17">
        <v>1</v>
      </c>
      <c r="Q84" s="17">
        <v>0</v>
      </c>
      <c r="R84" t="s">
        <v>221</v>
      </c>
      <c r="S84" t="s">
        <v>222</v>
      </c>
      <c r="T84" t="s">
        <v>268</v>
      </c>
      <c r="U84" s="20" t="b">
        <v>0</v>
      </c>
      <c r="V84" t="b">
        <v>1</v>
      </c>
      <c r="W84" t="b">
        <v>0</v>
      </c>
      <c r="X84" t="b">
        <v>0</v>
      </c>
      <c r="Y84" t="b">
        <v>1</v>
      </c>
      <c r="Z84" t="b">
        <v>0</v>
      </c>
      <c r="AA84" t="b">
        <v>0</v>
      </c>
      <c r="AB84" t="b">
        <v>0</v>
      </c>
      <c r="AC84" t="b">
        <v>0</v>
      </c>
      <c r="AD84" s="21" t="b">
        <v>0</v>
      </c>
      <c r="AE84" t="b">
        <v>0</v>
      </c>
      <c r="AF84" t="b">
        <v>0</v>
      </c>
      <c r="AG84" t="b">
        <v>1</v>
      </c>
    </row>
    <row r="85" spans="1:33" x14ac:dyDescent="0.3">
      <c r="A85" s="13">
        <f t="shared" si="3"/>
        <v>78</v>
      </c>
      <c r="B85" s="13" t="s">
        <v>230</v>
      </c>
      <c r="C85" s="17" t="s">
        <v>216</v>
      </c>
      <c r="D85" t="s">
        <v>260</v>
      </c>
      <c r="E85" s="17" t="s">
        <v>120</v>
      </c>
      <c r="F85" s="17" t="s">
        <v>122</v>
      </c>
      <c r="G85" s="17" t="str">
        <f t="shared" si="1"/>
        <v>2030</v>
      </c>
      <c r="H85" s="17" t="s">
        <v>239</v>
      </c>
      <c r="I85" s="17" t="str">
        <f t="shared" si="6"/>
        <v>2019</v>
      </c>
      <c r="J85" s="17" t="s">
        <v>87</v>
      </c>
      <c r="K85" s="17">
        <v>0</v>
      </c>
      <c r="L85" s="17">
        <v>0</v>
      </c>
      <c r="M85" s="17">
        <v>-1</v>
      </c>
      <c r="N85" s="17" t="s">
        <v>263</v>
      </c>
      <c r="O85" s="59">
        <v>0.02</v>
      </c>
      <c r="P85" s="17">
        <v>1</v>
      </c>
      <c r="Q85" s="17">
        <v>0</v>
      </c>
      <c r="R85" t="s">
        <v>221</v>
      </c>
      <c r="S85" t="s">
        <v>222</v>
      </c>
      <c r="T85" t="s">
        <v>268</v>
      </c>
      <c r="U85" s="20" t="b">
        <v>0</v>
      </c>
      <c r="V85" t="b">
        <v>1</v>
      </c>
      <c r="W85" t="b">
        <v>0</v>
      </c>
      <c r="X85" t="b">
        <v>0</v>
      </c>
      <c r="Y85" t="b">
        <v>1</v>
      </c>
      <c r="Z85" t="b">
        <v>0</v>
      </c>
      <c r="AA85" t="b">
        <v>0</v>
      </c>
      <c r="AB85" t="b">
        <v>0</v>
      </c>
      <c r="AC85" t="b">
        <v>0</v>
      </c>
      <c r="AD85" s="21" t="b">
        <v>0</v>
      </c>
      <c r="AE85" t="b">
        <v>0</v>
      </c>
      <c r="AF85" t="b">
        <v>0</v>
      </c>
      <c r="AG85" t="b">
        <v>1</v>
      </c>
    </row>
    <row r="86" spans="1:33" x14ac:dyDescent="0.3">
      <c r="A86" s="13">
        <f t="shared" si="3"/>
        <v>79</v>
      </c>
      <c r="B86" s="13" t="s">
        <v>230</v>
      </c>
      <c r="C86" s="17" t="s">
        <v>216</v>
      </c>
      <c r="D86" t="s">
        <v>260</v>
      </c>
      <c r="E86" s="17" t="s">
        <v>120</v>
      </c>
      <c r="F86" s="17" t="s">
        <v>122</v>
      </c>
      <c r="G86" s="17" t="str">
        <f t="shared" si="1"/>
        <v>2030</v>
      </c>
      <c r="H86" s="17" t="s">
        <v>239</v>
      </c>
      <c r="I86" s="17" t="str">
        <f t="shared" si="6"/>
        <v>2019</v>
      </c>
      <c r="J86" s="17" t="s">
        <v>87</v>
      </c>
      <c r="K86" s="17">
        <v>0</v>
      </c>
      <c r="L86" s="17">
        <v>0</v>
      </c>
      <c r="M86" s="17">
        <v>-1</v>
      </c>
      <c r="N86" s="17" t="s">
        <v>266</v>
      </c>
      <c r="O86" s="59">
        <v>0.02</v>
      </c>
      <c r="P86" s="17">
        <v>1</v>
      </c>
      <c r="Q86" s="17">
        <v>0</v>
      </c>
      <c r="R86" t="s">
        <v>221</v>
      </c>
      <c r="S86" t="s">
        <v>222</v>
      </c>
      <c r="T86" t="s">
        <v>268</v>
      </c>
      <c r="U86" s="20" t="b">
        <v>0</v>
      </c>
      <c r="V86" t="b">
        <v>1</v>
      </c>
      <c r="W86" t="b">
        <v>0</v>
      </c>
      <c r="X86" t="b">
        <v>0</v>
      </c>
      <c r="Y86" t="b">
        <v>1</v>
      </c>
      <c r="Z86" t="b">
        <v>0</v>
      </c>
      <c r="AA86" t="b">
        <v>0</v>
      </c>
      <c r="AB86" t="b">
        <v>0</v>
      </c>
      <c r="AC86" t="b">
        <v>0</v>
      </c>
      <c r="AD86" s="21" t="b">
        <v>0</v>
      </c>
      <c r="AE86" t="b">
        <v>0</v>
      </c>
      <c r="AF86" t="b">
        <v>0</v>
      </c>
      <c r="AG86" t="b">
        <v>1</v>
      </c>
    </row>
    <row r="87" spans="1:33" x14ac:dyDescent="0.3">
      <c r="A87" s="13">
        <f t="shared" si="3"/>
        <v>80</v>
      </c>
      <c r="B87" s="13" t="s">
        <v>230</v>
      </c>
      <c r="C87" s="17" t="s">
        <v>216</v>
      </c>
      <c r="D87" t="s">
        <v>260</v>
      </c>
      <c r="E87" s="17" t="s">
        <v>120</v>
      </c>
      <c r="F87" s="17" t="s">
        <v>122</v>
      </c>
      <c r="G87" s="17" t="str">
        <f t="shared" si="1"/>
        <v>2030</v>
      </c>
      <c r="H87" s="17" t="s">
        <v>239</v>
      </c>
      <c r="I87" s="17" t="str">
        <f t="shared" si="6"/>
        <v>2019</v>
      </c>
      <c r="J87" s="17" t="s">
        <v>87</v>
      </c>
      <c r="K87" s="17">
        <v>0</v>
      </c>
      <c r="L87" s="17">
        <v>0</v>
      </c>
      <c r="M87" s="17">
        <v>-1</v>
      </c>
      <c r="N87" s="17" t="s">
        <v>267</v>
      </c>
      <c r="O87" s="59">
        <v>0.02</v>
      </c>
      <c r="P87" s="17">
        <v>1</v>
      </c>
      <c r="Q87" s="17">
        <v>0</v>
      </c>
      <c r="R87" t="s">
        <v>221</v>
      </c>
      <c r="S87" t="s">
        <v>222</v>
      </c>
      <c r="T87" t="s">
        <v>268</v>
      </c>
      <c r="U87" s="20" t="b">
        <v>0</v>
      </c>
      <c r="V87" t="b">
        <v>1</v>
      </c>
      <c r="W87" t="b">
        <v>0</v>
      </c>
      <c r="X87" t="b">
        <v>0</v>
      </c>
      <c r="Y87" t="b">
        <v>1</v>
      </c>
      <c r="Z87" t="b">
        <v>0</v>
      </c>
      <c r="AA87" t="b">
        <v>0</v>
      </c>
      <c r="AB87" t="b">
        <v>0</v>
      </c>
      <c r="AC87" t="b">
        <v>0</v>
      </c>
      <c r="AD87" s="21" t="b">
        <v>0</v>
      </c>
      <c r="AE87" t="b">
        <v>0</v>
      </c>
      <c r="AF87" t="b">
        <v>0</v>
      </c>
      <c r="AG87" t="b">
        <v>1</v>
      </c>
    </row>
    <row r="88" spans="1:33" x14ac:dyDescent="0.3">
      <c r="A88" s="13">
        <f t="shared" si="3"/>
        <v>81</v>
      </c>
      <c r="B88" s="13" t="s">
        <v>230</v>
      </c>
      <c r="C88" s="17" t="s">
        <v>216</v>
      </c>
      <c r="D88" t="s">
        <v>260</v>
      </c>
      <c r="E88" s="17" t="s">
        <v>120</v>
      </c>
      <c r="F88" s="17" t="s">
        <v>122</v>
      </c>
      <c r="G88" s="17" t="str">
        <f t="shared" si="1"/>
        <v>2030</v>
      </c>
      <c r="H88" s="17" t="s">
        <v>239</v>
      </c>
      <c r="I88" s="17" t="str">
        <f t="shared" si="6"/>
        <v>2019</v>
      </c>
      <c r="J88" s="17" t="s">
        <v>87</v>
      </c>
      <c r="K88" s="17">
        <v>0</v>
      </c>
      <c r="L88" s="17">
        <v>0</v>
      </c>
      <c r="M88" s="17">
        <v>-1</v>
      </c>
      <c r="N88" s="17" t="s">
        <v>265</v>
      </c>
      <c r="O88" s="59">
        <v>0.04</v>
      </c>
      <c r="P88" s="17">
        <v>1</v>
      </c>
      <c r="Q88" s="17">
        <v>0</v>
      </c>
      <c r="R88" t="s">
        <v>221</v>
      </c>
      <c r="S88" t="s">
        <v>222</v>
      </c>
      <c r="T88" t="s">
        <v>268</v>
      </c>
      <c r="U88" s="20" t="b">
        <v>0</v>
      </c>
      <c r="V88" t="b">
        <v>1</v>
      </c>
      <c r="W88" t="b">
        <v>0</v>
      </c>
      <c r="X88" t="b">
        <v>0</v>
      </c>
      <c r="Y88" t="b">
        <v>1</v>
      </c>
      <c r="Z88" t="b">
        <v>0</v>
      </c>
      <c r="AA88" t="b">
        <v>0</v>
      </c>
      <c r="AB88" t="b">
        <v>0</v>
      </c>
      <c r="AC88" t="b">
        <v>0</v>
      </c>
      <c r="AD88" s="21" t="b">
        <v>0</v>
      </c>
      <c r="AE88" t="b">
        <v>0</v>
      </c>
      <c r="AF88" t="b">
        <v>0</v>
      </c>
      <c r="AG88" t="b">
        <v>1</v>
      </c>
    </row>
    <row r="89" spans="1:33" x14ac:dyDescent="0.3">
      <c r="A89" s="13">
        <f t="shared" si="3"/>
        <v>82</v>
      </c>
      <c r="B89" s="13" t="s">
        <v>230</v>
      </c>
      <c r="C89" s="17" t="s">
        <v>216</v>
      </c>
      <c r="D89" t="s">
        <v>260</v>
      </c>
      <c r="E89" s="17" t="s">
        <v>120</v>
      </c>
      <c r="F89" s="17" t="s">
        <v>122</v>
      </c>
      <c r="G89" s="17" t="str">
        <f t="shared" si="1"/>
        <v>2030</v>
      </c>
      <c r="H89" s="17" t="s">
        <v>239</v>
      </c>
      <c r="I89" s="17" t="str">
        <f t="shared" si="6"/>
        <v>2019</v>
      </c>
      <c r="J89" s="17" t="s">
        <v>87</v>
      </c>
      <c r="K89" s="17">
        <v>0</v>
      </c>
      <c r="L89" s="17">
        <v>0</v>
      </c>
      <c r="M89" s="17">
        <v>-1</v>
      </c>
      <c r="N89" s="17" t="s">
        <v>263</v>
      </c>
      <c r="O89" s="59">
        <v>0.04</v>
      </c>
      <c r="P89" s="17">
        <v>1</v>
      </c>
      <c r="Q89" s="17">
        <v>0</v>
      </c>
      <c r="R89" t="s">
        <v>221</v>
      </c>
      <c r="S89" t="s">
        <v>222</v>
      </c>
      <c r="T89" t="s">
        <v>268</v>
      </c>
      <c r="U89" s="20" t="b">
        <v>0</v>
      </c>
      <c r="V89" t="b">
        <v>1</v>
      </c>
      <c r="W89" t="b">
        <v>0</v>
      </c>
      <c r="X89" t="b">
        <v>0</v>
      </c>
      <c r="Y89" t="b">
        <v>1</v>
      </c>
      <c r="Z89" t="b">
        <v>0</v>
      </c>
      <c r="AA89" t="b">
        <v>0</v>
      </c>
      <c r="AB89" t="b">
        <v>0</v>
      </c>
      <c r="AC89" t="b">
        <v>0</v>
      </c>
      <c r="AD89" s="21" t="b">
        <v>0</v>
      </c>
      <c r="AE89" t="b">
        <v>0</v>
      </c>
      <c r="AF89" t="b">
        <v>0</v>
      </c>
      <c r="AG89" t="b">
        <v>1</v>
      </c>
    </row>
    <row r="90" spans="1:33" x14ac:dyDescent="0.3">
      <c r="A90" s="13">
        <f t="shared" ref="A90:A127" si="7">ROW(A90)-ROW($A$7)</f>
        <v>83</v>
      </c>
      <c r="B90" s="13" t="s">
        <v>230</v>
      </c>
      <c r="C90" s="17" t="s">
        <v>216</v>
      </c>
      <c r="D90" t="s">
        <v>260</v>
      </c>
      <c r="E90" s="17" t="s">
        <v>120</v>
      </c>
      <c r="F90" s="17" t="s">
        <v>122</v>
      </c>
      <c r="G90" s="17" t="str">
        <f t="shared" ref="G90:G127" si="8">"2030"</f>
        <v>2030</v>
      </c>
      <c r="H90" s="17" t="s">
        <v>239</v>
      </c>
      <c r="I90" s="17" t="str">
        <f t="shared" si="6"/>
        <v>2019</v>
      </c>
      <c r="J90" s="17" t="s">
        <v>87</v>
      </c>
      <c r="K90" s="17">
        <v>0</v>
      </c>
      <c r="L90" s="17">
        <v>0</v>
      </c>
      <c r="M90" s="17">
        <v>-1</v>
      </c>
      <c r="N90" s="17" t="s">
        <v>266</v>
      </c>
      <c r="O90" s="59">
        <v>0.04</v>
      </c>
      <c r="P90" s="17">
        <v>1</v>
      </c>
      <c r="Q90" s="17">
        <v>0</v>
      </c>
      <c r="R90" t="s">
        <v>221</v>
      </c>
      <c r="S90" t="s">
        <v>222</v>
      </c>
      <c r="T90" t="s">
        <v>268</v>
      </c>
      <c r="U90" s="20" t="b">
        <v>0</v>
      </c>
      <c r="V90" t="b">
        <v>1</v>
      </c>
      <c r="W90" t="b">
        <v>0</v>
      </c>
      <c r="X90" t="b">
        <v>0</v>
      </c>
      <c r="Y90" t="b">
        <v>1</v>
      </c>
      <c r="Z90" t="b">
        <v>0</v>
      </c>
      <c r="AA90" t="b">
        <v>0</v>
      </c>
      <c r="AB90" t="b">
        <v>0</v>
      </c>
      <c r="AC90" t="b">
        <v>0</v>
      </c>
      <c r="AD90" s="21" t="b">
        <v>0</v>
      </c>
      <c r="AE90" t="b">
        <v>0</v>
      </c>
      <c r="AF90" t="b">
        <v>0</v>
      </c>
      <c r="AG90" t="b">
        <v>1</v>
      </c>
    </row>
    <row r="91" spans="1:33" x14ac:dyDescent="0.3">
      <c r="A91" s="13">
        <f t="shared" si="7"/>
        <v>84</v>
      </c>
      <c r="B91" s="13" t="s">
        <v>230</v>
      </c>
      <c r="C91" s="17" t="s">
        <v>216</v>
      </c>
      <c r="D91" t="s">
        <v>260</v>
      </c>
      <c r="E91" s="17" t="s">
        <v>120</v>
      </c>
      <c r="F91" s="17" t="s">
        <v>122</v>
      </c>
      <c r="G91" s="17" t="str">
        <f t="shared" si="8"/>
        <v>2030</v>
      </c>
      <c r="H91" s="17" t="s">
        <v>239</v>
      </c>
      <c r="I91" s="17" t="str">
        <f t="shared" si="6"/>
        <v>2019</v>
      </c>
      <c r="J91" s="17" t="s">
        <v>87</v>
      </c>
      <c r="K91" s="17">
        <v>0</v>
      </c>
      <c r="L91" s="17">
        <v>0</v>
      </c>
      <c r="M91" s="17">
        <v>-1</v>
      </c>
      <c r="N91" s="17" t="s">
        <v>267</v>
      </c>
      <c r="O91" s="59">
        <v>0.04</v>
      </c>
      <c r="P91" s="17">
        <v>1</v>
      </c>
      <c r="Q91" s="17">
        <v>0</v>
      </c>
      <c r="R91" t="s">
        <v>221</v>
      </c>
      <c r="S91" t="s">
        <v>222</v>
      </c>
      <c r="T91" t="s">
        <v>268</v>
      </c>
      <c r="U91" s="20" t="b">
        <v>0</v>
      </c>
      <c r="V91" t="b">
        <v>1</v>
      </c>
      <c r="W91" t="b">
        <v>0</v>
      </c>
      <c r="X91" t="b">
        <v>0</v>
      </c>
      <c r="Y91" t="b">
        <v>1</v>
      </c>
      <c r="Z91" t="b">
        <v>0</v>
      </c>
      <c r="AA91" t="b">
        <v>0</v>
      </c>
      <c r="AB91" t="b">
        <v>0</v>
      </c>
      <c r="AC91" t="b">
        <v>0</v>
      </c>
      <c r="AD91" s="21" t="b">
        <v>0</v>
      </c>
      <c r="AE91" t="b">
        <v>0</v>
      </c>
      <c r="AF91" t="b">
        <v>0</v>
      </c>
      <c r="AG91" t="b">
        <v>1</v>
      </c>
    </row>
    <row r="92" spans="1:33" x14ac:dyDescent="0.3">
      <c r="A92" s="13">
        <f t="shared" si="7"/>
        <v>85</v>
      </c>
      <c r="B92" s="13" t="s">
        <v>230</v>
      </c>
      <c r="C92" s="17" t="s">
        <v>216</v>
      </c>
      <c r="D92" t="s">
        <v>240</v>
      </c>
      <c r="E92" s="17" t="s">
        <v>120</v>
      </c>
      <c r="F92" s="17" t="s">
        <v>122</v>
      </c>
      <c r="G92" s="17" t="str">
        <f t="shared" si="8"/>
        <v>2030</v>
      </c>
      <c r="H92" s="17" t="s">
        <v>239</v>
      </c>
      <c r="I92" s="17" t="str">
        <f t="shared" si="6"/>
        <v>2019</v>
      </c>
      <c r="J92" s="17" t="s">
        <v>87</v>
      </c>
      <c r="K92" s="17">
        <v>0</v>
      </c>
      <c r="L92" s="17">
        <v>0</v>
      </c>
      <c r="M92" s="17">
        <v>0.01</v>
      </c>
      <c r="N92" s="17" t="s">
        <v>122</v>
      </c>
      <c r="O92" s="59">
        <v>0</v>
      </c>
      <c r="P92" s="17">
        <v>1</v>
      </c>
      <c r="Q92" s="17">
        <v>0</v>
      </c>
      <c r="R92" t="s">
        <v>221</v>
      </c>
      <c r="S92" t="s">
        <v>222</v>
      </c>
      <c r="T92" t="s">
        <v>269</v>
      </c>
      <c r="U92" s="20" t="b">
        <v>0</v>
      </c>
      <c r="V92" t="b">
        <v>1</v>
      </c>
      <c r="W92" t="b">
        <v>0</v>
      </c>
      <c r="X92" t="b">
        <v>0</v>
      </c>
      <c r="Y92" t="b">
        <v>1</v>
      </c>
      <c r="Z92" t="b">
        <v>0</v>
      </c>
      <c r="AA92" t="b">
        <v>0</v>
      </c>
      <c r="AB92" t="b">
        <v>0</v>
      </c>
      <c r="AC92" t="b">
        <v>0</v>
      </c>
      <c r="AD92" s="21" t="b">
        <v>0</v>
      </c>
      <c r="AE92" t="b">
        <v>0</v>
      </c>
      <c r="AF92" t="b">
        <v>0</v>
      </c>
      <c r="AG92" t="b">
        <v>1</v>
      </c>
    </row>
    <row r="93" spans="1:33" x14ac:dyDescent="0.3">
      <c r="A93" s="13">
        <f t="shared" si="7"/>
        <v>86</v>
      </c>
      <c r="B93" s="13" t="s">
        <v>230</v>
      </c>
      <c r="C93" s="17" t="s">
        <v>216</v>
      </c>
      <c r="D93" t="s">
        <v>240</v>
      </c>
      <c r="E93" s="17" t="s">
        <v>120</v>
      </c>
      <c r="F93" s="17" t="s">
        <v>122</v>
      </c>
      <c r="G93" s="17" t="str">
        <f t="shared" si="8"/>
        <v>2030</v>
      </c>
      <c r="H93" s="17" t="s">
        <v>239</v>
      </c>
      <c r="I93" s="17" t="str">
        <f t="shared" si="6"/>
        <v>2019</v>
      </c>
      <c r="J93" s="17" t="s">
        <v>87</v>
      </c>
      <c r="K93" s="17">
        <v>0</v>
      </c>
      <c r="L93" s="17">
        <v>0</v>
      </c>
      <c r="M93" s="17">
        <v>1.4999999999999999E-2</v>
      </c>
      <c r="N93" s="17" t="s">
        <v>122</v>
      </c>
      <c r="O93" s="59">
        <v>0</v>
      </c>
      <c r="P93" s="17">
        <v>1</v>
      </c>
      <c r="Q93" s="17">
        <v>0</v>
      </c>
      <c r="R93" t="s">
        <v>221</v>
      </c>
      <c r="S93" t="s">
        <v>222</v>
      </c>
      <c r="T93" t="s">
        <v>269</v>
      </c>
      <c r="U93" s="20" t="b">
        <v>0</v>
      </c>
      <c r="V93" t="b">
        <v>1</v>
      </c>
      <c r="W93" t="b">
        <v>0</v>
      </c>
      <c r="X93" t="b">
        <v>0</v>
      </c>
      <c r="Y93" t="b">
        <v>1</v>
      </c>
      <c r="Z93" t="b">
        <v>0</v>
      </c>
      <c r="AA93" t="b">
        <v>0</v>
      </c>
      <c r="AB93" t="b">
        <v>0</v>
      </c>
      <c r="AC93" t="b">
        <v>0</v>
      </c>
      <c r="AD93" s="21" t="b">
        <v>0</v>
      </c>
      <c r="AE93" t="b">
        <v>0</v>
      </c>
      <c r="AF93" t="b">
        <v>0</v>
      </c>
      <c r="AG93" t="b">
        <v>1</v>
      </c>
    </row>
    <row r="94" spans="1:33" x14ac:dyDescent="0.3">
      <c r="A94" s="13">
        <f t="shared" si="7"/>
        <v>87</v>
      </c>
      <c r="B94" s="13" t="s">
        <v>230</v>
      </c>
      <c r="C94" s="17" t="s">
        <v>216</v>
      </c>
      <c r="D94" t="s">
        <v>240</v>
      </c>
      <c r="E94" s="17" t="s">
        <v>120</v>
      </c>
      <c r="F94" s="17" t="s">
        <v>122</v>
      </c>
      <c r="G94" s="17" t="str">
        <f t="shared" si="8"/>
        <v>2030</v>
      </c>
      <c r="H94" s="17" t="s">
        <v>239</v>
      </c>
      <c r="I94" s="17" t="str">
        <f t="shared" si="6"/>
        <v>2019</v>
      </c>
      <c r="J94" s="17" t="s">
        <v>87</v>
      </c>
      <c r="K94" s="17">
        <v>0</v>
      </c>
      <c r="L94" s="17">
        <v>0</v>
      </c>
      <c r="M94" s="17">
        <v>0.02</v>
      </c>
      <c r="N94" s="17" t="s">
        <v>122</v>
      </c>
      <c r="O94" s="59">
        <v>0</v>
      </c>
      <c r="P94" s="17">
        <v>1</v>
      </c>
      <c r="Q94" s="17">
        <v>0</v>
      </c>
      <c r="R94" t="s">
        <v>221</v>
      </c>
      <c r="S94" t="s">
        <v>222</v>
      </c>
      <c r="T94" t="s">
        <v>269</v>
      </c>
      <c r="U94" s="20" t="b">
        <v>0</v>
      </c>
      <c r="V94" t="b">
        <v>1</v>
      </c>
      <c r="W94" t="b">
        <v>0</v>
      </c>
      <c r="X94" t="b">
        <v>0</v>
      </c>
      <c r="Y94" t="b">
        <v>1</v>
      </c>
      <c r="Z94" t="b">
        <v>0</v>
      </c>
      <c r="AA94" t="b">
        <v>0</v>
      </c>
      <c r="AB94" t="b">
        <v>0</v>
      </c>
      <c r="AC94" t="b">
        <v>0</v>
      </c>
      <c r="AD94" s="21" t="b">
        <v>0</v>
      </c>
      <c r="AE94" t="b">
        <v>0</v>
      </c>
      <c r="AF94" t="b">
        <v>0</v>
      </c>
      <c r="AG94" t="b">
        <v>1</v>
      </c>
    </row>
    <row r="95" spans="1:33" x14ac:dyDescent="0.3">
      <c r="A95" s="13">
        <f t="shared" si="7"/>
        <v>88</v>
      </c>
      <c r="B95" s="13" t="s">
        <v>230</v>
      </c>
      <c r="C95" s="17" t="s">
        <v>216</v>
      </c>
      <c r="D95" t="s">
        <v>240</v>
      </c>
      <c r="E95" s="17" t="s">
        <v>120</v>
      </c>
      <c r="F95" s="17" t="s">
        <v>122</v>
      </c>
      <c r="G95" s="17" t="str">
        <f t="shared" si="8"/>
        <v>2030</v>
      </c>
      <c r="H95" s="17" t="s">
        <v>239</v>
      </c>
      <c r="I95" s="17" t="str">
        <f t="shared" si="6"/>
        <v>2019</v>
      </c>
      <c r="J95" s="17" t="s">
        <v>87</v>
      </c>
      <c r="K95" s="17">
        <v>0</v>
      </c>
      <c r="L95" s="17">
        <v>0</v>
      </c>
      <c r="M95" s="17">
        <v>2.5000000000000001E-2</v>
      </c>
      <c r="N95" s="17" t="s">
        <v>122</v>
      </c>
      <c r="O95" s="59">
        <v>0</v>
      </c>
      <c r="P95" s="17">
        <v>1</v>
      </c>
      <c r="Q95" s="17">
        <v>0</v>
      </c>
      <c r="R95" t="s">
        <v>221</v>
      </c>
      <c r="S95" t="s">
        <v>222</v>
      </c>
      <c r="T95" t="s">
        <v>269</v>
      </c>
      <c r="U95" s="20" t="b">
        <v>0</v>
      </c>
      <c r="V95" t="b">
        <v>1</v>
      </c>
      <c r="W95" t="b">
        <v>0</v>
      </c>
      <c r="X95" t="b">
        <v>0</v>
      </c>
      <c r="Y95" t="b">
        <v>1</v>
      </c>
      <c r="Z95" t="b">
        <v>0</v>
      </c>
      <c r="AA95" t="b">
        <v>0</v>
      </c>
      <c r="AB95" t="b">
        <v>0</v>
      </c>
      <c r="AC95" t="b">
        <v>0</v>
      </c>
      <c r="AD95" s="21" t="b">
        <v>0</v>
      </c>
      <c r="AE95" t="b">
        <v>0</v>
      </c>
      <c r="AF95" t="b">
        <v>0</v>
      </c>
      <c r="AG95" t="b">
        <v>1</v>
      </c>
    </row>
    <row r="96" spans="1:33" x14ac:dyDescent="0.3">
      <c r="A96" s="13">
        <f t="shared" si="7"/>
        <v>89</v>
      </c>
      <c r="B96" s="13" t="s">
        <v>230</v>
      </c>
      <c r="C96" s="17" t="s">
        <v>216</v>
      </c>
      <c r="D96" t="s">
        <v>240</v>
      </c>
      <c r="E96" s="17" t="s">
        <v>120</v>
      </c>
      <c r="F96" s="17" t="s">
        <v>122</v>
      </c>
      <c r="G96" s="17" t="str">
        <f t="shared" si="8"/>
        <v>2030</v>
      </c>
      <c r="H96" s="17" t="s">
        <v>239</v>
      </c>
      <c r="I96" s="17" t="str">
        <f t="shared" si="6"/>
        <v>2019</v>
      </c>
      <c r="J96" s="17" t="s">
        <v>87</v>
      </c>
      <c r="K96" s="17">
        <v>0</v>
      </c>
      <c r="L96" s="17">
        <v>0</v>
      </c>
      <c r="M96" s="17">
        <v>0.03</v>
      </c>
      <c r="N96" s="17" t="s">
        <v>122</v>
      </c>
      <c r="O96" s="59">
        <v>0</v>
      </c>
      <c r="P96" s="17">
        <v>1</v>
      </c>
      <c r="Q96" s="17">
        <v>0</v>
      </c>
      <c r="R96" t="s">
        <v>221</v>
      </c>
      <c r="S96" t="s">
        <v>222</v>
      </c>
      <c r="T96" t="s">
        <v>269</v>
      </c>
      <c r="U96" s="20" t="b">
        <v>0</v>
      </c>
      <c r="V96" t="b">
        <v>1</v>
      </c>
      <c r="W96" t="b">
        <v>0</v>
      </c>
      <c r="X96" t="b">
        <v>0</v>
      </c>
      <c r="Y96" t="b">
        <v>1</v>
      </c>
      <c r="Z96" t="b">
        <v>0</v>
      </c>
      <c r="AA96" t="b">
        <v>0</v>
      </c>
      <c r="AB96" t="b">
        <v>0</v>
      </c>
      <c r="AC96" t="b">
        <v>0</v>
      </c>
      <c r="AD96" s="21" t="b">
        <v>0</v>
      </c>
      <c r="AE96" t="b">
        <v>0</v>
      </c>
      <c r="AF96" t="b">
        <v>0</v>
      </c>
      <c r="AG96" t="b">
        <v>1</v>
      </c>
    </row>
    <row r="97" spans="1:33" x14ac:dyDescent="0.3">
      <c r="A97" s="13">
        <f t="shared" si="7"/>
        <v>90</v>
      </c>
      <c r="B97" s="13" t="s">
        <v>230</v>
      </c>
      <c r="C97" s="17" t="s">
        <v>216</v>
      </c>
      <c r="D97" t="s">
        <v>240</v>
      </c>
      <c r="E97" s="17" t="s">
        <v>120</v>
      </c>
      <c r="F97" s="17" t="s">
        <v>122</v>
      </c>
      <c r="G97" s="17" t="str">
        <f t="shared" si="8"/>
        <v>2030</v>
      </c>
      <c r="H97" s="17" t="s">
        <v>239</v>
      </c>
      <c r="I97" s="17" t="str">
        <f t="shared" si="6"/>
        <v>2019</v>
      </c>
      <c r="J97" s="17" t="s">
        <v>87</v>
      </c>
      <c r="K97" s="17">
        <v>0</v>
      </c>
      <c r="L97" s="17">
        <v>0</v>
      </c>
      <c r="M97" s="17">
        <v>3.5000000000000003E-2</v>
      </c>
      <c r="N97" s="17" t="s">
        <v>122</v>
      </c>
      <c r="O97" s="59">
        <v>0</v>
      </c>
      <c r="P97" s="17">
        <v>1</v>
      </c>
      <c r="Q97" s="17">
        <v>0</v>
      </c>
      <c r="R97" t="s">
        <v>221</v>
      </c>
      <c r="S97" t="s">
        <v>222</v>
      </c>
      <c r="T97" t="s">
        <v>269</v>
      </c>
      <c r="U97" s="20" t="b">
        <v>0</v>
      </c>
      <c r="V97" t="b">
        <v>1</v>
      </c>
      <c r="W97" t="b">
        <v>0</v>
      </c>
      <c r="X97" t="b">
        <v>0</v>
      </c>
      <c r="Y97" t="b">
        <v>1</v>
      </c>
      <c r="Z97" t="b">
        <v>0</v>
      </c>
      <c r="AA97" t="b">
        <v>0</v>
      </c>
      <c r="AB97" t="b">
        <v>0</v>
      </c>
      <c r="AC97" t="b">
        <v>0</v>
      </c>
      <c r="AD97" s="21" t="b">
        <v>0</v>
      </c>
      <c r="AE97" t="b">
        <v>0</v>
      </c>
      <c r="AF97" t="b">
        <v>0</v>
      </c>
      <c r="AG97" t="b">
        <v>1</v>
      </c>
    </row>
    <row r="98" spans="1:33" x14ac:dyDescent="0.3">
      <c r="A98" s="13">
        <f t="shared" si="7"/>
        <v>91</v>
      </c>
      <c r="B98" s="13" t="s">
        <v>230</v>
      </c>
      <c r="C98" s="17" t="s">
        <v>216</v>
      </c>
      <c r="D98" t="s">
        <v>240</v>
      </c>
      <c r="E98" s="17" t="s">
        <v>120</v>
      </c>
      <c r="F98" s="17" t="s">
        <v>122</v>
      </c>
      <c r="G98" s="17" t="str">
        <f t="shared" si="8"/>
        <v>2030</v>
      </c>
      <c r="H98" s="17" t="s">
        <v>239</v>
      </c>
      <c r="I98" s="17" t="str">
        <f t="shared" si="6"/>
        <v>2019</v>
      </c>
      <c r="J98" s="17" t="s">
        <v>87</v>
      </c>
      <c r="K98" s="17">
        <v>0</v>
      </c>
      <c r="L98" s="17">
        <v>0</v>
      </c>
      <c r="M98" s="17">
        <v>0.04</v>
      </c>
      <c r="N98" s="17" t="s">
        <v>122</v>
      </c>
      <c r="O98" s="59">
        <v>0</v>
      </c>
      <c r="P98" s="17">
        <v>1</v>
      </c>
      <c r="Q98" s="17">
        <v>0</v>
      </c>
      <c r="R98" t="s">
        <v>221</v>
      </c>
      <c r="S98" t="s">
        <v>222</v>
      </c>
      <c r="T98" t="s">
        <v>269</v>
      </c>
      <c r="U98" s="20" t="b">
        <v>0</v>
      </c>
      <c r="V98" t="b">
        <v>1</v>
      </c>
      <c r="W98" t="b">
        <v>0</v>
      </c>
      <c r="X98" t="b">
        <v>0</v>
      </c>
      <c r="Y98" t="b">
        <v>1</v>
      </c>
      <c r="Z98" t="b">
        <v>0</v>
      </c>
      <c r="AA98" t="b">
        <v>0</v>
      </c>
      <c r="AB98" t="b">
        <v>0</v>
      </c>
      <c r="AC98" t="b">
        <v>0</v>
      </c>
      <c r="AD98" s="21" t="b">
        <v>0</v>
      </c>
      <c r="AE98" t="b">
        <v>0</v>
      </c>
      <c r="AF98" t="b">
        <v>0</v>
      </c>
      <c r="AG98" t="b">
        <v>1</v>
      </c>
    </row>
    <row r="99" spans="1:33" x14ac:dyDescent="0.3">
      <c r="A99" s="13">
        <f t="shared" si="7"/>
        <v>92</v>
      </c>
      <c r="B99" s="13" t="s">
        <v>230</v>
      </c>
      <c r="C99" s="17" t="s">
        <v>216</v>
      </c>
      <c r="D99" t="s">
        <v>240</v>
      </c>
      <c r="E99" s="17" t="s">
        <v>120</v>
      </c>
      <c r="F99" s="17" t="s">
        <v>122</v>
      </c>
      <c r="G99" s="17" t="str">
        <f t="shared" si="8"/>
        <v>2030</v>
      </c>
      <c r="H99" s="17" t="s">
        <v>239</v>
      </c>
      <c r="I99" s="17" t="str">
        <f t="shared" si="6"/>
        <v>2019</v>
      </c>
      <c r="J99" s="17" t="s">
        <v>87</v>
      </c>
      <c r="K99" s="17">
        <v>0</v>
      </c>
      <c r="L99" s="17">
        <v>0</v>
      </c>
      <c r="M99" s="17">
        <v>4.4999999999999998E-2</v>
      </c>
      <c r="N99" s="17" t="s">
        <v>122</v>
      </c>
      <c r="O99" s="59">
        <v>0</v>
      </c>
      <c r="P99" s="17">
        <v>1</v>
      </c>
      <c r="Q99" s="17">
        <v>0</v>
      </c>
      <c r="R99" t="s">
        <v>221</v>
      </c>
      <c r="S99" t="s">
        <v>222</v>
      </c>
      <c r="T99" t="s">
        <v>269</v>
      </c>
      <c r="U99" s="20" t="b">
        <v>0</v>
      </c>
      <c r="V99" t="b">
        <v>1</v>
      </c>
      <c r="W99" t="b">
        <v>0</v>
      </c>
      <c r="X99" t="b">
        <v>0</v>
      </c>
      <c r="Y99" t="b">
        <v>1</v>
      </c>
      <c r="Z99" t="b">
        <v>0</v>
      </c>
      <c r="AA99" t="b">
        <v>0</v>
      </c>
      <c r="AB99" t="b">
        <v>0</v>
      </c>
      <c r="AC99" t="b">
        <v>0</v>
      </c>
      <c r="AD99" s="21" t="b">
        <v>0</v>
      </c>
      <c r="AE99" t="b">
        <v>0</v>
      </c>
      <c r="AF99" t="b">
        <v>0</v>
      </c>
      <c r="AG99" t="b">
        <v>1</v>
      </c>
    </row>
    <row r="100" spans="1:33" x14ac:dyDescent="0.3">
      <c r="A100" s="13">
        <f t="shared" si="7"/>
        <v>93</v>
      </c>
      <c r="B100" s="13" t="s">
        <v>230</v>
      </c>
      <c r="C100" s="17" t="s">
        <v>216</v>
      </c>
      <c r="D100" t="s">
        <v>240</v>
      </c>
      <c r="E100" s="17" t="s">
        <v>120</v>
      </c>
      <c r="F100" s="17" t="s">
        <v>122</v>
      </c>
      <c r="G100" s="17" t="str">
        <f t="shared" si="8"/>
        <v>2030</v>
      </c>
      <c r="H100" s="17" t="s">
        <v>239</v>
      </c>
      <c r="I100" s="17" t="str">
        <f t="shared" si="6"/>
        <v>2019</v>
      </c>
      <c r="J100" s="17" t="s">
        <v>87</v>
      </c>
      <c r="K100" s="17">
        <v>0</v>
      </c>
      <c r="L100" s="17">
        <v>0</v>
      </c>
      <c r="M100" s="17">
        <v>0.05</v>
      </c>
      <c r="N100" s="17" t="s">
        <v>122</v>
      </c>
      <c r="O100" s="59">
        <v>0</v>
      </c>
      <c r="P100" s="17">
        <v>1</v>
      </c>
      <c r="Q100" s="17">
        <v>0</v>
      </c>
      <c r="R100" t="s">
        <v>221</v>
      </c>
      <c r="S100" t="s">
        <v>222</v>
      </c>
      <c r="T100" t="s">
        <v>269</v>
      </c>
      <c r="U100" s="20" t="b">
        <v>0</v>
      </c>
      <c r="V100" t="b">
        <v>1</v>
      </c>
      <c r="W100" t="b">
        <v>0</v>
      </c>
      <c r="X100" t="b">
        <v>0</v>
      </c>
      <c r="Y100" t="b">
        <v>1</v>
      </c>
      <c r="Z100" t="b">
        <v>0</v>
      </c>
      <c r="AA100" t="b">
        <v>0</v>
      </c>
      <c r="AB100" t="b">
        <v>0</v>
      </c>
      <c r="AC100" t="b">
        <v>0</v>
      </c>
      <c r="AD100" s="21" t="b">
        <v>0</v>
      </c>
      <c r="AE100" t="b">
        <v>0</v>
      </c>
      <c r="AF100" t="b">
        <v>0</v>
      </c>
      <c r="AG100" t="b">
        <v>1</v>
      </c>
    </row>
    <row r="101" spans="1:33" x14ac:dyDescent="0.3">
      <c r="A101" s="13">
        <f t="shared" si="7"/>
        <v>94</v>
      </c>
      <c r="B101" s="13" t="s">
        <v>230</v>
      </c>
      <c r="C101" s="17" t="s">
        <v>216</v>
      </c>
      <c r="D101" t="s">
        <v>240</v>
      </c>
      <c r="E101" s="17" t="s">
        <v>120</v>
      </c>
      <c r="F101" s="17" t="s">
        <v>122</v>
      </c>
      <c r="G101" s="17" t="str">
        <f t="shared" si="8"/>
        <v>2030</v>
      </c>
      <c r="H101" s="17" t="s">
        <v>239</v>
      </c>
      <c r="I101" s="17" t="str">
        <f t="shared" si="6"/>
        <v>2019</v>
      </c>
      <c r="J101" s="17" t="s">
        <v>87</v>
      </c>
      <c r="K101" s="17">
        <v>0</v>
      </c>
      <c r="L101" s="17">
        <v>0</v>
      </c>
      <c r="M101" s="17">
        <v>5.5E-2</v>
      </c>
      <c r="N101" s="17" t="s">
        <v>122</v>
      </c>
      <c r="O101" s="59">
        <v>0</v>
      </c>
      <c r="P101" s="17">
        <v>1</v>
      </c>
      <c r="Q101" s="17">
        <v>0</v>
      </c>
      <c r="R101" t="s">
        <v>221</v>
      </c>
      <c r="S101" t="s">
        <v>222</v>
      </c>
      <c r="T101" t="s">
        <v>269</v>
      </c>
      <c r="U101" s="20" t="b">
        <v>0</v>
      </c>
      <c r="V101" t="b">
        <v>1</v>
      </c>
      <c r="W101" t="b">
        <v>0</v>
      </c>
      <c r="X101" t="b">
        <v>0</v>
      </c>
      <c r="Y101" t="b">
        <v>1</v>
      </c>
      <c r="Z101" t="b">
        <v>0</v>
      </c>
      <c r="AA101" t="b">
        <v>0</v>
      </c>
      <c r="AB101" t="b">
        <v>0</v>
      </c>
      <c r="AC101" t="b">
        <v>0</v>
      </c>
      <c r="AD101" s="21" t="b">
        <v>0</v>
      </c>
      <c r="AE101" t="b">
        <v>0</v>
      </c>
      <c r="AF101" t="b">
        <v>0</v>
      </c>
      <c r="AG101" t="b">
        <v>1</v>
      </c>
    </row>
    <row r="102" spans="1:33" x14ac:dyDescent="0.3">
      <c r="A102" s="13">
        <f t="shared" si="7"/>
        <v>95</v>
      </c>
      <c r="B102" s="13" t="s">
        <v>230</v>
      </c>
      <c r="C102" s="17" t="s">
        <v>216</v>
      </c>
      <c r="D102" t="s">
        <v>240</v>
      </c>
      <c r="E102" s="17" t="s">
        <v>120</v>
      </c>
      <c r="F102" s="17" t="s">
        <v>122</v>
      </c>
      <c r="G102" s="17" t="str">
        <f t="shared" si="8"/>
        <v>2030</v>
      </c>
      <c r="H102" s="17" t="s">
        <v>239</v>
      </c>
      <c r="I102" s="17" t="str">
        <f t="shared" si="6"/>
        <v>2019</v>
      </c>
      <c r="J102" s="17" t="s">
        <v>87</v>
      </c>
      <c r="K102" s="17">
        <v>0</v>
      </c>
      <c r="L102" s="17">
        <v>0</v>
      </c>
      <c r="M102" s="17">
        <v>0.06</v>
      </c>
      <c r="N102" s="17" t="s">
        <v>122</v>
      </c>
      <c r="O102" s="59">
        <v>0</v>
      </c>
      <c r="P102" s="17">
        <v>1</v>
      </c>
      <c r="Q102" s="17">
        <v>0</v>
      </c>
      <c r="R102" t="s">
        <v>221</v>
      </c>
      <c r="S102" t="s">
        <v>222</v>
      </c>
      <c r="T102" t="s">
        <v>269</v>
      </c>
      <c r="U102" s="20" t="b">
        <v>0</v>
      </c>
      <c r="V102" t="b">
        <v>1</v>
      </c>
      <c r="W102" t="b">
        <v>0</v>
      </c>
      <c r="X102" t="b">
        <v>0</v>
      </c>
      <c r="Y102" t="b">
        <v>1</v>
      </c>
      <c r="Z102" t="b">
        <v>0</v>
      </c>
      <c r="AA102" t="b">
        <v>0</v>
      </c>
      <c r="AB102" t="b">
        <v>0</v>
      </c>
      <c r="AC102" t="b">
        <v>0</v>
      </c>
      <c r="AD102" s="21" t="b">
        <v>0</v>
      </c>
      <c r="AE102" t="b">
        <v>0</v>
      </c>
      <c r="AF102" t="b">
        <v>0</v>
      </c>
      <c r="AG102" t="b">
        <v>1</v>
      </c>
    </row>
    <row r="103" spans="1:33" x14ac:dyDescent="0.3">
      <c r="A103" s="13">
        <f t="shared" si="7"/>
        <v>96</v>
      </c>
      <c r="B103" s="13" t="s">
        <v>230</v>
      </c>
      <c r="C103" s="17" t="s">
        <v>216</v>
      </c>
      <c r="D103" t="s">
        <v>240</v>
      </c>
      <c r="E103" s="17" t="s">
        <v>120</v>
      </c>
      <c r="F103" s="17" t="s">
        <v>122</v>
      </c>
      <c r="G103" s="17" t="str">
        <f t="shared" si="8"/>
        <v>2030</v>
      </c>
      <c r="H103" s="17" t="s">
        <v>239</v>
      </c>
      <c r="I103" s="17" t="str">
        <f t="shared" si="6"/>
        <v>2019</v>
      </c>
      <c r="J103" s="17" t="s">
        <v>87</v>
      </c>
      <c r="K103" s="17">
        <v>0</v>
      </c>
      <c r="L103" s="17">
        <v>0</v>
      </c>
      <c r="M103" s="17">
        <v>6.5000000000000002E-2</v>
      </c>
      <c r="N103" s="17" t="s">
        <v>122</v>
      </c>
      <c r="O103" s="59">
        <v>0</v>
      </c>
      <c r="P103" s="17">
        <v>1</v>
      </c>
      <c r="Q103" s="17">
        <v>0</v>
      </c>
      <c r="R103" t="s">
        <v>221</v>
      </c>
      <c r="S103" t="s">
        <v>222</v>
      </c>
      <c r="T103" t="s">
        <v>269</v>
      </c>
      <c r="U103" s="20" t="b">
        <v>0</v>
      </c>
      <c r="V103" t="b">
        <v>1</v>
      </c>
      <c r="W103" t="b">
        <v>0</v>
      </c>
      <c r="X103" t="b">
        <v>0</v>
      </c>
      <c r="Y103" t="b">
        <v>1</v>
      </c>
      <c r="Z103" t="b">
        <v>0</v>
      </c>
      <c r="AA103" t="b">
        <v>0</v>
      </c>
      <c r="AB103" t="b">
        <v>0</v>
      </c>
      <c r="AC103" t="b">
        <v>0</v>
      </c>
      <c r="AD103" s="21" t="b">
        <v>0</v>
      </c>
      <c r="AE103" t="b">
        <v>0</v>
      </c>
      <c r="AF103" t="b">
        <v>0</v>
      </c>
      <c r="AG103" t="b">
        <v>1</v>
      </c>
    </row>
    <row r="104" spans="1:33" x14ac:dyDescent="0.3">
      <c r="A104" s="13">
        <f t="shared" si="7"/>
        <v>97</v>
      </c>
      <c r="B104" s="13" t="s">
        <v>230</v>
      </c>
      <c r="C104" s="17" t="s">
        <v>216</v>
      </c>
      <c r="D104" t="s">
        <v>260</v>
      </c>
      <c r="E104" s="17" t="s">
        <v>120</v>
      </c>
      <c r="F104" s="17" t="s">
        <v>122</v>
      </c>
      <c r="G104" s="17" t="str">
        <f t="shared" si="8"/>
        <v>2030</v>
      </c>
      <c r="H104" s="17" t="s">
        <v>239</v>
      </c>
      <c r="I104" s="17" t="str">
        <f t="shared" si="6"/>
        <v>2019</v>
      </c>
      <c r="J104" s="17" t="s">
        <v>87</v>
      </c>
      <c r="K104" s="17">
        <v>0</v>
      </c>
      <c r="L104" s="17">
        <v>0</v>
      </c>
      <c r="M104" s="17">
        <v>0.01</v>
      </c>
      <c r="N104" s="17" t="s">
        <v>122</v>
      </c>
      <c r="O104" s="59">
        <v>0</v>
      </c>
      <c r="P104" s="17">
        <v>1</v>
      </c>
      <c r="Q104" s="17">
        <v>0</v>
      </c>
      <c r="R104" t="s">
        <v>221</v>
      </c>
      <c r="S104" t="s">
        <v>222</v>
      </c>
      <c r="T104" t="s">
        <v>269</v>
      </c>
      <c r="U104" s="20" t="b">
        <v>0</v>
      </c>
      <c r="V104" t="b">
        <v>1</v>
      </c>
      <c r="W104" t="b">
        <v>0</v>
      </c>
      <c r="X104" t="b">
        <v>0</v>
      </c>
      <c r="Y104" t="b">
        <v>1</v>
      </c>
      <c r="Z104" t="b">
        <v>0</v>
      </c>
      <c r="AA104" t="b">
        <v>0</v>
      </c>
      <c r="AB104" t="b">
        <v>0</v>
      </c>
      <c r="AC104" t="b">
        <v>0</v>
      </c>
      <c r="AD104" s="21" t="b">
        <v>0</v>
      </c>
      <c r="AE104" t="b">
        <v>0</v>
      </c>
      <c r="AF104" t="b">
        <v>0</v>
      </c>
      <c r="AG104" t="b">
        <v>1</v>
      </c>
    </row>
    <row r="105" spans="1:33" x14ac:dyDescent="0.3">
      <c r="A105" s="13">
        <f t="shared" si="7"/>
        <v>98</v>
      </c>
      <c r="B105" s="13" t="s">
        <v>230</v>
      </c>
      <c r="C105" s="17" t="s">
        <v>216</v>
      </c>
      <c r="D105" t="s">
        <v>260</v>
      </c>
      <c r="E105" s="17" t="s">
        <v>120</v>
      </c>
      <c r="F105" s="17" t="s">
        <v>122</v>
      </c>
      <c r="G105" s="17" t="str">
        <f t="shared" si="8"/>
        <v>2030</v>
      </c>
      <c r="H105" s="17" t="s">
        <v>239</v>
      </c>
      <c r="I105" s="17" t="str">
        <f t="shared" si="6"/>
        <v>2019</v>
      </c>
      <c r="J105" s="17" t="s">
        <v>87</v>
      </c>
      <c r="K105" s="17">
        <v>0</v>
      </c>
      <c r="L105" s="17">
        <v>0</v>
      </c>
      <c r="M105" s="17">
        <v>1.4999999999999999E-2</v>
      </c>
      <c r="N105" s="17" t="s">
        <v>122</v>
      </c>
      <c r="O105" s="59">
        <v>0</v>
      </c>
      <c r="P105" s="17">
        <v>1</v>
      </c>
      <c r="Q105" s="17">
        <v>0</v>
      </c>
      <c r="R105" t="s">
        <v>221</v>
      </c>
      <c r="S105" t="s">
        <v>222</v>
      </c>
      <c r="T105" t="s">
        <v>269</v>
      </c>
      <c r="U105" s="20" t="b">
        <v>0</v>
      </c>
      <c r="V105" t="b">
        <v>1</v>
      </c>
      <c r="W105" t="b">
        <v>0</v>
      </c>
      <c r="X105" t="b">
        <v>0</v>
      </c>
      <c r="Y105" t="b">
        <v>1</v>
      </c>
      <c r="Z105" t="b">
        <v>0</v>
      </c>
      <c r="AA105" t="b">
        <v>0</v>
      </c>
      <c r="AB105" t="b">
        <v>0</v>
      </c>
      <c r="AC105" t="b">
        <v>0</v>
      </c>
      <c r="AD105" s="21" t="b">
        <v>0</v>
      </c>
      <c r="AE105" t="b">
        <v>0</v>
      </c>
      <c r="AF105" t="b">
        <v>0</v>
      </c>
      <c r="AG105" t="b">
        <v>1</v>
      </c>
    </row>
    <row r="106" spans="1:33" x14ac:dyDescent="0.3">
      <c r="A106" s="13">
        <f t="shared" si="7"/>
        <v>99</v>
      </c>
      <c r="B106" s="13" t="s">
        <v>230</v>
      </c>
      <c r="C106" s="17" t="s">
        <v>216</v>
      </c>
      <c r="D106" t="s">
        <v>260</v>
      </c>
      <c r="E106" s="17" t="s">
        <v>120</v>
      </c>
      <c r="F106" s="17" t="s">
        <v>122</v>
      </c>
      <c r="G106" s="17" t="str">
        <f t="shared" si="8"/>
        <v>2030</v>
      </c>
      <c r="H106" s="17" t="s">
        <v>239</v>
      </c>
      <c r="I106" s="17" t="str">
        <f t="shared" si="6"/>
        <v>2019</v>
      </c>
      <c r="J106" s="17" t="s">
        <v>87</v>
      </c>
      <c r="K106" s="17">
        <v>0</v>
      </c>
      <c r="L106" s="17">
        <v>0</v>
      </c>
      <c r="M106" s="17">
        <v>0.02</v>
      </c>
      <c r="N106" s="17" t="s">
        <v>122</v>
      </c>
      <c r="O106" s="59">
        <v>0</v>
      </c>
      <c r="P106" s="17">
        <v>1</v>
      </c>
      <c r="Q106" s="17">
        <v>0</v>
      </c>
      <c r="R106" t="s">
        <v>221</v>
      </c>
      <c r="S106" t="s">
        <v>222</v>
      </c>
      <c r="T106" t="s">
        <v>269</v>
      </c>
      <c r="U106" s="20" t="b">
        <v>0</v>
      </c>
      <c r="V106" t="b">
        <v>1</v>
      </c>
      <c r="W106" t="b">
        <v>0</v>
      </c>
      <c r="X106" t="b">
        <v>0</v>
      </c>
      <c r="Y106" t="b">
        <v>1</v>
      </c>
      <c r="Z106" t="b">
        <v>0</v>
      </c>
      <c r="AA106" t="b">
        <v>0</v>
      </c>
      <c r="AB106" t="b">
        <v>0</v>
      </c>
      <c r="AC106" t="b">
        <v>0</v>
      </c>
      <c r="AD106" s="21" t="b">
        <v>0</v>
      </c>
      <c r="AE106" t="b">
        <v>0</v>
      </c>
      <c r="AF106" t="b">
        <v>0</v>
      </c>
      <c r="AG106" t="b">
        <v>1</v>
      </c>
    </row>
    <row r="107" spans="1:33" x14ac:dyDescent="0.3">
      <c r="A107" s="13">
        <f t="shared" si="7"/>
        <v>100</v>
      </c>
      <c r="B107" s="13" t="s">
        <v>230</v>
      </c>
      <c r="C107" s="17" t="s">
        <v>216</v>
      </c>
      <c r="D107" t="s">
        <v>260</v>
      </c>
      <c r="E107" s="17" t="s">
        <v>120</v>
      </c>
      <c r="F107" s="17" t="s">
        <v>122</v>
      </c>
      <c r="G107" s="17" t="str">
        <f t="shared" si="8"/>
        <v>2030</v>
      </c>
      <c r="H107" s="17" t="s">
        <v>239</v>
      </c>
      <c r="I107" s="17" t="str">
        <f t="shared" si="6"/>
        <v>2019</v>
      </c>
      <c r="J107" s="17" t="s">
        <v>87</v>
      </c>
      <c r="K107" s="17">
        <v>0</v>
      </c>
      <c r="L107" s="17">
        <v>0</v>
      </c>
      <c r="M107" s="17">
        <v>2.5000000000000001E-2</v>
      </c>
      <c r="N107" s="17" t="s">
        <v>122</v>
      </c>
      <c r="O107" s="59">
        <v>0</v>
      </c>
      <c r="P107" s="17">
        <v>1</v>
      </c>
      <c r="Q107" s="17">
        <v>0</v>
      </c>
      <c r="R107" t="s">
        <v>221</v>
      </c>
      <c r="S107" t="s">
        <v>222</v>
      </c>
      <c r="T107" t="s">
        <v>269</v>
      </c>
      <c r="U107" s="20" t="b">
        <v>0</v>
      </c>
      <c r="V107" t="b">
        <v>1</v>
      </c>
      <c r="W107" t="b">
        <v>0</v>
      </c>
      <c r="X107" t="b">
        <v>0</v>
      </c>
      <c r="Y107" t="b">
        <v>1</v>
      </c>
      <c r="Z107" t="b">
        <v>0</v>
      </c>
      <c r="AA107" t="b">
        <v>0</v>
      </c>
      <c r="AB107" t="b">
        <v>0</v>
      </c>
      <c r="AC107" t="b">
        <v>0</v>
      </c>
      <c r="AD107" s="21" t="b">
        <v>0</v>
      </c>
      <c r="AE107" t="b">
        <v>0</v>
      </c>
      <c r="AF107" t="b">
        <v>0</v>
      </c>
      <c r="AG107" t="b">
        <v>1</v>
      </c>
    </row>
    <row r="108" spans="1:33" x14ac:dyDescent="0.3">
      <c r="A108" s="13">
        <f t="shared" si="7"/>
        <v>101</v>
      </c>
      <c r="B108" s="13" t="s">
        <v>230</v>
      </c>
      <c r="C108" s="17" t="s">
        <v>216</v>
      </c>
      <c r="D108" t="s">
        <v>260</v>
      </c>
      <c r="E108" s="17" t="s">
        <v>120</v>
      </c>
      <c r="F108" s="17" t="s">
        <v>122</v>
      </c>
      <c r="G108" s="17" t="str">
        <f t="shared" si="8"/>
        <v>2030</v>
      </c>
      <c r="H108" s="17" t="s">
        <v>239</v>
      </c>
      <c r="I108" s="17" t="str">
        <f t="shared" si="6"/>
        <v>2019</v>
      </c>
      <c r="J108" s="17" t="s">
        <v>87</v>
      </c>
      <c r="K108" s="17">
        <v>0</v>
      </c>
      <c r="L108" s="17">
        <v>0</v>
      </c>
      <c r="M108" s="17">
        <v>0.03</v>
      </c>
      <c r="N108" s="17" t="s">
        <v>122</v>
      </c>
      <c r="O108" s="59">
        <v>0</v>
      </c>
      <c r="P108" s="17">
        <v>1</v>
      </c>
      <c r="Q108" s="17">
        <v>0</v>
      </c>
      <c r="R108" t="s">
        <v>221</v>
      </c>
      <c r="S108" t="s">
        <v>222</v>
      </c>
      <c r="T108" t="s">
        <v>269</v>
      </c>
      <c r="U108" s="20" t="b">
        <v>0</v>
      </c>
      <c r="V108" t="b">
        <v>1</v>
      </c>
      <c r="W108" t="b">
        <v>0</v>
      </c>
      <c r="X108" t="b">
        <v>0</v>
      </c>
      <c r="Y108" t="b">
        <v>1</v>
      </c>
      <c r="Z108" t="b">
        <v>0</v>
      </c>
      <c r="AA108" t="b">
        <v>0</v>
      </c>
      <c r="AB108" t="b">
        <v>0</v>
      </c>
      <c r="AC108" t="b">
        <v>0</v>
      </c>
      <c r="AD108" s="21" t="b">
        <v>0</v>
      </c>
      <c r="AE108" t="b">
        <v>0</v>
      </c>
      <c r="AF108" t="b">
        <v>0</v>
      </c>
      <c r="AG108" t="b">
        <v>1</v>
      </c>
    </row>
    <row r="109" spans="1:33" x14ac:dyDescent="0.3">
      <c r="A109" s="13">
        <f t="shared" si="7"/>
        <v>102</v>
      </c>
      <c r="B109" s="13" t="s">
        <v>230</v>
      </c>
      <c r="C109" s="17" t="s">
        <v>216</v>
      </c>
      <c r="D109" t="s">
        <v>260</v>
      </c>
      <c r="E109" s="17" t="s">
        <v>120</v>
      </c>
      <c r="F109" s="17" t="s">
        <v>122</v>
      </c>
      <c r="G109" s="17" t="str">
        <f t="shared" si="8"/>
        <v>2030</v>
      </c>
      <c r="H109" s="17" t="s">
        <v>239</v>
      </c>
      <c r="I109" s="17" t="str">
        <f t="shared" si="6"/>
        <v>2019</v>
      </c>
      <c r="J109" s="17" t="s">
        <v>87</v>
      </c>
      <c r="K109" s="17">
        <v>0</v>
      </c>
      <c r="L109" s="17">
        <v>0</v>
      </c>
      <c r="M109" s="17">
        <v>3.5000000000000003E-2</v>
      </c>
      <c r="N109" s="17" t="s">
        <v>122</v>
      </c>
      <c r="O109" s="59">
        <v>0</v>
      </c>
      <c r="P109" s="17">
        <v>1</v>
      </c>
      <c r="Q109" s="17">
        <v>0</v>
      </c>
      <c r="R109" t="s">
        <v>221</v>
      </c>
      <c r="S109" t="s">
        <v>222</v>
      </c>
      <c r="T109" t="s">
        <v>269</v>
      </c>
      <c r="U109" s="20" t="b">
        <v>0</v>
      </c>
      <c r="V109" t="b">
        <v>1</v>
      </c>
      <c r="W109" t="b">
        <v>0</v>
      </c>
      <c r="X109" t="b">
        <v>0</v>
      </c>
      <c r="Y109" t="b">
        <v>1</v>
      </c>
      <c r="Z109" t="b">
        <v>0</v>
      </c>
      <c r="AA109" t="b">
        <v>0</v>
      </c>
      <c r="AB109" t="b">
        <v>0</v>
      </c>
      <c r="AC109" t="b">
        <v>0</v>
      </c>
      <c r="AD109" s="21" t="b">
        <v>0</v>
      </c>
      <c r="AE109" t="b">
        <v>0</v>
      </c>
      <c r="AF109" t="b">
        <v>0</v>
      </c>
      <c r="AG109" t="b">
        <v>1</v>
      </c>
    </row>
    <row r="110" spans="1:33" x14ac:dyDescent="0.3">
      <c r="A110" s="13">
        <f t="shared" si="7"/>
        <v>103</v>
      </c>
      <c r="B110" s="13" t="s">
        <v>230</v>
      </c>
      <c r="C110" s="17" t="s">
        <v>216</v>
      </c>
      <c r="D110" t="s">
        <v>260</v>
      </c>
      <c r="E110" s="17" t="s">
        <v>120</v>
      </c>
      <c r="F110" s="17" t="s">
        <v>122</v>
      </c>
      <c r="G110" s="17" t="str">
        <f t="shared" si="8"/>
        <v>2030</v>
      </c>
      <c r="H110" s="17" t="s">
        <v>239</v>
      </c>
      <c r="I110" s="17" t="str">
        <f t="shared" si="6"/>
        <v>2019</v>
      </c>
      <c r="J110" s="17" t="s">
        <v>87</v>
      </c>
      <c r="K110" s="17">
        <v>0</v>
      </c>
      <c r="L110" s="17">
        <v>0</v>
      </c>
      <c r="M110" s="17">
        <v>0.04</v>
      </c>
      <c r="N110" s="17" t="s">
        <v>122</v>
      </c>
      <c r="O110" s="59">
        <v>0</v>
      </c>
      <c r="P110" s="17">
        <v>1</v>
      </c>
      <c r="Q110" s="17">
        <v>0</v>
      </c>
      <c r="R110" t="s">
        <v>221</v>
      </c>
      <c r="S110" t="s">
        <v>222</v>
      </c>
      <c r="T110" t="s">
        <v>269</v>
      </c>
      <c r="U110" s="20" t="b">
        <v>0</v>
      </c>
      <c r="V110" t="b">
        <v>1</v>
      </c>
      <c r="W110" t="b">
        <v>0</v>
      </c>
      <c r="X110" t="b">
        <v>0</v>
      </c>
      <c r="Y110" t="b">
        <v>1</v>
      </c>
      <c r="Z110" t="b">
        <v>0</v>
      </c>
      <c r="AA110" t="b">
        <v>0</v>
      </c>
      <c r="AB110" t="b">
        <v>0</v>
      </c>
      <c r="AC110" t="b">
        <v>0</v>
      </c>
      <c r="AD110" s="21" t="b">
        <v>0</v>
      </c>
      <c r="AE110" t="b">
        <v>0</v>
      </c>
      <c r="AF110" t="b">
        <v>0</v>
      </c>
      <c r="AG110" t="b">
        <v>1</v>
      </c>
    </row>
    <row r="111" spans="1:33" x14ac:dyDescent="0.3">
      <c r="A111" s="13">
        <f t="shared" si="7"/>
        <v>104</v>
      </c>
      <c r="B111" s="13" t="s">
        <v>230</v>
      </c>
      <c r="C111" s="17" t="s">
        <v>216</v>
      </c>
      <c r="D111" t="s">
        <v>260</v>
      </c>
      <c r="E111" s="17" t="s">
        <v>120</v>
      </c>
      <c r="F111" s="17" t="s">
        <v>122</v>
      </c>
      <c r="G111" s="17" t="str">
        <f t="shared" si="8"/>
        <v>2030</v>
      </c>
      <c r="H111" s="17" t="s">
        <v>239</v>
      </c>
      <c r="I111" s="17" t="str">
        <f t="shared" si="6"/>
        <v>2019</v>
      </c>
      <c r="J111" s="17" t="s">
        <v>87</v>
      </c>
      <c r="K111" s="17">
        <v>0</v>
      </c>
      <c r="L111" s="17">
        <v>0</v>
      </c>
      <c r="M111" s="17">
        <v>4.4999999999999998E-2</v>
      </c>
      <c r="N111" s="17" t="s">
        <v>122</v>
      </c>
      <c r="O111" s="59">
        <v>0</v>
      </c>
      <c r="P111" s="17">
        <v>1</v>
      </c>
      <c r="Q111" s="17">
        <v>0</v>
      </c>
      <c r="R111" t="s">
        <v>221</v>
      </c>
      <c r="S111" t="s">
        <v>222</v>
      </c>
      <c r="T111" t="s">
        <v>269</v>
      </c>
      <c r="U111" s="20" t="b">
        <v>0</v>
      </c>
      <c r="V111" t="b">
        <v>1</v>
      </c>
      <c r="W111" t="b">
        <v>0</v>
      </c>
      <c r="X111" t="b">
        <v>0</v>
      </c>
      <c r="Y111" t="b">
        <v>1</v>
      </c>
      <c r="Z111" t="b">
        <v>0</v>
      </c>
      <c r="AA111" t="b">
        <v>0</v>
      </c>
      <c r="AB111" t="b">
        <v>0</v>
      </c>
      <c r="AC111" t="b">
        <v>0</v>
      </c>
      <c r="AD111" s="21" t="b">
        <v>0</v>
      </c>
      <c r="AE111" t="b">
        <v>0</v>
      </c>
      <c r="AF111" t="b">
        <v>0</v>
      </c>
      <c r="AG111" t="b">
        <v>1</v>
      </c>
    </row>
    <row r="112" spans="1:33" x14ac:dyDescent="0.3">
      <c r="A112" s="13">
        <f t="shared" si="7"/>
        <v>105</v>
      </c>
      <c r="B112" s="13" t="s">
        <v>230</v>
      </c>
      <c r="C112" s="17" t="s">
        <v>216</v>
      </c>
      <c r="D112" t="s">
        <v>260</v>
      </c>
      <c r="E112" s="17" t="s">
        <v>120</v>
      </c>
      <c r="F112" s="17" t="s">
        <v>122</v>
      </c>
      <c r="G112" s="17" t="str">
        <f t="shared" si="8"/>
        <v>2030</v>
      </c>
      <c r="H112" s="17" t="s">
        <v>239</v>
      </c>
      <c r="I112" s="17" t="str">
        <f t="shared" si="6"/>
        <v>2019</v>
      </c>
      <c r="J112" s="17" t="s">
        <v>87</v>
      </c>
      <c r="K112" s="17">
        <v>0</v>
      </c>
      <c r="L112" s="17">
        <v>0</v>
      </c>
      <c r="M112" s="17">
        <v>0.05</v>
      </c>
      <c r="N112" s="17" t="s">
        <v>122</v>
      </c>
      <c r="O112" s="59">
        <v>0</v>
      </c>
      <c r="P112" s="17">
        <v>1</v>
      </c>
      <c r="Q112" s="17">
        <v>0</v>
      </c>
      <c r="R112" t="s">
        <v>221</v>
      </c>
      <c r="S112" t="s">
        <v>222</v>
      </c>
      <c r="T112" t="s">
        <v>269</v>
      </c>
      <c r="U112" s="20" t="b">
        <v>0</v>
      </c>
      <c r="V112" t="b">
        <v>1</v>
      </c>
      <c r="W112" t="b">
        <v>0</v>
      </c>
      <c r="X112" t="b">
        <v>0</v>
      </c>
      <c r="Y112" t="b">
        <v>1</v>
      </c>
      <c r="Z112" t="b">
        <v>0</v>
      </c>
      <c r="AA112" t="b">
        <v>0</v>
      </c>
      <c r="AB112" t="b">
        <v>0</v>
      </c>
      <c r="AC112" t="b">
        <v>0</v>
      </c>
      <c r="AD112" s="21" t="b">
        <v>0</v>
      </c>
      <c r="AE112" t="b">
        <v>0</v>
      </c>
      <c r="AF112" t="b">
        <v>0</v>
      </c>
      <c r="AG112" t="b">
        <v>1</v>
      </c>
    </row>
    <row r="113" spans="1:33" x14ac:dyDescent="0.3">
      <c r="A113" s="13">
        <f t="shared" si="7"/>
        <v>106</v>
      </c>
      <c r="B113" s="13" t="s">
        <v>230</v>
      </c>
      <c r="C113" s="17" t="s">
        <v>216</v>
      </c>
      <c r="D113" t="s">
        <v>260</v>
      </c>
      <c r="E113" s="17" t="s">
        <v>120</v>
      </c>
      <c r="F113" s="17" t="s">
        <v>122</v>
      </c>
      <c r="G113" s="17" t="str">
        <f t="shared" si="8"/>
        <v>2030</v>
      </c>
      <c r="H113" s="17" t="s">
        <v>239</v>
      </c>
      <c r="I113" s="17" t="str">
        <f t="shared" si="6"/>
        <v>2019</v>
      </c>
      <c r="J113" s="17" t="s">
        <v>87</v>
      </c>
      <c r="K113" s="17">
        <v>0</v>
      </c>
      <c r="L113" s="17">
        <v>0</v>
      </c>
      <c r="M113" s="17">
        <v>5.5E-2</v>
      </c>
      <c r="N113" s="17" t="s">
        <v>122</v>
      </c>
      <c r="O113" s="59">
        <v>0</v>
      </c>
      <c r="P113" s="17">
        <v>1</v>
      </c>
      <c r="Q113" s="17">
        <v>0</v>
      </c>
      <c r="R113" t="s">
        <v>221</v>
      </c>
      <c r="S113" t="s">
        <v>222</v>
      </c>
      <c r="T113" t="s">
        <v>269</v>
      </c>
      <c r="U113" s="20" t="b">
        <v>0</v>
      </c>
      <c r="V113" t="b">
        <v>1</v>
      </c>
      <c r="W113" t="b">
        <v>0</v>
      </c>
      <c r="X113" t="b">
        <v>0</v>
      </c>
      <c r="Y113" t="b">
        <v>1</v>
      </c>
      <c r="Z113" t="b">
        <v>0</v>
      </c>
      <c r="AA113" t="b">
        <v>0</v>
      </c>
      <c r="AB113" t="b">
        <v>0</v>
      </c>
      <c r="AC113" t="b">
        <v>0</v>
      </c>
      <c r="AD113" s="21" t="b">
        <v>0</v>
      </c>
      <c r="AE113" t="b">
        <v>0</v>
      </c>
      <c r="AF113" t="b">
        <v>0</v>
      </c>
      <c r="AG113" t="b">
        <v>1</v>
      </c>
    </row>
    <row r="114" spans="1:33" x14ac:dyDescent="0.3">
      <c r="A114" s="13">
        <f t="shared" si="7"/>
        <v>107</v>
      </c>
      <c r="B114" s="13" t="s">
        <v>230</v>
      </c>
      <c r="C114" s="17" t="s">
        <v>216</v>
      </c>
      <c r="D114" t="s">
        <v>260</v>
      </c>
      <c r="E114" s="17" t="s">
        <v>120</v>
      </c>
      <c r="F114" s="17" t="s">
        <v>122</v>
      </c>
      <c r="G114" s="17" t="str">
        <f t="shared" si="8"/>
        <v>2030</v>
      </c>
      <c r="H114" s="17" t="s">
        <v>239</v>
      </c>
      <c r="I114" s="17" t="str">
        <f t="shared" si="6"/>
        <v>2019</v>
      </c>
      <c r="J114" s="17" t="s">
        <v>87</v>
      </c>
      <c r="K114" s="17">
        <v>0</v>
      </c>
      <c r="L114" s="17">
        <v>0</v>
      </c>
      <c r="M114" s="17">
        <v>0.06</v>
      </c>
      <c r="N114" s="17" t="s">
        <v>122</v>
      </c>
      <c r="O114" s="59">
        <v>0</v>
      </c>
      <c r="P114" s="17">
        <v>1</v>
      </c>
      <c r="Q114" s="17">
        <v>0</v>
      </c>
      <c r="R114" t="s">
        <v>221</v>
      </c>
      <c r="S114" t="s">
        <v>222</v>
      </c>
      <c r="T114" t="s">
        <v>269</v>
      </c>
      <c r="U114" s="20" t="b">
        <v>0</v>
      </c>
      <c r="V114" t="b">
        <v>1</v>
      </c>
      <c r="W114" t="b">
        <v>0</v>
      </c>
      <c r="X114" t="b">
        <v>0</v>
      </c>
      <c r="Y114" t="b">
        <v>1</v>
      </c>
      <c r="Z114" t="b">
        <v>0</v>
      </c>
      <c r="AA114" t="b">
        <v>0</v>
      </c>
      <c r="AB114" t="b">
        <v>0</v>
      </c>
      <c r="AC114" t="b">
        <v>0</v>
      </c>
      <c r="AD114" s="21" t="b">
        <v>0</v>
      </c>
      <c r="AE114" t="b">
        <v>0</v>
      </c>
      <c r="AF114" t="b">
        <v>0</v>
      </c>
      <c r="AG114" t="b">
        <v>1</v>
      </c>
    </row>
    <row r="115" spans="1:33" x14ac:dyDescent="0.3">
      <c r="A115" s="13">
        <f t="shared" si="7"/>
        <v>108</v>
      </c>
      <c r="B115" s="13" t="s">
        <v>230</v>
      </c>
      <c r="C115" s="17" t="s">
        <v>216</v>
      </c>
      <c r="D115" t="s">
        <v>260</v>
      </c>
      <c r="E115" s="17" t="s">
        <v>120</v>
      </c>
      <c r="F115" s="17" t="s">
        <v>122</v>
      </c>
      <c r="G115" s="17" t="str">
        <f t="shared" si="8"/>
        <v>2030</v>
      </c>
      <c r="H115" s="17" t="s">
        <v>239</v>
      </c>
      <c r="I115" s="17" t="str">
        <f t="shared" ref="I115" si="9">"2019"</f>
        <v>2019</v>
      </c>
      <c r="J115" s="17" t="s">
        <v>87</v>
      </c>
      <c r="K115" s="17">
        <v>0</v>
      </c>
      <c r="L115" s="17">
        <v>0</v>
      </c>
      <c r="M115" s="17">
        <v>6.5000000000000002E-2</v>
      </c>
      <c r="N115" s="17" t="s">
        <v>122</v>
      </c>
      <c r="O115" s="59">
        <v>0</v>
      </c>
      <c r="P115" s="17">
        <v>1</v>
      </c>
      <c r="Q115" s="17">
        <v>0</v>
      </c>
      <c r="R115" t="s">
        <v>221</v>
      </c>
      <c r="S115" t="s">
        <v>222</v>
      </c>
      <c r="T115" t="s">
        <v>269</v>
      </c>
      <c r="U115" s="20" t="b">
        <v>0</v>
      </c>
      <c r="V115" t="b">
        <v>1</v>
      </c>
      <c r="W115" t="b">
        <v>0</v>
      </c>
      <c r="X115" t="b">
        <v>0</v>
      </c>
      <c r="Y115" t="b">
        <v>1</v>
      </c>
      <c r="Z115" t="b">
        <v>0</v>
      </c>
      <c r="AA115" t="b">
        <v>0</v>
      </c>
      <c r="AB115" t="b">
        <v>0</v>
      </c>
      <c r="AC115" t="b">
        <v>0</v>
      </c>
      <c r="AD115" s="21" t="b">
        <v>0</v>
      </c>
      <c r="AE115" t="b">
        <v>0</v>
      </c>
      <c r="AF115" t="b">
        <v>0</v>
      </c>
      <c r="AG115" t="b">
        <v>1</v>
      </c>
    </row>
    <row r="116" spans="1:33" x14ac:dyDescent="0.3">
      <c r="A116" s="13">
        <f t="shared" si="7"/>
        <v>109</v>
      </c>
      <c r="B116" s="13" t="s">
        <v>230</v>
      </c>
      <c r="C116" s="17" t="s">
        <v>216</v>
      </c>
      <c r="D116" t="s">
        <v>259</v>
      </c>
      <c r="E116" s="17" t="s">
        <v>120</v>
      </c>
      <c r="F116" s="17" t="s">
        <v>122</v>
      </c>
      <c r="G116" s="17" t="str">
        <f t="shared" si="8"/>
        <v>2030</v>
      </c>
      <c r="H116" s="17" t="s">
        <v>239</v>
      </c>
      <c r="I116" s="17" t="str">
        <f t="shared" si="6"/>
        <v>2019</v>
      </c>
      <c r="J116" s="17" t="s">
        <v>87</v>
      </c>
      <c r="K116" s="17">
        <v>0</v>
      </c>
      <c r="L116" s="17">
        <v>0</v>
      </c>
      <c r="M116" s="17">
        <v>0.01</v>
      </c>
      <c r="N116" s="17" t="s">
        <v>122</v>
      </c>
      <c r="O116" s="59">
        <v>0</v>
      </c>
      <c r="P116" s="17">
        <v>1</v>
      </c>
      <c r="Q116" s="17">
        <v>0</v>
      </c>
      <c r="R116" t="s">
        <v>221</v>
      </c>
      <c r="S116" t="s">
        <v>222</v>
      </c>
      <c r="T116" t="s">
        <v>269</v>
      </c>
      <c r="U116" s="20" t="b">
        <v>0</v>
      </c>
      <c r="V116" t="b">
        <v>1</v>
      </c>
      <c r="W116" t="b">
        <v>0</v>
      </c>
      <c r="X116" t="b">
        <v>0</v>
      </c>
      <c r="Y116" t="b">
        <v>1</v>
      </c>
      <c r="Z116" t="b">
        <v>0</v>
      </c>
      <c r="AA116" t="b">
        <v>0</v>
      </c>
      <c r="AB116" t="b">
        <v>0</v>
      </c>
      <c r="AC116" t="b">
        <v>0</v>
      </c>
      <c r="AD116" s="21" t="b">
        <v>0</v>
      </c>
      <c r="AE116" t="b">
        <v>0</v>
      </c>
      <c r="AF116" t="b">
        <v>0</v>
      </c>
      <c r="AG116" t="b">
        <v>1</v>
      </c>
    </row>
    <row r="117" spans="1:33" x14ac:dyDescent="0.3">
      <c r="A117" s="13">
        <f t="shared" si="7"/>
        <v>110</v>
      </c>
      <c r="B117" s="13" t="s">
        <v>230</v>
      </c>
      <c r="C117" s="17" t="s">
        <v>216</v>
      </c>
      <c r="D117" t="s">
        <v>259</v>
      </c>
      <c r="E117" s="17" t="s">
        <v>120</v>
      </c>
      <c r="F117" s="17" t="s">
        <v>122</v>
      </c>
      <c r="G117" s="17" t="str">
        <f t="shared" si="8"/>
        <v>2030</v>
      </c>
      <c r="H117" s="17" t="s">
        <v>239</v>
      </c>
      <c r="I117" s="17" t="str">
        <f t="shared" ref="I117:I127" si="10">"2019"</f>
        <v>2019</v>
      </c>
      <c r="J117" s="17" t="s">
        <v>87</v>
      </c>
      <c r="K117" s="17">
        <v>0</v>
      </c>
      <c r="L117" s="17">
        <v>0</v>
      </c>
      <c r="M117" s="17">
        <v>1.4999999999999999E-2</v>
      </c>
      <c r="N117" s="17" t="s">
        <v>122</v>
      </c>
      <c r="O117" s="59">
        <v>0</v>
      </c>
      <c r="P117" s="17">
        <v>1</v>
      </c>
      <c r="Q117" s="17">
        <v>0</v>
      </c>
      <c r="R117" t="s">
        <v>221</v>
      </c>
      <c r="S117" t="s">
        <v>222</v>
      </c>
      <c r="T117" t="s">
        <v>269</v>
      </c>
      <c r="U117" s="20" t="b">
        <v>0</v>
      </c>
      <c r="V117" t="b">
        <v>1</v>
      </c>
      <c r="W117" t="b">
        <v>0</v>
      </c>
      <c r="X117" t="b">
        <v>0</v>
      </c>
      <c r="Y117" t="b">
        <v>1</v>
      </c>
      <c r="Z117" t="b">
        <v>0</v>
      </c>
      <c r="AA117" t="b">
        <v>0</v>
      </c>
      <c r="AB117" t="b">
        <v>0</v>
      </c>
      <c r="AC117" t="b">
        <v>0</v>
      </c>
      <c r="AD117" s="21" t="b">
        <v>0</v>
      </c>
      <c r="AE117" t="b">
        <v>0</v>
      </c>
      <c r="AF117" t="b">
        <v>0</v>
      </c>
      <c r="AG117" t="b">
        <v>1</v>
      </c>
    </row>
    <row r="118" spans="1:33" x14ac:dyDescent="0.3">
      <c r="A118" s="13">
        <f t="shared" si="7"/>
        <v>111</v>
      </c>
      <c r="B118" s="13" t="s">
        <v>230</v>
      </c>
      <c r="C118" s="17" t="s">
        <v>216</v>
      </c>
      <c r="D118" t="s">
        <v>259</v>
      </c>
      <c r="E118" s="17" t="s">
        <v>120</v>
      </c>
      <c r="F118" s="17" t="s">
        <v>122</v>
      </c>
      <c r="G118" s="17" t="str">
        <f t="shared" si="8"/>
        <v>2030</v>
      </c>
      <c r="H118" s="17" t="s">
        <v>239</v>
      </c>
      <c r="I118" s="17" t="str">
        <f t="shared" si="10"/>
        <v>2019</v>
      </c>
      <c r="J118" s="17" t="s">
        <v>87</v>
      </c>
      <c r="K118" s="17">
        <v>0</v>
      </c>
      <c r="L118" s="17">
        <v>0</v>
      </c>
      <c r="M118" s="17">
        <v>0.02</v>
      </c>
      <c r="N118" s="17" t="s">
        <v>122</v>
      </c>
      <c r="O118" s="59">
        <v>0</v>
      </c>
      <c r="P118" s="17">
        <v>1</v>
      </c>
      <c r="Q118" s="17">
        <v>0</v>
      </c>
      <c r="R118" t="s">
        <v>221</v>
      </c>
      <c r="S118" t="s">
        <v>222</v>
      </c>
      <c r="T118" t="s">
        <v>269</v>
      </c>
      <c r="U118" s="20" t="b">
        <v>0</v>
      </c>
      <c r="V118" t="b">
        <v>1</v>
      </c>
      <c r="W118" t="b">
        <v>0</v>
      </c>
      <c r="X118" t="b">
        <v>0</v>
      </c>
      <c r="Y118" t="b">
        <v>1</v>
      </c>
      <c r="Z118" t="b">
        <v>0</v>
      </c>
      <c r="AA118" t="b">
        <v>0</v>
      </c>
      <c r="AB118" t="b">
        <v>0</v>
      </c>
      <c r="AC118" t="b">
        <v>0</v>
      </c>
      <c r="AD118" s="21" t="b">
        <v>0</v>
      </c>
      <c r="AE118" t="b">
        <v>0</v>
      </c>
      <c r="AF118" t="b">
        <v>0</v>
      </c>
      <c r="AG118" t="b">
        <v>1</v>
      </c>
    </row>
    <row r="119" spans="1:33" x14ac:dyDescent="0.3">
      <c r="A119" s="13">
        <f t="shared" si="7"/>
        <v>112</v>
      </c>
      <c r="B119" s="13" t="s">
        <v>230</v>
      </c>
      <c r="C119" s="17" t="s">
        <v>216</v>
      </c>
      <c r="D119" t="s">
        <v>259</v>
      </c>
      <c r="E119" s="17" t="s">
        <v>120</v>
      </c>
      <c r="F119" s="17" t="s">
        <v>122</v>
      </c>
      <c r="G119" s="17" t="str">
        <f t="shared" si="8"/>
        <v>2030</v>
      </c>
      <c r="H119" s="17" t="s">
        <v>239</v>
      </c>
      <c r="I119" s="17" t="str">
        <f t="shared" si="10"/>
        <v>2019</v>
      </c>
      <c r="J119" s="17" t="s">
        <v>87</v>
      </c>
      <c r="K119" s="17">
        <v>0</v>
      </c>
      <c r="L119" s="17">
        <v>0</v>
      </c>
      <c r="M119" s="17">
        <v>2.5000000000000001E-2</v>
      </c>
      <c r="N119" s="17" t="s">
        <v>122</v>
      </c>
      <c r="O119" s="59">
        <v>0</v>
      </c>
      <c r="P119" s="17">
        <v>1</v>
      </c>
      <c r="Q119" s="17">
        <v>0</v>
      </c>
      <c r="R119" t="s">
        <v>221</v>
      </c>
      <c r="S119" t="s">
        <v>222</v>
      </c>
      <c r="T119" t="s">
        <v>269</v>
      </c>
      <c r="U119" s="20" t="b">
        <v>0</v>
      </c>
      <c r="V119" t="b">
        <v>1</v>
      </c>
      <c r="W119" t="b">
        <v>0</v>
      </c>
      <c r="X119" t="b">
        <v>0</v>
      </c>
      <c r="Y119" t="b">
        <v>1</v>
      </c>
      <c r="Z119" t="b">
        <v>0</v>
      </c>
      <c r="AA119" t="b">
        <v>0</v>
      </c>
      <c r="AB119" t="b">
        <v>0</v>
      </c>
      <c r="AC119" t="b">
        <v>0</v>
      </c>
      <c r="AD119" s="21" t="b">
        <v>0</v>
      </c>
      <c r="AE119" t="b">
        <v>0</v>
      </c>
      <c r="AF119" t="b">
        <v>0</v>
      </c>
      <c r="AG119" t="b">
        <v>1</v>
      </c>
    </row>
    <row r="120" spans="1:33" x14ac:dyDescent="0.3">
      <c r="A120" s="13">
        <f t="shared" si="7"/>
        <v>113</v>
      </c>
      <c r="B120" s="13" t="s">
        <v>230</v>
      </c>
      <c r="C120" s="17" t="s">
        <v>216</v>
      </c>
      <c r="D120" t="s">
        <v>259</v>
      </c>
      <c r="E120" s="17" t="s">
        <v>120</v>
      </c>
      <c r="F120" s="17" t="s">
        <v>122</v>
      </c>
      <c r="G120" s="17" t="str">
        <f t="shared" si="8"/>
        <v>2030</v>
      </c>
      <c r="H120" s="17" t="s">
        <v>239</v>
      </c>
      <c r="I120" s="17" t="str">
        <f t="shared" si="10"/>
        <v>2019</v>
      </c>
      <c r="J120" s="17" t="s">
        <v>87</v>
      </c>
      <c r="K120" s="17">
        <v>0</v>
      </c>
      <c r="L120" s="17">
        <v>0</v>
      </c>
      <c r="M120" s="17">
        <v>0.03</v>
      </c>
      <c r="N120" s="17" t="s">
        <v>122</v>
      </c>
      <c r="O120" s="59">
        <v>0</v>
      </c>
      <c r="P120" s="17">
        <v>1</v>
      </c>
      <c r="Q120" s="17">
        <v>0</v>
      </c>
      <c r="R120" t="s">
        <v>221</v>
      </c>
      <c r="S120" t="s">
        <v>222</v>
      </c>
      <c r="T120" t="s">
        <v>269</v>
      </c>
      <c r="U120" s="20" t="b">
        <v>0</v>
      </c>
      <c r="V120" t="b">
        <v>1</v>
      </c>
      <c r="W120" t="b">
        <v>0</v>
      </c>
      <c r="X120" t="b">
        <v>0</v>
      </c>
      <c r="Y120" t="b">
        <v>1</v>
      </c>
      <c r="Z120" t="b">
        <v>0</v>
      </c>
      <c r="AA120" t="b">
        <v>0</v>
      </c>
      <c r="AB120" t="b">
        <v>0</v>
      </c>
      <c r="AC120" t="b">
        <v>0</v>
      </c>
      <c r="AD120" s="21" t="b">
        <v>0</v>
      </c>
      <c r="AE120" t="b">
        <v>0</v>
      </c>
      <c r="AF120" t="b">
        <v>0</v>
      </c>
      <c r="AG120" t="b">
        <v>1</v>
      </c>
    </row>
    <row r="121" spans="1:33" x14ac:dyDescent="0.3">
      <c r="A121" s="13">
        <f t="shared" si="7"/>
        <v>114</v>
      </c>
      <c r="B121" s="13" t="s">
        <v>230</v>
      </c>
      <c r="C121" s="17" t="s">
        <v>216</v>
      </c>
      <c r="D121" t="s">
        <v>259</v>
      </c>
      <c r="E121" s="17" t="s">
        <v>120</v>
      </c>
      <c r="F121" s="17" t="s">
        <v>122</v>
      </c>
      <c r="G121" s="17" t="str">
        <f t="shared" si="8"/>
        <v>2030</v>
      </c>
      <c r="H121" s="17" t="s">
        <v>239</v>
      </c>
      <c r="I121" s="17" t="str">
        <f t="shared" si="10"/>
        <v>2019</v>
      </c>
      <c r="J121" s="17" t="s">
        <v>87</v>
      </c>
      <c r="K121" s="17">
        <v>0</v>
      </c>
      <c r="L121" s="17">
        <v>0</v>
      </c>
      <c r="M121" s="17">
        <v>3.5000000000000003E-2</v>
      </c>
      <c r="N121" s="17" t="s">
        <v>122</v>
      </c>
      <c r="O121" s="59">
        <v>0</v>
      </c>
      <c r="P121" s="17">
        <v>1</v>
      </c>
      <c r="Q121" s="17">
        <v>0</v>
      </c>
      <c r="R121" t="s">
        <v>221</v>
      </c>
      <c r="S121" t="s">
        <v>222</v>
      </c>
      <c r="T121" t="s">
        <v>269</v>
      </c>
      <c r="U121" s="20" t="b">
        <v>0</v>
      </c>
      <c r="V121" t="b">
        <v>1</v>
      </c>
      <c r="W121" t="b">
        <v>0</v>
      </c>
      <c r="X121" t="b">
        <v>0</v>
      </c>
      <c r="Y121" t="b">
        <v>1</v>
      </c>
      <c r="Z121" t="b">
        <v>0</v>
      </c>
      <c r="AA121" t="b">
        <v>0</v>
      </c>
      <c r="AB121" t="b">
        <v>0</v>
      </c>
      <c r="AC121" t="b">
        <v>0</v>
      </c>
      <c r="AD121" s="21" t="b">
        <v>0</v>
      </c>
      <c r="AE121" t="b">
        <v>0</v>
      </c>
      <c r="AF121" t="b">
        <v>0</v>
      </c>
      <c r="AG121" t="b">
        <v>1</v>
      </c>
    </row>
    <row r="122" spans="1:33" x14ac:dyDescent="0.3">
      <c r="A122" s="13">
        <f t="shared" si="7"/>
        <v>115</v>
      </c>
      <c r="B122" s="13" t="s">
        <v>230</v>
      </c>
      <c r="C122" s="17" t="s">
        <v>216</v>
      </c>
      <c r="D122" t="s">
        <v>259</v>
      </c>
      <c r="E122" s="17" t="s">
        <v>120</v>
      </c>
      <c r="F122" s="17" t="s">
        <v>122</v>
      </c>
      <c r="G122" s="17" t="str">
        <f t="shared" si="8"/>
        <v>2030</v>
      </c>
      <c r="H122" s="17" t="s">
        <v>239</v>
      </c>
      <c r="I122" s="17" t="str">
        <f t="shared" si="10"/>
        <v>2019</v>
      </c>
      <c r="J122" s="17" t="s">
        <v>87</v>
      </c>
      <c r="K122" s="17">
        <v>0</v>
      </c>
      <c r="L122" s="17">
        <v>0</v>
      </c>
      <c r="M122" s="17">
        <v>0.04</v>
      </c>
      <c r="N122" s="17" t="s">
        <v>122</v>
      </c>
      <c r="O122" s="59">
        <v>0</v>
      </c>
      <c r="P122" s="17">
        <v>1</v>
      </c>
      <c r="Q122" s="17">
        <v>0</v>
      </c>
      <c r="R122" t="s">
        <v>221</v>
      </c>
      <c r="S122" t="s">
        <v>222</v>
      </c>
      <c r="T122" t="s">
        <v>269</v>
      </c>
      <c r="U122" s="20" t="b">
        <v>0</v>
      </c>
      <c r="V122" t="b">
        <v>1</v>
      </c>
      <c r="W122" t="b">
        <v>0</v>
      </c>
      <c r="X122" t="b">
        <v>0</v>
      </c>
      <c r="Y122" t="b">
        <v>1</v>
      </c>
      <c r="Z122" t="b">
        <v>0</v>
      </c>
      <c r="AA122" t="b">
        <v>0</v>
      </c>
      <c r="AB122" t="b">
        <v>0</v>
      </c>
      <c r="AC122" t="b">
        <v>0</v>
      </c>
      <c r="AD122" s="21" t="b">
        <v>0</v>
      </c>
      <c r="AE122" t="b">
        <v>0</v>
      </c>
      <c r="AF122" t="b">
        <v>0</v>
      </c>
      <c r="AG122" t="b">
        <v>1</v>
      </c>
    </row>
    <row r="123" spans="1:33" x14ac:dyDescent="0.3">
      <c r="A123" s="13">
        <f t="shared" si="7"/>
        <v>116</v>
      </c>
      <c r="B123" s="13" t="s">
        <v>230</v>
      </c>
      <c r="C123" s="17" t="s">
        <v>216</v>
      </c>
      <c r="D123" t="s">
        <v>259</v>
      </c>
      <c r="E123" s="17" t="s">
        <v>120</v>
      </c>
      <c r="F123" s="17" t="s">
        <v>122</v>
      </c>
      <c r="G123" s="17" t="str">
        <f t="shared" si="8"/>
        <v>2030</v>
      </c>
      <c r="H123" s="17" t="s">
        <v>239</v>
      </c>
      <c r="I123" s="17" t="str">
        <f t="shared" si="10"/>
        <v>2019</v>
      </c>
      <c r="J123" s="17" t="s">
        <v>87</v>
      </c>
      <c r="K123" s="17">
        <v>0</v>
      </c>
      <c r="L123" s="17">
        <v>0</v>
      </c>
      <c r="M123" s="17">
        <v>4.4999999999999998E-2</v>
      </c>
      <c r="N123" s="17" t="s">
        <v>122</v>
      </c>
      <c r="O123" s="59">
        <v>0</v>
      </c>
      <c r="P123" s="17">
        <v>1</v>
      </c>
      <c r="Q123" s="17">
        <v>0</v>
      </c>
      <c r="R123" t="s">
        <v>221</v>
      </c>
      <c r="S123" t="s">
        <v>222</v>
      </c>
      <c r="T123" t="s">
        <v>269</v>
      </c>
      <c r="U123" s="20" t="b">
        <v>0</v>
      </c>
      <c r="V123" t="b">
        <v>1</v>
      </c>
      <c r="W123" t="b">
        <v>0</v>
      </c>
      <c r="X123" t="b">
        <v>0</v>
      </c>
      <c r="Y123" t="b">
        <v>1</v>
      </c>
      <c r="Z123" t="b">
        <v>0</v>
      </c>
      <c r="AA123" t="b">
        <v>0</v>
      </c>
      <c r="AB123" t="b">
        <v>0</v>
      </c>
      <c r="AC123" t="b">
        <v>0</v>
      </c>
      <c r="AD123" s="21" t="b">
        <v>0</v>
      </c>
      <c r="AE123" t="b">
        <v>0</v>
      </c>
      <c r="AF123" t="b">
        <v>0</v>
      </c>
      <c r="AG123" t="b">
        <v>1</v>
      </c>
    </row>
    <row r="124" spans="1:33" x14ac:dyDescent="0.3">
      <c r="A124" s="13">
        <f t="shared" si="7"/>
        <v>117</v>
      </c>
      <c r="B124" s="13" t="s">
        <v>230</v>
      </c>
      <c r="C124" s="17" t="s">
        <v>216</v>
      </c>
      <c r="D124" t="s">
        <v>259</v>
      </c>
      <c r="E124" s="17" t="s">
        <v>120</v>
      </c>
      <c r="F124" s="17" t="s">
        <v>122</v>
      </c>
      <c r="G124" s="17" t="str">
        <f t="shared" si="8"/>
        <v>2030</v>
      </c>
      <c r="H124" s="17" t="s">
        <v>239</v>
      </c>
      <c r="I124" s="17" t="str">
        <f t="shared" si="10"/>
        <v>2019</v>
      </c>
      <c r="J124" s="17" t="s">
        <v>87</v>
      </c>
      <c r="K124" s="17">
        <v>0</v>
      </c>
      <c r="L124" s="17">
        <v>0</v>
      </c>
      <c r="M124" s="17">
        <v>0.05</v>
      </c>
      <c r="N124" s="17" t="s">
        <v>122</v>
      </c>
      <c r="O124" s="59">
        <v>0</v>
      </c>
      <c r="P124" s="17">
        <v>1</v>
      </c>
      <c r="Q124" s="17">
        <v>0</v>
      </c>
      <c r="R124" t="s">
        <v>221</v>
      </c>
      <c r="S124" t="s">
        <v>222</v>
      </c>
      <c r="T124" t="s">
        <v>269</v>
      </c>
      <c r="U124" s="20" t="b">
        <v>0</v>
      </c>
      <c r="V124" t="b">
        <v>1</v>
      </c>
      <c r="W124" t="b">
        <v>0</v>
      </c>
      <c r="X124" t="b">
        <v>0</v>
      </c>
      <c r="Y124" t="b">
        <v>1</v>
      </c>
      <c r="Z124" t="b">
        <v>0</v>
      </c>
      <c r="AA124" t="b">
        <v>0</v>
      </c>
      <c r="AB124" t="b">
        <v>0</v>
      </c>
      <c r="AC124" t="b">
        <v>0</v>
      </c>
      <c r="AD124" s="21" t="b">
        <v>0</v>
      </c>
      <c r="AE124" t="b">
        <v>0</v>
      </c>
      <c r="AF124" t="b">
        <v>0</v>
      </c>
      <c r="AG124" t="b">
        <v>1</v>
      </c>
    </row>
    <row r="125" spans="1:33" x14ac:dyDescent="0.3">
      <c r="A125" s="13">
        <f t="shared" si="7"/>
        <v>118</v>
      </c>
      <c r="B125" s="13" t="s">
        <v>230</v>
      </c>
      <c r="C125" s="17" t="s">
        <v>216</v>
      </c>
      <c r="D125" t="s">
        <v>259</v>
      </c>
      <c r="E125" s="17" t="s">
        <v>120</v>
      </c>
      <c r="F125" s="17" t="s">
        <v>122</v>
      </c>
      <c r="G125" s="17" t="str">
        <f t="shared" si="8"/>
        <v>2030</v>
      </c>
      <c r="H125" s="17" t="s">
        <v>239</v>
      </c>
      <c r="I125" s="17" t="str">
        <f t="shared" si="10"/>
        <v>2019</v>
      </c>
      <c r="J125" s="17" t="s">
        <v>87</v>
      </c>
      <c r="K125" s="17">
        <v>0</v>
      </c>
      <c r="L125" s="17">
        <v>0</v>
      </c>
      <c r="M125" s="17">
        <v>5.5E-2</v>
      </c>
      <c r="N125" s="17" t="s">
        <v>122</v>
      </c>
      <c r="O125" s="59">
        <v>0</v>
      </c>
      <c r="P125" s="17">
        <v>1</v>
      </c>
      <c r="Q125" s="17">
        <v>0</v>
      </c>
      <c r="R125" t="s">
        <v>221</v>
      </c>
      <c r="S125" t="s">
        <v>222</v>
      </c>
      <c r="T125" t="s">
        <v>269</v>
      </c>
      <c r="U125" s="20" t="b">
        <v>0</v>
      </c>
      <c r="V125" t="b">
        <v>1</v>
      </c>
      <c r="W125" t="b">
        <v>0</v>
      </c>
      <c r="X125" t="b">
        <v>0</v>
      </c>
      <c r="Y125" t="b">
        <v>1</v>
      </c>
      <c r="Z125" t="b">
        <v>0</v>
      </c>
      <c r="AA125" t="b">
        <v>0</v>
      </c>
      <c r="AB125" t="b">
        <v>0</v>
      </c>
      <c r="AC125" t="b">
        <v>0</v>
      </c>
      <c r="AD125" s="21" t="b">
        <v>0</v>
      </c>
      <c r="AE125" t="b">
        <v>0</v>
      </c>
      <c r="AF125" t="b">
        <v>0</v>
      </c>
      <c r="AG125" t="b">
        <v>1</v>
      </c>
    </row>
    <row r="126" spans="1:33" x14ac:dyDescent="0.3">
      <c r="A126" s="13">
        <f t="shared" si="7"/>
        <v>119</v>
      </c>
      <c r="B126" s="13" t="s">
        <v>230</v>
      </c>
      <c r="C126" s="17" t="s">
        <v>216</v>
      </c>
      <c r="D126" t="s">
        <v>259</v>
      </c>
      <c r="E126" s="17" t="s">
        <v>120</v>
      </c>
      <c r="F126" s="17" t="s">
        <v>122</v>
      </c>
      <c r="G126" s="17" t="str">
        <f t="shared" si="8"/>
        <v>2030</v>
      </c>
      <c r="H126" s="17" t="s">
        <v>239</v>
      </c>
      <c r="I126" s="17" t="str">
        <f t="shared" si="10"/>
        <v>2019</v>
      </c>
      <c r="J126" s="17" t="s">
        <v>87</v>
      </c>
      <c r="K126" s="17">
        <v>0</v>
      </c>
      <c r="L126" s="17">
        <v>0</v>
      </c>
      <c r="M126" s="17">
        <v>0.06</v>
      </c>
      <c r="N126" s="17" t="s">
        <v>122</v>
      </c>
      <c r="O126" s="59">
        <v>0</v>
      </c>
      <c r="P126" s="17">
        <v>1</v>
      </c>
      <c r="Q126" s="17">
        <v>0</v>
      </c>
      <c r="R126" t="s">
        <v>221</v>
      </c>
      <c r="S126" t="s">
        <v>222</v>
      </c>
      <c r="T126" t="s">
        <v>269</v>
      </c>
      <c r="U126" s="20" t="b">
        <v>0</v>
      </c>
      <c r="V126" t="b">
        <v>1</v>
      </c>
      <c r="W126" t="b">
        <v>0</v>
      </c>
      <c r="X126" t="b">
        <v>0</v>
      </c>
      <c r="Y126" t="b">
        <v>1</v>
      </c>
      <c r="Z126" t="b">
        <v>0</v>
      </c>
      <c r="AA126" t="b">
        <v>0</v>
      </c>
      <c r="AB126" t="b">
        <v>0</v>
      </c>
      <c r="AC126" t="b">
        <v>0</v>
      </c>
      <c r="AD126" s="21" t="b">
        <v>0</v>
      </c>
      <c r="AE126" t="b">
        <v>0</v>
      </c>
      <c r="AF126" t="b">
        <v>0</v>
      </c>
      <c r="AG126" t="b">
        <v>1</v>
      </c>
    </row>
    <row r="127" spans="1:33" x14ac:dyDescent="0.3">
      <c r="A127" s="13">
        <f t="shared" si="7"/>
        <v>120</v>
      </c>
      <c r="B127" s="13" t="s">
        <v>230</v>
      </c>
      <c r="C127" s="17" t="s">
        <v>216</v>
      </c>
      <c r="D127" t="s">
        <v>259</v>
      </c>
      <c r="E127" s="17" t="s">
        <v>120</v>
      </c>
      <c r="F127" s="17" t="s">
        <v>122</v>
      </c>
      <c r="G127" s="17" t="str">
        <f t="shared" si="8"/>
        <v>2030</v>
      </c>
      <c r="H127" s="17" t="s">
        <v>239</v>
      </c>
      <c r="I127" s="17" t="str">
        <f t="shared" si="10"/>
        <v>2019</v>
      </c>
      <c r="J127" s="17" t="s">
        <v>87</v>
      </c>
      <c r="K127" s="17">
        <v>0</v>
      </c>
      <c r="L127" s="17">
        <v>0</v>
      </c>
      <c r="M127" s="17">
        <v>6.5000000000000002E-2</v>
      </c>
      <c r="N127" s="17" t="s">
        <v>122</v>
      </c>
      <c r="O127" s="59">
        <v>0</v>
      </c>
      <c r="P127" s="17">
        <v>1</v>
      </c>
      <c r="Q127" s="17">
        <v>0</v>
      </c>
      <c r="R127" t="s">
        <v>221</v>
      </c>
      <c r="S127" t="s">
        <v>222</v>
      </c>
      <c r="T127" t="s">
        <v>269</v>
      </c>
      <c r="U127" s="20" t="b">
        <v>0</v>
      </c>
      <c r="V127" t="b">
        <v>1</v>
      </c>
      <c r="W127" t="b">
        <v>0</v>
      </c>
      <c r="X127" t="b">
        <v>0</v>
      </c>
      <c r="Y127" t="b">
        <v>1</v>
      </c>
      <c r="Z127" t="b">
        <v>0</v>
      </c>
      <c r="AA127" t="b">
        <v>0</v>
      </c>
      <c r="AB127" t="b">
        <v>0</v>
      </c>
      <c r="AC127" t="b">
        <v>0</v>
      </c>
      <c r="AD127" s="21" t="b">
        <v>0</v>
      </c>
      <c r="AE127" t="b">
        <v>0</v>
      </c>
      <c r="AF127" t="b">
        <v>0</v>
      </c>
      <c r="AG127" t="b">
        <v>1</v>
      </c>
    </row>
  </sheetData>
  <mergeCells count="10">
    <mergeCell ref="O2:O5"/>
    <mergeCell ref="P2:P5"/>
    <mergeCell ref="Q2:Q5"/>
    <mergeCell ref="AE5:AG5"/>
    <mergeCell ref="B2:B5"/>
    <mergeCell ref="C2:C5"/>
    <mergeCell ref="H2:H3"/>
    <mergeCell ref="I2:I4"/>
    <mergeCell ref="M2:M5"/>
    <mergeCell ref="N2:N5"/>
  </mergeCells>
  <conditionalFormatting sqref="U8:AG127">
    <cfRule type="cellIs" dxfId="5" priority="1" operator="equal">
      <formula>TRUE</formula>
    </cfRule>
    <cfRule type="cellIs" dxfId="4" priority="2" operator="equal">
      <formula>FALSE</formula>
    </cfRule>
  </conditionalFormatting>
  <pageMargins left="0.7" right="0.7" top="0.75" bottom="0.75" header="0.3" footer="0.3"/>
  <pageSetup paperSize="9" orientation="portrait" horizontalDpi="429496729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S73"/>
  <sheetViews>
    <sheetView workbookViewId="0">
      <pane xSplit="5" ySplit="8" topLeftCell="F9" activePane="bottomRight" state="frozen"/>
      <selection pane="topRight" activeCell="F1" sqref="F1"/>
      <selection pane="bottomLeft" activeCell="A12" sqref="A12"/>
      <selection pane="bottomRight" activeCell="G3" sqref="G3"/>
    </sheetView>
  </sheetViews>
  <sheetFormatPr defaultColWidth="8.77734375" defaultRowHeight="14.4" x14ac:dyDescent="0.3"/>
  <cols>
    <col min="1" max="1" width="8.109375" customWidth="1"/>
    <col min="2" max="2" width="20.6640625" style="3" customWidth="1"/>
    <col min="3" max="3" width="15.33203125" style="4" customWidth="1"/>
    <col min="4" max="4" width="27.21875" style="2" customWidth="1"/>
    <col min="5" max="5" width="3" style="9" customWidth="1"/>
    <col min="6" max="6" width="13.21875" style="2" customWidth="1"/>
    <col min="7" max="7" width="29.77734375" style="2" customWidth="1"/>
    <col min="8" max="8" width="21.33203125" customWidth="1"/>
    <col min="9" max="9" width="20.21875" customWidth="1"/>
    <col min="10" max="10" width="9.5546875" customWidth="1"/>
    <col min="11" max="12" width="11.77734375" customWidth="1"/>
    <col min="13" max="14" width="10.44140625" customWidth="1"/>
    <col min="15" max="15" width="12.21875" customWidth="1"/>
    <col min="16" max="16" width="9.21875" customWidth="1"/>
    <col min="17" max="17" width="10.5546875" customWidth="1"/>
    <col min="18" max="18" width="8.77734375" customWidth="1"/>
    <col min="19" max="19" width="10.5546875" customWidth="1"/>
    <col min="20" max="21" width="7.88671875" customWidth="1"/>
    <col min="22" max="23" width="7.5546875" customWidth="1"/>
    <col min="24" max="25" width="6.6640625" customWidth="1"/>
    <col min="26" max="26" width="14" customWidth="1"/>
    <col min="27" max="27" width="10.5546875" customWidth="1"/>
    <col min="28" max="29" width="8.77734375" customWidth="1"/>
    <col min="30" max="31" width="7.88671875" customWidth="1"/>
    <col min="32" max="33" width="7.5546875" customWidth="1"/>
    <col min="34" max="35" width="6.6640625" customWidth="1"/>
    <col min="36" max="36" width="14" customWidth="1"/>
    <col min="37" max="37" width="10.5546875" customWidth="1"/>
    <col min="38" max="39" width="8.77734375" customWidth="1"/>
    <col min="40" max="41" width="7.88671875" customWidth="1"/>
    <col min="42" max="43" width="7.5546875" customWidth="1"/>
    <col min="44" max="45" width="6.6640625" customWidth="1"/>
    <col min="47" max="47" width="10.5546875" customWidth="1"/>
    <col min="48" max="49" width="8.77734375" customWidth="1"/>
    <col min="50" max="51" width="7.88671875" customWidth="1"/>
    <col min="52" max="53" width="7.5546875" customWidth="1"/>
    <col min="54" max="55" width="6.6640625" customWidth="1"/>
    <col min="57" max="57" width="10.5546875" customWidth="1"/>
    <col min="58" max="59" width="8.77734375" customWidth="1"/>
    <col min="60" max="61" width="7.88671875" customWidth="1"/>
    <col min="62" max="63" width="7.5546875" customWidth="1"/>
    <col min="64" max="65" width="6.6640625" customWidth="1"/>
    <col min="66" max="66" width="11.21875" customWidth="1"/>
    <col min="67" max="67" width="10.5546875" customWidth="1"/>
    <col min="68" max="69" width="8.77734375" customWidth="1"/>
    <col min="70" max="71" width="7.88671875" customWidth="1"/>
    <col min="72" max="73" width="7.5546875" customWidth="1"/>
    <col min="74" max="75" width="6.6640625" customWidth="1"/>
    <col min="76" max="76" width="12.6640625" customWidth="1"/>
    <col min="77" max="77" width="10.5546875" customWidth="1"/>
    <col min="78" max="79" width="8.77734375" customWidth="1"/>
    <col min="80" max="81" width="7.88671875" customWidth="1"/>
    <col min="82" max="83" width="7.5546875" customWidth="1"/>
    <col min="84" max="85" width="6.6640625" customWidth="1"/>
    <col min="86" max="86" width="11.77734375" customWidth="1"/>
    <col min="87" max="87" width="10.5546875" customWidth="1"/>
    <col min="88" max="89" width="8.77734375" customWidth="1"/>
    <col min="90" max="91" width="7.88671875" customWidth="1"/>
    <col min="92" max="93" width="7.5546875" customWidth="1"/>
    <col min="94" max="94" width="8.6640625" customWidth="1"/>
    <col min="95" max="95" width="6.6640625" customWidth="1"/>
    <col min="96" max="96" width="10.77734375" customWidth="1"/>
    <col min="97" max="97" width="10.5546875" customWidth="1"/>
    <col min="98" max="99" width="8.77734375" customWidth="1"/>
    <col min="100" max="101" width="7.88671875" customWidth="1"/>
    <col min="102" max="103" width="7.5546875" customWidth="1"/>
    <col min="104" max="105" width="6.6640625" customWidth="1"/>
    <col min="106" max="106" width="12.88671875" customWidth="1"/>
    <col min="107" max="107" width="10.5546875" customWidth="1"/>
    <col min="108" max="109" width="8.77734375" customWidth="1"/>
    <col min="110" max="111" width="7.88671875" customWidth="1"/>
    <col min="112" max="113" width="7.5546875" customWidth="1"/>
    <col min="114" max="115" width="6.6640625" customWidth="1"/>
    <col min="116" max="116" width="14.21875" customWidth="1"/>
    <col min="117" max="117" width="10.5546875" customWidth="1"/>
    <col min="118" max="119" width="8.77734375" customWidth="1"/>
    <col min="120" max="121" width="7.88671875" customWidth="1"/>
    <col min="122" max="123" width="7.5546875" customWidth="1"/>
    <col min="124" max="125" width="6.6640625" customWidth="1"/>
    <col min="126" max="126" width="15.21875" customWidth="1"/>
    <col min="127" max="127" width="10.5546875" customWidth="1"/>
    <col min="128" max="129" width="8.77734375" customWidth="1"/>
    <col min="130" max="131" width="7.88671875" customWidth="1"/>
    <col min="132" max="133" width="7.5546875" customWidth="1"/>
    <col min="134" max="135" width="6.6640625" customWidth="1"/>
    <col min="136" max="136" width="18.21875" customWidth="1"/>
    <col min="137" max="137" width="10.5546875" customWidth="1"/>
    <col min="138" max="139" width="8.77734375" customWidth="1"/>
    <col min="140" max="141" width="7.88671875" customWidth="1"/>
    <col min="142" max="143" width="7.5546875" customWidth="1"/>
    <col min="144" max="145" width="6.6640625" customWidth="1"/>
    <col min="146" max="146" width="14.21875" customWidth="1"/>
    <col min="147" max="147" width="10.5546875" customWidth="1"/>
    <col min="148" max="149" width="8.77734375" customWidth="1"/>
    <col min="150" max="151" width="9.21875" customWidth="1"/>
    <col min="152" max="153" width="7.5546875" customWidth="1"/>
    <col min="154" max="155" width="6.6640625" customWidth="1"/>
    <col min="156" max="156" width="9.109375" customWidth="1"/>
    <col min="157" max="157" width="9.77734375" customWidth="1"/>
    <col min="158" max="159" width="9.88671875" customWidth="1"/>
    <col min="160" max="161" width="8" customWidth="1"/>
    <col min="162" max="163" width="8.33203125" customWidth="1"/>
    <col min="164" max="165" width="7.44140625" customWidth="1"/>
    <col min="167" max="167" width="10.5546875" customWidth="1"/>
    <col min="168" max="169" width="8.77734375" customWidth="1"/>
    <col min="170" max="171" width="7.88671875" customWidth="1"/>
    <col min="172" max="174" width="7.5546875" customWidth="1"/>
    <col min="175" max="175" width="6.6640625" customWidth="1"/>
    <col min="176" max="176" width="13.44140625" customWidth="1"/>
    <col min="177" max="177" width="11.21875" customWidth="1"/>
  </cols>
  <sheetData>
    <row r="1" spans="1:175" x14ac:dyDescent="0.3">
      <c r="A1" s="19"/>
      <c r="B1" s="19"/>
      <c r="C1" s="6"/>
      <c r="E1" s="13"/>
      <c r="G1" s="49"/>
    </row>
    <row r="2" spans="1:175" x14ac:dyDescent="0.3">
      <c r="A2" s="1"/>
      <c r="B2" s="1"/>
      <c r="C2" s="11"/>
      <c r="D2" s="11"/>
      <c r="E2" s="13"/>
    </row>
    <row r="3" spans="1:175" x14ac:dyDescent="0.3">
      <c r="A3" s="27"/>
      <c r="B3" s="14"/>
      <c r="C3" s="14"/>
      <c r="D3" s="27"/>
      <c r="E3" s="13"/>
    </row>
    <row r="4" spans="1:175" ht="16.05" customHeight="1" x14ac:dyDescent="0.3">
      <c r="A4" s="74" t="s">
        <v>0</v>
      </c>
      <c r="B4" s="74"/>
      <c r="C4" s="74"/>
      <c r="D4" s="5"/>
      <c r="E4" s="13"/>
      <c r="F4" s="7" t="s">
        <v>131</v>
      </c>
      <c r="G4" s="7" t="s">
        <v>145</v>
      </c>
      <c r="H4" s="5" t="s">
        <v>78</v>
      </c>
      <c r="I4" s="5" t="s">
        <v>2</v>
      </c>
      <c r="J4" s="5" t="s">
        <v>4</v>
      </c>
      <c r="K4" s="5" t="s">
        <v>5</v>
      </c>
      <c r="L4" s="5" t="s">
        <v>408</v>
      </c>
      <c r="M4" s="30" t="s">
        <v>3</v>
      </c>
      <c r="N4" s="30" t="s">
        <v>270</v>
      </c>
      <c r="O4" s="5" t="s">
        <v>6</v>
      </c>
      <c r="P4" s="72" t="s">
        <v>79</v>
      </c>
      <c r="Q4" s="72"/>
      <c r="R4" s="72"/>
      <c r="S4" s="72"/>
      <c r="T4" s="72"/>
      <c r="U4" s="72"/>
      <c r="V4" s="72"/>
      <c r="W4" s="72"/>
      <c r="X4" s="72"/>
      <c r="Y4" s="72"/>
      <c r="Z4" s="72" t="s">
        <v>80</v>
      </c>
      <c r="AA4" s="72"/>
      <c r="AB4" s="72"/>
      <c r="AC4" s="72"/>
      <c r="AD4" s="72"/>
      <c r="AE4" s="72"/>
      <c r="AF4" s="72"/>
      <c r="AG4" s="72"/>
      <c r="AH4" s="72"/>
      <c r="AI4" s="72"/>
      <c r="AJ4" s="72" t="s">
        <v>407</v>
      </c>
      <c r="AK4" s="72"/>
      <c r="AL4" s="72"/>
      <c r="AM4" s="72"/>
      <c r="AN4" s="72"/>
      <c r="AO4" s="72"/>
      <c r="AP4" s="72"/>
      <c r="AQ4" s="72"/>
      <c r="AR4" s="72"/>
      <c r="AS4" s="72"/>
      <c r="AT4" s="72" t="s">
        <v>81</v>
      </c>
      <c r="AU4" s="72"/>
      <c r="AV4" s="72"/>
      <c r="AW4" s="72"/>
      <c r="AX4" s="72"/>
      <c r="AY4" s="72"/>
      <c r="AZ4" s="72"/>
      <c r="BA4" s="72"/>
      <c r="BB4" s="72"/>
      <c r="BC4" s="30"/>
      <c r="BD4" s="72" t="s">
        <v>82</v>
      </c>
      <c r="BE4" s="72"/>
      <c r="BF4" s="72"/>
      <c r="BG4" s="72"/>
      <c r="BH4" s="72"/>
      <c r="BI4" s="72"/>
      <c r="BJ4" s="72"/>
      <c r="BK4" s="72"/>
      <c r="BL4" s="72"/>
      <c r="BM4" s="30"/>
      <c r="BN4" s="72" t="s">
        <v>83</v>
      </c>
      <c r="BO4" s="72"/>
      <c r="BP4" s="72"/>
      <c r="BQ4" s="72"/>
      <c r="BR4" s="72"/>
      <c r="BS4" s="72"/>
      <c r="BT4" s="72"/>
      <c r="BU4" s="72"/>
      <c r="BV4" s="72"/>
      <c r="BW4" s="30"/>
      <c r="BX4" s="72" t="s">
        <v>84</v>
      </c>
      <c r="BY4" s="72"/>
      <c r="BZ4" s="72"/>
      <c r="CA4" s="72"/>
      <c r="CB4" s="72"/>
      <c r="CC4" s="72"/>
      <c r="CD4" s="72"/>
      <c r="CE4" s="72"/>
      <c r="CF4" s="72"/>
      <c r="CG4" s="30"/>
      <c r="CH4" s="72" t="s">
        <v>183</v>
      </c>
      <c r="CI4" s="72"/>
      <c r="CJ4" s="72"/>
      <c r="CK4" s="72"/>
      <c r="CL4" s="72"/>
      <c r="CM4" s="72"/>
      <c r="CN4" s="72"/>
      <c r="CO4" s="72"/>
      <c r="CP4" s="72"/>
      <c r="CQ4" s="30"/>
      <c r="CR4" s="72" t="s">
        <v>184</v>
      </c>
      <c r="CS4" s="72"/>
      <c r="CT4" s="72"/>
      <c r="CU4" s="72"/>
      <c r="CV4" s="72"/>
      <c r="CW4" s="72"/>
      <c r="CX4" s="72"/>
      <c r="CY4" s="72"/>
      <c r="CZ4" s="72"/>
      <c r="DA4" s="30"/>
      <c r="DB4" s="72" t="s">
        <v>185</v>
      </c>
      <c r="DC4" s="72"/>
      <c r="DD4" s="72"/>
      <c r="DE4" s="72"/>
      <c r="DF4" s="72"/>
      <c r="DG4" s="72"/>
      <c r="DH4" s="72"/>
      <c r="DI4" s="72"/>
      <c r="DJ4" s="72"/>
      <c r="DK4" s="30"/>
      <c r="DL4" s="72" t="s">
        <v>186</v>
      </c>
      <c r="DM4" s="72"/>
      <c r="DN4" s="72"/>
      <c r="DO4" s="72"/>
      <c r="DP4" s="72"/>
      <c r="DQ4" s="72"/>
      <c r="DR4" s="72"/>
      <c r="DS4" s="72"/>
      <c r="DT4" s="72"/>
      <c r="DU4" s="30"/>
      <c r="DV4" s="72" t="s">
        <v>187</v>
      </c>
      <c r="DW4" s="72"/>
      <c r="DX4" s="72"/>
      <c r="DY4" s="72"/>
      <c r="DZ4" s="72"/>
      <c r="EA4" s="72"/>
      <c r="EB4" s="72"/>
      <c r="EC4" s="72"/>
      <c r="ED4" s="72"/>
      <c r="EE4" s="30"/>
      <c r="EF4" s="72" t="s">
        <v>132</v>
      </c>
      <c r="EG4" s="72"/>
      <c r="EH4" s="72"/>
      <c r="EI4" s="72"/>
      <c r="EJ4" s="72"/>
      <c r="EK4" s="72"/>
      <c r="EL4" s="72"/>
      <c r="EM4" s="72"/>
      <c r="EN4" s="72"/>
      <c r="EO4" s="30"/>
      <c r="EP4" s="72" t="s">
        <v>85</v>
      </c>
      <c r="EQ4" s="72"/>
      <c r="ER4" s="72"/>
      <c r="ES4" s="72"/>
      <c r="ET4" s="72"/>
      <c r="EU4" s="72"/>
      <c r="EV4" s="72"/>
      <c r="EW4" s="72"/>
      <c r="EX4" s="72"/>
      <c r="EY4" s="30"/>
      <c r="EZ4" s="72" t="s">
        <v>178</v>
      </c>
      <c r="FA4" s="72"/>
      <c r="FB4" s="72"/>
      <c r="FC4" s="72"/>
      <c r="FD4" s="72"/>
      <c r="FE4" s="72"/>
      <c r="FF4" s="72"/>
      <c r="FG4" s="72"/>
      <c r="FH4" s="72"/>
      <c r="FI4" s="30"/>
      <c r="FJ4" s="72" t="s">
        <v>86</v>
      </c>
      <c r="FK4" s="72"/>
      <c r="FL4" s="72"/>
      <c r="FM4" s="72"/>
      <c r="FN4" s="72"/>
      <c r="FO4" s="72"/>
      <c r="FP4" s="72"/>
      <c r="FQ4" s="72"/>
      <c r="FR4" s="72"/>
      <c r="FS4" s="72"/>
    </row>
    <row r="5" spans="1:175" s="5" customFormat="1" ht="15" customHeight="1" x14ac:dyDescent="0.3">
      <c r="A5" s="38"/>
      <c r="B5" s="75" t="s">
        <v>7</v>
      </c>
      <c r="C5" s="76" t="s">
        <v>8</v>
      </c>
      <c r="D5" s="75" t="s">
        <v>9</v>
      </c>
      <c r="E5" s="47" t="s">
        <v>1</v>
      </c>
      <c r="F5" s="22" t="s">
        <v>131</v>
      </c>
      <c r="G5" s="22" t="str">
        <f>G4</f>
        <v>Unit tag</v>
      </c>
      <c r="H5" s="23" t="s">
        <v>78</v>
      </c>
      <c r="I5" s="23" t="s">
        <v>2</v>
      </c>
      <c r="J5" s="23" t="s">
        <v>4</v>
      </c>
      <c r="K5" s="23" t="s">
        <v>5</v>
      </c>
      <c r="L5" s="23" t="s">
        <v>408</v>
      </c>
      <c r="M5" s="23" t="s">
        <v>3</v>
      </c>
      <c r="N5" s="23" t="s">
        <v>270</v>
      </c>
      <c r="O5" s="23" t="s">
        <v>6</v>
      </c>
      <c r="P5" s="23" t="s">
        <v>79</v>
      </c>
      <c r="Q5" s="23" t="s">
        <v>79</v>
      </c>
      <c r="R5" s="23" t="s">
        <v>79</v>
      </c>
      <c r="S5" s="23" t="s">
        <v>79</v>
      </c>
      <c r="T5" s="23" t="s">
        <v>79</v>
      </c>
      <c r="U5" s="23" t="s">
        <v>79</v>
      </c>
      <c r="V5" s="23" t="s">
        <v>79</v>
      </c>
      <c r="W5" s="23" t="s">
        <v>79</v>
      </c>
      <c r="X5" s="23" t="s">
        <v>79</v>
      </c>
      <c r="Y5" s="23" t="s">
        <v>79</v>
      </c>
      <c r="Z5" s="23" t="s">
        <v>80</v>
      </c>
      <c r="AA5" s="23" t="s">
        <v>80</v>
      </c>
      <c r="AB5" s="23" t="s">
        <v>80</v>
      </c>
      <c r="AC5" s="23" t="s">
        <v>80</v>
      </c>
      <c r="AD5" s="23" t="s">
        <v>80</v>
      </c>
      <c r="AE5" s="23" t="s">
        <v>80</v>
      </c>
      <c r="AF5" s="23" t="s">
        <v>80</v>
      </c>
      <c r="AG5" s="23" t="s">
        <v>80</v>
      </c>
      <c r="AH5" s="23" t="s">
        <v>80</v>
      </c>
      <c r="AI5" s="23" t="s">
        <v>80</v>
      </c>
      <c r="AJ5" s="23" t="s">
        <v>407</v>
      </c>
      <c r="AK5" s="23" t="s">
        <v>407</v>
      </c>
      <c r="AL5" s="23" t="s">
        <v>407</v>
      </c>
      <c r="AM5" s="23" t="s">
        <v>407</v>
      </c>
      <c r="AN5" s="23" t="s">
        <v>407</v>
      </c>
      <c r="AO5" s="23" t="s">
        <v>407</v>
      </c>
      <c r="AP5" s="23" t="s">
        <v>407</v>
      </c>
      <c r="AQ5" s="23" t="s">
        <v>407</v>
      </c>
      <c r="AR5" s="23" t="s">
        <v>407</v>
      </c>
      <c r="AS5" s="23" t="s">
        <v>407</v>
      </c>
      <c r="AT5" s="23" t="s">
        <v>81</v>
      </c>
      <c r="AU5" s="23" t="s">
        <v>81</v>
      </c>
      <c r="AV5" s="23" t="s">
        <v>81</v>
      </c>
      <c r="AW5" s="23" t="s">
        <v>81</v>
      </c>
      <c r="AX5" s="23" t="s">
        <v>81</v>
      </c>
      <c r="AY5" s="23" t="s">
        <v>81</v>
      </c>
      <c r="AZ5" s="23" t="s">
        <v>81</v>
      </c>
      <c r="BA5" s="23" t="s">
        <v>81</v>
      </c>
      <c r="BB5" s="23" t="s">
        <v>81</v>
      </c>
      <c r="BC5" s="23" t="s">
        <v>81</v>
      </c>
      <c r="BD5" s="23" t="s">
        <v>82</v>
      </c>
      <c r="BE5" s="23" t="s">
        <v>82</v>
      </c>
      <c r="BF5" s="23" t="s">
        <v>82</v>
      </c>
      <c r="BG5" s="23" t="s">
        <v>82</v>
      </c>
      <c r="BH5" s="23" t="s">
        <v>82</v>
      </c>
      <c r="BI5" s="23" t="s">
        <v>82</v>
      </c>
      <c r="BJ5" s="23" t="s">
        <v>82</v>
      </c>
      <c r="BK5" s="23" t="s">
        <v>82</v>
      </c>
      <c r="BL5" s="23" t="s">
        <v>82</v>
      </c>
      <c r="BM5" s="23" t="s">
        <v>82</v>
      </c>
      <c r="BN5" s="23" t="s">
        <v>83</v>
      </c>
      <c r="BO5" s="23" t="s">
        <v>83</v>
      </c>
      <c r="BP5" s="23" t="s">
        <v>83</v>
      </c>
      <c r="BQ5" s="23" t="s">
        <v>83</v>
      </c>
      <c r="BR5" s="23" t="s">
        <v>83</v>
      </c>
      <c r="BS5" s="23" t="s">
        <v>83</v>
      </c>
      <c r="BT5" s="23" t="s">
        <v>83</v>
      </c>
      <c r="BU5" s="23" t="s">
        <v>83</v>
      </c>
      <c r="BV5" s="23" t="s">
        <v>83</v>
      </c>
      <c r="BW5" s="23" t="s">
        <v>83</v>
      </c>
      <c r="BX5" s="23" t="s">
        <v>84</v>
      </c>
      <c r="BY5" s="23" t="s">
        <v>84</v>
      </c>
      <c r="BZ5" s="23" t="s">
        <v>84</v>
      </c>
      <c r="CA5" s="23" t="s">
        <v>84</v>
      </c>
      <c r="CB5" s="23" t="s">
        <v>84</v>
      </c>
      <c r="CC5" s="23" t="s">
        <v>84</v>
      </c>
      <c r="CD5" s="23" t="s">
        <v>84</v>
      </c>
      <c r="CE5" s="23" t="s">
        <v>84</v>
      </c>
      <c r="CF5" s="23" t="s">
        <v>84</v>
      </c>
      <c r="CG5" s="23" t="s">
        <v>84</v>
      </c>
      <c r="CH5" s="23" t="s">
        <v>183</v>
      </c>
      <c r="CI5" s="23" t="s">
        <v>183</v>
      </c>
      <c r="CJ5" s="23" t="s">
        <v>183</v>
      </c>
      <c r="CK5" s="23" t="s">
        <v>183</v>
      </c>
      <c r="CL5" s="23" t="s">
        <v>183</v>
      </c>
      <c r="CM5" s="23" t="s">
        <v>183</v>
      </c>
      <c r="CN5" s="23" t="s">
        <v>183</v>
      </c>
      <c r="CO5" s="23" t="s">
        <v>183</v>
      </c>
      <c r="CP5" s="23" t="s">
        <v>183</v>
      </c>
      <c r="CQ5" s="23" t="s">
        <v>183</v>
      </c>
      <c r="CR5" s="23" t="s">
        <v>184</v>
      </c>
      <c r="CS5" s="23" t="s">
        <v>184</v>
      </c>
      <c r="CT5" s="23" t="s">
        <v>184</v>
      </c>
      <c r="CU5" s="23" t="s">
        <v>184</v>
      </c>
      <c r="CV5" s="23" t="s">
        <v>184</v>
      </c>
      <c r="CW5" s="23" t="s">
        <v>184</v>
      </c>
      <c r="CX5" s="23" t="s">
        <v>184</v>
      </c>
      <c r="CY5" s="23" t="s">
        <v>184</v>
      </c>
      <c r="CZ5" s="23" t="s">
        <v>184</v>
      </c>
      <c r="DA5" s="23" t="s">
        <v>184</v>
      </c>
      <c r="DB5" s="23" t="s">
        <v>185</v>
      </c>
      <c r="DC5" s="23" t="s">
        <v>185</v>
      </c>
      <c r="DD5" s="23" t="s">
        <v>185</v>
      </c>
      <c r="DE5" s="23" t="s">
        <v>185</v>
      </c>
      <c r="DF5" s="23" t="s">
        <v>185</v>
      </c>
      <c r="DG5" s="23" t="s">
        <v>185</v>
      </c>
      <c r="DH5" s="23" t="s">
        <v>185</v>
      </c>
      <c r="DI5" s="23" t="s">
        <v>185</v>
      </c>
      <c r="DJ5" s="23" t="s">
        <v>185</v>
      </c>
      <c r="DK5" s="23" t="s">
        <v>185</v>
      </c>
      <c r="DL5" s="23" t="s">
        <v>186</v>
      </c>
      <c r="DM5" s="23" t="s">
        <v>186</v>
      </c>
      <c r="DN5" s="23" t="s">
        <v>186</v>
      </c>
      <c r="DO5" s="23" t="s">
        <v>186</v>
      </c>
      <c r="DP5" s="23" t="s">
        <v>186</v>
      </c>
      <c r="DQ5" s="23" t="s">
        <v>186</v>
      </c>
      <c r="DR5" s="23" t="s">
        <v>186</v>
      </c>
      <c r="DS5" s="23" t="s">
        <v>186</v>
      </c>
      <c r="DT5" s="23" t="s">
        <v>186</v>
      </c>
      <c r="DU5" s="23" t="s">
        <v>186</v>
      </c>
      <c r="DV5" s="23" t="s">
        <v>187</v>
      </c>
      <c r="DW5" s="23" t="s">
        <v>187</v>
      </c>
      <c r="DX5" s="23" t="s">
        <v>187</v>
      </c>
      <c r="DY5" s="23" t="s">
        <v>187</v>
      </c>
      <c r="DZ5" s="23" t="s">
        <v>187</v>
      </c>
      <c r="EA5" s="23" t="s">
        <v>187</v>
      </c>
      <c r="EB5" s="23" t="s">
        <v>187</v>
      </c>
      <c r="EC5" s="23" t="s">
        <v>187</v>
      </c>
      <c r="ED5" s="23" t="s">
        <v>187</v>
      </c>
      <c r="EE5" s="23" t="s">
        <v>187</v>
      </c>
      <c r="EF5" s="23" t="s">
        <v>132</v>
      </c>
      <c r="EG5" s="23" t="s">
        <v>132</v>
      </c>
      <c r="EH5" s="23" t="s">
        <v>132</v>
      </c>
      <c r="EI5" s="23" t="s">
        <v>132</v>
      </c>
      <c r="EJ5" s="23" t="s">
        <v>132</v>
      </c>
      <c r="EK5" s="23" t="s">
        <v>132</v>
      </c>
      <c r="EL5" s="23" t="s">
        <v>132</v>
      </c>
      <c r="EM5" s="23" t="s">
        <v>132</v>
      </c>
      <c r="EN5" s="23" t="s">
        <v>132</v>
      </c>
      <c r="EO5" s="23" t="s">
        <v>132</v>
      </c>
      <c r="EP5" s="23" t="s">
        <v>85</v>
      </c>
      <c r="EQ5" s="23" t="s">
        <v>85</v>
      </c>
      <c r="ER5" s="23" t="s">
        <v>85</v>
      </c>
      <c r="ES5" s="23" t="s">
        <v>85</v>
      </c>
      <c r="ET5" s="23" t="s">
        <v>85</v>
      </c>
      <c r="EU5" s="23" t="s">
        <v>85</v>
      </c>
      <c r="EV5" s="23" t="s">
        <v>85</v>
      </c>
      <c r="EW5" s="23" t="s">
        <v>85</v>
      </c>
      <c r="EX5" s="23" t="s">
        <v>85</v>
      </c>
      <c r="EY5" s="23" t="s">
        <v>85</v>
      </c>
      <c r="EZ5" s="23" t="s">
        <v>178</v>
      </c>
      <c r="FA5" s="23" t="s">
        <v>178</v>
      </c>
      <c r="FB5" s="23" t="s">
        <v>178</v>
      </c>
      <c r="FC5" s="23" t="s">
        <v>178</v>
      </c>
      <c r="FD5" s="23" t="s">
        <v>178</v>
      </c>
      <c r="FE5" s="23" t="s">
        <v>178</v>
      </c>
      <c r="FF5" s="23" t="s">
        <v>178</v>
      </c>
      <c r="FG5" s="23" t="s">
        <v>178</v>
      </c>
      <c r="FH5" s="23" t="s">
        <v>178</v>
      </c>
      <c r="FI5" s="23" t="s">
        <v>178</v>
      </c>
      <c r="FJ5" s="23" t="s">
        <v>86</v>
      </c>
      <c r="FK5" s="23" t="s">
        <v>86</v>
      </c>
      <c r="FL5" s="23" t="s">
        <v>86</v>
      </c>
      <c r="FM5" s="23" t="s">
        <v>86</v>
      </c>
      <c r="FN5" s="23" t="s">
        <v>86</v>
      </c>
      <c r="FO5" s="23" t="s">
        <v>86</v>
      </c>
      <c r="FP5" s="23" t="s">
        <v>86</v>
      </c>
      <c r="FQ5" s="23" t="s">
        <v>86</v>
      </c>
      <c r="FR5" s="23" t="s">
        <v>86</v>
      </c>
      <c r="FS5" s="23" t="s">
        <v>86</v>
      </c>
    </row>
    <row r="6" spans="1:175" s="5" customFormat="1" ht="13.95" customHeight="1" x14ac:dyDescent="0.3">
      <c r="A6" s="46"/>
      <c r="B6" s="75"/>
      <c r="C6" s="76"/>
      <c r="D6" s="75"/>
      <c r="E6" s="47" t="s">
        <v>102</v>
      </c>
      <c r="F6" s="18" t="s">
        <v>133</v>
      </c>
      <c r="G6" s="18" t="s">
        <v>133</v>
      </c>
      <c r="H6" s="18" t="s">
        <v>133</v>
      </c>
      <c r="I6" s="18" t="s">
        <v>133</v>
      </c>
      <c r="J6" s="18" t="s">
        <v>133</v>
      </c>
      <c r="K6" s="18" t="s">
        <v>133</v>
      </c>
      <c r="L6" s="18" t="s">
        <v>133</v>
      </c>
      <c r="M6" s="17" t="s">
        <v>133</v>
      </c>
      <c r="N6" s="17" t="s">
        <v>133</v>
      </c>
      <c r="O6" s="18" t="s">
        <v>133</v>
      </c>
      <c r="P6" s="17" t="s">
        <v>318</v>
      </c>
      <c r="Q6" s="68" t="s">
        <v>323</v>
      </c>
      <c r="R6" s="17" t="s">
        <v>319</v>
      </c>
      <c r="S6" s="17" t="s">
        <v>285</v>
      </c>
      <c r="T6" s="68" t="s">
        <v>324</v>
      </c>
      <c r="U6" s="17" t="s">
        <v>320</v>
      </c>
      <c r="V6" s="68" t="s">
        <v>325</v>
      </c>
      <c r="W6" s="17" t="s">
        <v>321</v>
      </c>
      <c r="X6" s="68" t="s">
        <v>326</v>
      </c>
      <c r="Y6" s="17" t="s">
        <v>322</v>
      </c>
      <c r="Z6" s="17" t="s">
        <v>318</v>
      </c>
      <c r="AA6" s="68" t="s">
        <v>323</v>
      </c>
      <c r="AB6" s="17" t="s">
        <v>319</v>
      </c>
      <c r="AC6" s="17" t="s">
        <v>285</v>
      </c>
      <c r="AD6" s="68" t="s">
        <v>324</v>
      </c>
      <c r="AE6" s="17" t="s">
        <v>320</v>
      </c>
      <c r="AF6" s="68" t="s">
        <v>325</v>
      </c>
      <c r="AG6" s="17" t="s">
        <v>321</v>
      </c>
      <c r="AH6" s="68" t="s">
        <v>326</v>
      </c>
      <c r="AI6" s="17" t="s">
        <v>322</v>
      </c>
      <c r="AJ6" s="17" t="s">
        <v>318</v>
      </c>
      <c r="AK6" s="68" t="s">
        <v>323</v>
      </c>
      <c r="AL6" s="17" t="s">
        <v>319</v>
      </c>
      <c r="AM6" s="17" t="s">
        <v>285</v>
      </c>
      <c r="AN6" s="68" t="s">
        <v>324</v>
      </c>
      <c r="AO6" s="17" t="s">
        <v>320</v>
      </c>
      <c r="AP6" s="68" t="s">
        <v>325</v>
      </c>
      <c r="AQ6" s="17" t="s">
        <v>321</v>
      </c>
      <c r="AR6" s="68" t="s">
        <v>326</v>
      </c>
      <c r="AS6" s="17" t="s">
        <v>322</v>
      </c>
      <c r="AT6" s="17" t="s">
        <v>318</v>
      </c>
      <c r="AU6" s="68" t="s">
        <v>323</v>
      </c>
      <c r="AV6" s="17" t="s">
        <v>319</v>
      </c>
      <c r="AW6" s="17" t="s">
        <v>285</v>
      </c>
      <c r="AX6" s="68" t="s">
        <v>324</v>
      </c>
      <c r="AY6" s="17" t="s">
        <v>320</v>
      </c>
      <c r="AZ6" s="68" t="s">
        <v>325</v>
      </c>
      <c r="BA6" s="17" t="s">
        <v>321</v>
      </c>
      <c r="BB6" s="68" t="s">
        <v>326</v>
      </c>
      <c r="BC6" s="17" t="s">
        <v>322</v>
      </c>
      <c r="BD6" s="17" t="s">
        <v>318</v>
      </c>
      <c r="BE6" s="68" t="s">
        <v>323</v>
      </c>
      <c r="BF6" s="17" t="s">
        <v>319</v>
      </c>
      <c r="BG6" s="17" t="s">
        <v>285</v>
      </c>
      <c r="BH6" s="68" t="s">
        <v>324</v>
      </c>
      <c r="BI6" s="17" t="s">
        <v>320</v>
      </c>
      <c r="BJ6" s="68" t="s">
        <v>325</v>
      </c>
      <c r="BK6" s="17" t="s">
        <v>321</v>
      </c>
      <c r="BL6" s="68" t="s">
        <v>326</v>
      </c>
      <c r="BM6" s="17" t="s">
        <v>322</v>
      </c>
      <c r="BN6" s="17" t="s">
        <v>318</v>
      </c>
      <c r="BO6" s="68" t="s">
        <v>323</v>
      </c>
      <c r="BP6" s="17" t="s">
        <v>319</v>
      </c>
      <c r="BQ6" s="17" t="s">
        <v>285</v>
      </c>
      <c r="BR6" s="68" t="s">
        <v>324</v>
      </c>
      <c r="BS6" s="17" t="s">
        <v>320</v>
      </c>
      <c r="BT6" s="68" t="s">
        <v>325</v>
      </c>
      <c r="BU6" s="17" t="s">
        <v>321</v>
      </c>
      <c r="BV6" s="68" t="s">
        <v>326</v>
      </c>
      <c r="BW6" s="17" t="s">
        <v>322</v>
      </c>
      <c r="BX6" s="17" t="s">
        <v>318</v>
      </c>
      <c r="BY6" s="68" t="s">
        <v>323</v>
      </c>
      <c r="BZ6" s="17" t="s">
        <v>319</v>
      </c>
      <c r="CA6" s="17" t="s">
        <v>285</v>
      </c>
      <c r="CB6" s="68" t="s">
        <v>324</v>
      </c>
      <c r="CC6" s="17" t="s">
        <v>320</v>
      </c>
      <c r="CD6" s="68" t="s">
        <v>325</v>
      </c>
      <c r="CE6" s="17" t="s">
        <v>321</v>
      </c>
      <c r="CF6" s="68" t="s">
        <v>326</v>
      </c>
      <c r="CG6" s="17" t="s">
        <v>322</v>
      </c>
      <c r="CH6" s="17" t="s">
        <v>318</v>
      </c>
      <c r="CI6" s="68" t="s">
        <v>323</v>
      </c>
      <c r="CJ6" s="17" t="s">
        <v>319</v>
      </c>
      <c r="CK6" s="17" t="s">
        <v>285</v>
      </c>
      <c r="CL6" s="68" t="s">
        <v>324</v>
      </c>
      <c r="CM6" s="17" t="s">
        <v>320</v>
      </c>
      <c r="CN6" s="68" t="s">
        <v>325</v>
      </c>
      <c r="CO6" s="17" t="s">
        <v>321</v>
      </c>
      <c r="CP6" s="68" t="s">
        <v>326</v>
      </c>
      <c r="CQ6" s="17" t="s">
        <v>322</v>
      </c>
      <c r="CR6" s="17" t="s">
        <v>318</v>
      </c>
      <c r="CS6" s="68" t="s">
        <v>323</v>
      </c>
      <c r="CT6" s="17" t="s">
        <v>319</v>
      </c>
      <c r="CU6" s="17" t="s">
        <v>285</v>
      </c>
      <c r="CV6" s="68" t="s">
        <v>324</v>
      </c>
      <c r="CW6" s="17" t="s">
        <v>320</v>
      </c>
      <c r="CX6" s="68" t="s">
        <v>325</v>
      </c>
      <c r="CY6" s="17" t="s">
        <v>321</v>
      </c>
      <c r="CZ6" s="68" t="s">
        <v>326</v>
      </c>
      <c r="DA6" s="17" t="s">
        <v>322</v>
      </c>
      <c r="DB6" s="17" t="s">
        <v>318</v>
      </c>
      <c r="DC6" s="68" t="s">
        <v>323</v>
      </c>
      <c r="DD6" s="17" t="s">
        <v>319</v>
      </c>
      <c r="DE6" s="17" t="s">
        <v>285</v>
      </c>
      <c r="DF6" s="68" t="s">
        <v>324</v>
      </c>
      <c r="DG6" s="17" t="s">
        <v>320</v>
      </c>
      <c r="DH6" s="68" t="s">
        <v>325</v>
      </c>
      <c r="DI6" s="17" t="s">
        <v>321</v>
      </c>
      <c r="DJ6" s="68" t="s">
        <v>326</v>
      </c>
      <c r="DK6" s="17" t="s">
        <v>322</v>
      </c>
      <c r="DL6" s="17" t="s">
        <v>318</v>
      </c>
      <c r="DM6" s="68" t="s">
        <v>323</v>
      </c>
      <c r="DN6" s="17" t="s">
        <v>319</v>
      </c>
      <c r="DO6" s="17" t="s">
        <v>285</v>
      </c>
      <c r="DP6" s="68" t="s">
        <v>324</v>
      </c>
      <c r="DQ6" s="17" t="s">
        <v>320</v>
      </c>
      <c r="DR6" s="68" t="s">
        <v>325</v>
      </c>
      <c r="DS6" s="17" t="s">
        <v>321</v>
      </c>
      <c r="DT6" s="68" t="s">
        <v>326</v>
      </c>
      <c r="DU6" s="17" t="s">
        <v>322</v>
      </c>
      <c r="DV6" s="17" t="s">
        <v>318</v>
      </c>
      <c r="DW6" s="68" t="s">
        <v>323</v>
      </c>
      <c r="DX6" s="17" t="s">
        <v>319</v>
      </c>
      <c r="DY6" s="17" t="s">
        <v>285</v>
      </c>
      <c r="DZ6" s="68" t="s">
        <v>324</v>
      </c>
      <c r="EA6" s="17" t="s">
        <v>320</v>
      </c>
      <c r="EB6" s="68" t="s">
        <v>325</v>
      </c>
      <c r="EC6" s="17" t="s">
        <v>321</v>
      </c>
      <c r="ED6" s="68" t="s">
        <v>326</v>
      </c>
      <c r="EE6" s="17" t="s">
        <v>322</v>
      </c>
      <c r="EF6" s="17" t="s">
        <v>318</v>
      </c>
      <c r="EG6" s="68" t="s">
        <v>323</v>
      </c>
      <c r="EH6" s="17" t="s">
        <v>319</v>
      </c>
      <c r="EI6" s="17" t="s">
        <v>285</v>
      </c>
      <c r="EJ6" s="68" t="s">
        <v>324</v>
      </c>
      <c r="EK6" s="17" t="s">
        <v>320</v>
      </c>
      <c r="EL6" s="68" t="s">
        <v>325</v>
      </c>
      <c r="EM6" s="17" t="s">
        <v>321</v>
      </c>
      <c r="EN6" s="68" t="s">
        <v>326</v>
      </c>
      <c r="EO6" s="17" t="s">
        <v>322</v>
      </c>
      <c r="EP6" s="17" t="s">
        <v>318</v>
      </c>
      <c r="EQ6" s="68" t="s">
        <v>323</v>
      </c>
      <c r="ER6" s="17" t="s">
        <v>319</v>
      </c>
      <c r="ES6" s="17" t="s">
        <v>285</v>
      </c>
      <c r="ET6" s="68" t="s">
        <v>324</v>
      </c>
      <c r="EU6" s="17" t="s">
        <v>320</v>
      </c>
      <c r="EV6" s="68" t="s">
        <v>325</v>
      </c>
      <c r="EW6" s="17" t="s">
        <v>321</v>
      </c>
      <c r="EX6" s="68" t="s">
        <v>326</v>
      </c>
      <c r="EY6" s="17" t="s">
        <v>322</v>
      </c>
      <c r="EZ6" s="17" t="s">
        <v>318</v>
      </c>
      <c r="FA6" s="68" t="s">
        <v>323</v>
      </c>
      <c r="FB6" s="17" t="s">
        <v>319</v>
      </c>
      <c r="FC6" s="17" t="s">
        <v>285</v>
      </c>
      <c r="FD6" s="68" t="s">
        <v>324</v>
      </c>
      <c r="FE6" s="17" t="s">
        <v>320</v>
      </c>
      <c r="FF6" s="68" t="s">
        <v>325</v>
      </c>
      <c r="FG6" s="17" t="s">
        <v>321</v>
      </c>
      <c r="FH6" s="68" t="s">
        <v>326</v>
      </c>
      <c r="FI6" s="17" t="s">
        <v>322</v>
      </c>
      <c r="FJ6" s="17" t="s">
        <v>318</v>
      </c>
      <c r="FK6" s="68" t="s">
        <v>323</v>
      </c>
      <c r="FL6" s="17" t="s">
        <v>319</v>
      </c>
      <c r="FM6" s="17" t="s">
        <v>285</v>
      </c>
      <c r="FN6" s="68" t="s">
        <v>324</v>
      </c>
      <c r="FO6" s="17" t="s">
        <v>320</v>
      </c>
      <c r="FP6" s="68" t="s">
        <v>325</v>
      </c>
      <c r="FQ6" s="17" t="s">
        <v>321</v>
      </c>
      <c r="FR6" s="68" t="s">
        <v>326</v>
      </c>
      <c r="FS6" s="17" t="s">
        <v>322</v>
      </c>
    </row>
    <row r="7" spans="1:175" s="5" customFormat="1" ht="5.55" customHeight="1" x14ac:dyDescent="0.3">
      <c r="A7" s="46"/>
      <c r="B7" s="75"/>
      <c r="C7" s="76"/>
      <c r="D7" s="75"/>
      <c r="E7" s="47"/>
      <c r="F7" s="18" t="str">
        <f>F5&amp;F6</f>
        <v>Used (1 or 0)All</v>
      </c>
      <c r="G7" s="18" t="str">
        <f>G5&amp;G6</f>
        <v>Unit tagAll</v>
      </c>
      <c r="H7" s="18" t="str">
        <f t="shared" ref="H7:DH7" si="0">H5&amp;H6</f>
        <v>Yearly demand (kg fuel)All</v>
      </c>
      <c r="I7" s="18" t="str">
        <f t="shared" si="0"/>
        <v>Produced fromAll</v>
      </c>
      <c r="J7" s="18" t="str">
        <f t="shared" si="0"/>
        <v>El balanceAll</v>
      </c>
      <c r="K7" s="18" t="str">
        <f t="shared" si="0"/>
        <v>Heat balanceAll</v>
      </c>
      <c r="L7" s="18" t="str">
        <f t="shared" si="0"/>
        <v>Process heat balanceAll</v>
      </c>
      <c r="M7" s="18" t="str">
        <f t="shared" si="0"/>
        <v>H2 balanceAll</v>
      </c>
      <c r="N7" s="18" t="str">
        <f t="shared" si="0"/>
        <v>CSP balanceAll</v>
      </c>
      <c r="O7" s="18" t="str">
        <f t="shared" si="0"/>
        <v>Max CapacityAll</v>
      </c>
      <c r="P7" s="18" t="str">
        <f t="shared" si="0"/>
        <v>Fuel production rate (kg output/kg input)2025 worst</v>
      </c>
      <c r="Q7" s="18" t="str">
        <f t="shared" si="0"/>
        <v>Fuel production rate (kg output/kg input)2025 bench</v>
      </c>
      <c r="R7" s="18" t="str">
        <f t="shared" si="0"/>
        <v>Fuel production rate (kg output/kg input)2025 best</v>
      </c>
      <c r="S7" s="18" t="str">
        <f t="shared" si="0"/>
        <v>Fuel production rate (kg output/kg input)2030 worst</v>
      </c>
      <c r="T7" s="18" t="str">
        <f t="shared" si="0"/>
        <v>Fuel production rate (kg output/kg input)2030 bench</v>
      </c>
      <c r="U7" s="18" t="str">
        <f t="shared" si="0"/>
        <v>Fuel production rate (kg output/kg input)2030 best</v>
      </c>
      <c r="V7" s="18" t="str">
        <f t="shared" si="0"/>
        <v>Fuel production rate (kg output/kg input)2040 bench</v>
      </c>
      <c r="W7" s="18" t="str">
        <f t="shared" si="0"/>
        <v>Fuel production rate (kg output/kg input)2050 worst</v>
      </c>
      <c r="X7" s="18" t="str">
        <f t="shared" si="0"/>
        <v>Fuel production rate (kg output/kg input)2050 bench</v>
      </c>
      <c r="Y7" s="18" t="str">
        <f t="shared" si="0"/>
        <v>Fuel production rate (kg output/kg input)2050 best</v>
      </c>
      <c r="Z7" s="18" t="str">
        <f t="shared" si="0"/>
        <v>Heat generated (kWh/output)2025 worst</v>
      </c>
      <c r="AA7" s="18" t="str">
        <f t="shared" si="0"/>
        <v>Heat generated (kWh/output)2025 bench</v>
      </c>
      <c r="AB7" s="18" t="str">
        <f t="shared" si="0"/>
        <v>Heat generated (kWh/output)2025 best</v>
      </c>
      <c r="AC7" s="18" t="str">
        <f t="shared" si="0"/>
        <v>Heat generated (kWh/output)2030 worst</v>
      </c>
      <c r="AD7" s="18" t="str">
        <f t="shared" si="0"/>
        <v>Heat generated (kWh/output)2030 bench</v>
      </c>
      <c r="AE7" s="18" t="str">
        <f t="shared" si="0"/>
        <v>Heat generated (kWh/output)2030 best</v>
      </c>
      <c r="AF7" s="18" t="str">
        <f t="shared" si="0"/>
        <v>Heat generated (kWh/output)2040 bench</v>
      </c>
      <c r="AG7" s="18" t="str">
        <f t="shared" si="0"/>
        <v>Heat generated (kWh/output)2050 worst</v>
      </c>
      <c r="AH7" s="18" t="str">
        <f t="shared" si="0"/>
        <v>Heat generated (kWh/output)2050 bench</v>
      </c>
      <c r="AI7" s="18" t="str">
        <f t="shared" si="0"/>
        <v>Heat generated (kWh/output)2050 best</v>
      </c>
      <c r="AJ7" s="18" t="str">
        <f t="shared" si="0"/>
        <v>Process heat generated (kWh/output)2025 worst</v>
      </c>
      <c r="AK7" s="18" t="str">
        <f t="shared" si="0"/>
        <v>Process heat generated (kWh/output)2025 bench</v>
      </c>
      <c r="AL7" s="18" t="str">
        <f t="shared" si="0"/>
        <v>Process heat generated (kWh/output)2025 best</v>
      </c>
      <c r="AM7" s="18" t="str">
        <f t="shared" si="0"/>
        <v>Process heat generated (kWh/output)2030 worst</v>
      </c>
      <c r="AN7" s="18" t="str">
        <f t="shared" si="0"/>
        <v>Process heat generated (kWh/output)2030 bench</v>
      </c>
      <c r="AO7" s="18" t="str">
        <f t="shared" si="0"/>
        <v>Process heat generated (kWh/output)2030 best</v>
      </c>
      <c r="AP7" s="18" t="str">
        <f t="shared" si="0"/>
        <v>Process heat generated (kWh/output)2040 bench</v>
      </c>
      <c r="AQ7" s="18" t="str">
        <f t="shared" si="0"/>
        <v>Process heat generated (kWh/output)2050 worst</v>
      </c>
      <c r="AR7" s="18" t="str">
        <f t="shared" si="0"/>
        <v>Process heat generated (kWh/output)2050 bench</v>
      </c>
      <c r="AS7" s="18" t="str">
        <f t="shared" si="0"/>
        <v>Process heat generated (kWh/output)2050 best</v>
      </c>
      <c r="AT7" s="18" t="str">
        <f t="shared" si="0"/>
        <v>Load min (% of max capacity)2025 worst</v>
      </c>
      <c r="AU7" s="18" t="str">
        <f t="shared" si="0"/>
        <v>Load min (% of max capacity)2025 bench</v>
      </c>
      <c r="AV7" s="18" t="str">
        <f t="shared" si="0"/>
        <v>Load min (% of max capacity)2025 best</v>
      </c>
      <c r="AW7" s="18" t="str">
        <f t="shared" si="0"/>
        <v>Load min (% of max capacity)2030 worst</v>
      </c>
      <c r="AX7" s="18" t="str">
        <f t="shared" si="0"/>
        <v>Load min (% of max capacity)2030 bench</v>
      </c>
      <c r="AY7" s="18" t="str">
        <f t="shared" si="0"/>
        <v>Load min (% of max capacity)2030 best</v>
      </c>
      <c r="AZ7" s="18" t="str">
        <f t="shared" si="0"/>
        <v>Load min (% of max capacity)2040 bench</v>
      </c>
      <c r="BA7" s="18" t="str">
        <f t="shared" si="0"/>
        <v>Load min (% of max capacity)2050 worst</v>
      </c>
      <c r="BB7" s="18" t="str">
        <f t="shared" si="0"/>
        <v>Load min (% of max capacity)2050 bench</v>
      </c>
      <c r="BC7" s="18" t="str">
        <f t="shared" si="0"/>
        <v>Load min (% of max capacity)2050 best</v>
      </c>
      <c r="BD7" s="18" t="str">
        <f t="shared" si="0"/>
        <v>Ramp up (% of capacity /h)2025 worst</v>
      </c>
      <c r="BE7" s="18" t="str">
        <f t="shared" si="0"/>
        <v>Ramp up (% of capacity /h)2025 bench</v>
      </c>
      <c r="BF7" s="18" t="str">
        <f t="shared" si="0"/>
        <v>Ramp up (% of capacity /h)2025 best</v>
      </c>
      <c r="BG7" s="18" t="str">
        <f t="shared" si="0"/>
        <v>Ramp up (% of capacity /h)2030 worst</v>
      </c>
      <c r="BH7" s="18" t="str">
        <f t="shared" si="0"/>
        <v>Ramp up (% of capacity /h)2030 bench</v>
      </c>
      <c r="BI7" s="18" t="str">
        <f t="shared" si="0"/>
        <v>Ramp up (% of capacity /h)2030 best</v>
      </c>
      <c r="BJ7" s="18" t="str">
        <f t="shared" si="0"/>
        <v>Ramp up (% of capacity /h)2040 bench</v>
      </c>
      <c r="BK7" s="18" t="str">
        <f t="shared" si="0"/>
        <v>Ramp up (% of capacity /h)2050 worst</v>
      </c>
      <c r="BL7" s="18" t="str">
        <f t="shared" si="0"/>
        <v>Ramp up (% of capacity /h)2050 bench</v>
      </c>
      <c r="BM7" s="18" t="str">
        <f t="shared" si="0"/>
        <v>Ramp up (% of capacity /h)2050 best</v>
      </c>
      <c r="BN7" s="18" t="str">
        <f t="shared" si="0"/>
        <v>Ramp down (% of capacity /h)2025 worst</v>
      </c>
      <c r="BO7" s="18" t="str">
        <f t="shared" si="0"/>
        <v>Ramp down (% of capacity /h)2025 bench</v>
      </c>
      <c r="BP7" s="18" t="str">
        <f t="shared" si="0"/>
        <v>Ramp down (% of capacity /h)2025 best</v>
      </c>
      <c r="BQ7" s="18" t="str">
        <f t="shared" si="0"/>
        <v>Ramp down (% of capacity /h)2030 worst</v>
      </c>
      <c r="BR7" s="18" t="str">
        <f t="shared" si="0"/>
        <v>Ramp down (% of capacity /h)2030 bench</v>
      </c>
      <c r="BS7" s="18" t="str">
        <f t="shared" si="0"/>
        <v>Ramp down (% of capacity /h)2030 best</v>
      </c>
      <c r="BT7" s="18" t="str">
        <f t="shared" si="0"/>
        <v>Ramp down (% of capacity /h)2040 bench</v>
      </c>
      <c r="BU7" s="18" t="str">
        <f t="shared" si="0"/>
        <v>Ramp down (% of capacity /h)2050 worst</v>
      </c>
      <c r="BV7" s="18" t="str">
        <f t="shared" si="0"/>
        <v>Ramp down (% of capacity /h)2050 bench</v>
      </c>
      <c r="BW7" s="18" t="str">
        <f t="shared" si="0"/>
        <v>Ramp down (% of capacity /h)2050 best</v>
      </c>
      <c r="BX7" s="18" t="str">
        <f t="shared" si="0"/>
        <v>Electrical consumption (kWh/output)2025 worst</v>
      </c>
      <c r="BY7" s="18" t="str">
        <f t="shared" si="0"/>
        <v>Electrical consumption (kWh/output)2025 bench</v>
      </c>
      <c r="BZ7" s="18" t="str">
        <f t="shared" si="0"/>
        <v>Electrical consumption (kWh/output)2025 best</v>
      </c>
      <c r="CA7" s="18" t="str">
        <f t="shared" si="0"/>
        <v>Electrical consumption (kWh/output)2030 worst</v>
      </c>
      <c r="CB7" s="18" t="str">
        <f t="shared" si="0"/>
        <v>Electrical consumption (kWh/output)2030 bench</v>
      </c>
      <c r="CC7" s="18" t="str">
        <f t="shared" si="0"/>
        <v>Electrical consumption (kWh/output)2030 best</v>
      </c>
      <c r="CD7" s="18" t="str">
        <f t="shared" si="0"/>
        <v>Electrical consumption (kWh/output)2040 bench</v>
      </c>
      <c r="CE7" s="18" t="str">
        <f t="shared" si="0"/>
        <v>Electrical consumption (kWh/output)2050 worst</v>
      </c>
      <c r="CF7" s="18" t="str">
        <f t="shared" si="0"/>
        <v>Electrical consumption (kWh/output)2050 bench</v>
      </c>
      <c r="CG7" s="18" t="str">
        <f t="shared" si="0"/>
        <v>Electrical consumption (kWh/output)2050 best</v>
      </c>
      <c r="CH7" s="18" t="str">
        <f t="shared" si="0"/>
        <v>Investment (EUR/Capacity installed)2025 worst</v>
      </c>
      <c r="CI7" s="18" t="str">
        <f t="shared" si="0"/>
        <v>Investment (EUR/Capacity installed)2025 bench</v>
      </c>
      <c r="CJ7" s="18" t="str">
        <f t="shared" si="0"/>
        <v>Investment (EUR/Capacity installed)2025 best</v>
      </c>
      <c r="CK7" s="18" t="str">
        <f t="shared" si="0"/>
        <v>Investment (EUR/Capacity installed)2030 worst</v>
      </c>
      <c r="CL7" s="18" t="str">
        <f t="shared" si="0"/>
        <v>Investment (EUR/Capacity installed)2030 bench</v>
      </c>
      <c r="CM7" s="18" t="str">
        <f t="shared" si="0"/>
        <v>Investment (EUR/Capacity installed)2030 best</v>
      </c>
      <c r="CN7" s="18" t="str">
        <f t="shared" si="0"/>
        <v>Investment (EUR/Capacity installed)2040 bench</v>
      </c>
      <c r="CO7" s="18" t="str">
        <f t="shared" si="0"/>
        <v>Investment (EUR/Capacity installed)2050 worst</v>
      </c>
      <c r="CP7" s="18" t="str">
        <f t="shared" si="0"/>
        <v>Investment (EUR/Capacity installed)2050 bench</v>
      </c>
      <c r="CQ7" s="18" t="str">
        <f t="shared" si="0"/>
        <v>Investment (EUR/Capacity installed)2050 best</v>
      </c>
      <c r="CR7" s="18" t="str">
        <f t="shared" si="0"/>
        <v>Fixed cost (EUR/Capacity installed/y)2025 worst</v>
      </c>
      <c r="CS7" s="18" t="str">
        <f t="shared" si="0"/>
        <v>Fixed cost (EUR/Capacity installed/y)2025 bench</v>
      </c>
      <c r="CT7" s="18" t="str">
        <f t="shared" si="0"/>
        <v>Fixed cost (EUR/Capacity installed/y)2025 best</v>
      </c>
      <c r="CU7" s="18" t="str">
        <f t="shared" si="0"/>
        <v>Fixed cost (EUR/Capacity installed/y)2030 worst</v>
      </c>
      <c r="CV7" s="18" t="str">
        <f t="shared" si="0"/>
        <v>Fixed cost (EUR/Capacity installed/y)2030 bench</v>
      </c>
      <c r="CW7" s="18" t="str">
        <f t="shared" si="0"/>
        <v>Fixed cost (EUR/Capacity installed/y)2030 best</v>
      </c>
      <c r="CX7" s="18" t="str">
        <f t="shared" si="0"/>
        <v>Fixed cost (EUR/Capacity installed/y)2040 bench</v>
      </c>
      <c r="CY7" s="18" t="str">
        <f t="shared" si="0"/>
        <v>Fixed cost (EUR/Capacity installed/y)2050 worst</v>
      </c>
      <c r="CZ7" s="18" t="str">
        <f t="shared" si="0"/>
        <v>Fixed cost (EUR/Capacity installed/y)2050 bench</v>
      </c>
      <c r="DA7" s="18" t="str">
        <f t="shared" si="0"/>
        <v>Fixed cost (EUR/Capacity installed/y)2050 best</v>
      </c>
      <c r="DB7" s="18" t="str">
        <f t="shared" si="0"/>
        <v>Variable cost (EUR/Output)2025 worst</v>
      </c>
      <c r="DC7" s="18" t="str">
        <f t="shared" si="0"/>
        <v>Variable cost (EUR/Output)2025 bench</v>
      </c>
      <c r="DD7" s="18" t="str">
        <f t="shared" si="0"/>
        <v>Variable cost (EUR/Output)2025 best</v>
      </c>
      <c r="DE7" s="18" t="str">
        <f t="shared" si="0"/>
        <v>Variable cost (EUR/Output)2030 worst</v>
      </c>
      <c r="DF7" s="18" t="str">
        <f t="shared" si="0"/>
        <v>Variable cost (EUR/Output)2030 bench</v>
      </c>
      <c r="DG7" s="18" t="str">
        <f t="shared" si="0"/>
        <v>Variable cost (EUR/Output)2030 best</v>
      </c>
      <c r="DH7" s="18" t="str">
        <f t="shared" si="0"/>
        <v>Variable cost (EUR/Output)2040 bench</v>
      </c>
      <c r="DI7" s="18" t="str">
        <f t="shared" ref="DI7:FS7" si="1">DI5&amp;DI6</f>
        <v>Variable cost (EUR/Output)2050 worst</v>
      </c>
      <c r="DJ7" s="18" t="str">
        <f t="shared" si="1"/>
        <v>Variable cost (EUR/Output)2050 bench</v>
      </c>
      <c r="DK7" s="18" t="str">
        <f t="shared" si="1"/>
        <v>Variable cost (EUR/Output)2050 best</v>
      </c>
      <c r="DL7" s="18" t="str">
        <f t="shared" si="1"/>
        <v>Fuel selling price (EUR/output)2025 worst</v>
      </c>
      <c r="DM7" s="18" t="str">
        <f t="shared" si="1"/>
        <v>Fuel selling price (EUR/output)2025 bench</v>
      </c>
      <c r="DN7" s="18" t="str">
        <f t="shared" si="1"/>
        <v>Fuel selling price (EUR/output)2025 best</v>
      </c>
      <c r="DO7" s="18" t="str">
        <f t="shared" si="1"/>
        <v>Fuel selling price (EUR/output)2030 worst</v>
      </c>
      <c r="DP7" s="18" t="str">
        <f t="shared" si="1"/>
        <v>Fuel selling price (EUR/output)2030 bench</v>
      </c>
      <c r="DQ7" s="18" t="str">
        <f t="shared" si="1"/>
        <v>Fuel selling price (EUR/output)2030 best</v>
      </c>
      <c r="DR7" s="18" t="str">
        <f t="shared" si="1"/>
        <v>Fuel selling price (EUR/output)2040 bench</v>
      </c>
      <c r="DS7" s="18" t="str">
        <f t="shared" si="1"/>
        <v>Fuel selling price (EUR/output)2050 worst</v>
      </c>
      <c r="DT7" s="18" t="str">
        <f t="shared" si="1"/>
        <v>Fuel selling price (EUR/output)2050 bench</v>
      </c>
      <c r="DU7" s="18" t="str">
        <f t="shared" si="1"/>
        <v>Fuel selling price (EUR/output)2050 best</v>
      </c>
      <c r="DV7" s="18" t="str">
        <f t="shared" si="1"/>
        <v>Fuel buying price (EUR/output)2025 worst</v>
      </c>
      <c r="DW7" s="18" t="str">
        <f t="shared" si="1"/>
        <v>Fuel buying price (EUR/output)2025 bench</v>
      </c>
      <c r="DX7" s="18" t="str">
        <f t="shared" si="1"/>
        <v>Fuel buying price (EUR/output)2025 best</v>
      </c>
      <c r="DY7" s="18" t="str">
        <f t="shared" si="1"/>
        <v>Fuel buying price (EUR/output)2030 worst</v>
      </c>
      <c r="DZ7" s="18" t="str">
        <f t="shared" si="1"/>
        <v>Fuel buying price (EUR/output)2030 bench</v>
      </c>
      <c r="EA7" s="18" t="str">
        <f t="shared" si="1"/>
        <v>Fuel buying price (EUR/output)2030 best</v>
      </c>
      <c r="EB7" s="18" t="str">
        <f t="shared" si="1"/>
        <v>Fuel buying price (EUR/output)2040 bench</v>
      </c>
      <c r="EC7" s="18" t="str">
        <f t="shared" si="1"/>
        <v>Fuel buying price (EUR/output)2050 worst</v>
      </c>
      <c r="ED7" s="18" t="str">
        <f t="shared" si="1"/>
        <v>Fuel buying price (EUR/output)2050 bench</v>
      </c>
      <c r="EE7" s="18" t="str">
        <f t="shared" si="1"/>
        <v>Fuel buying price (EUR/output)2050 best</v>
      </c>
      <c r="EF7" s="18" t="str">
        <f t="shared" si="1"/>
        <v>CO2e infrastructure (kg CO2e/Capacity/y)2025 worst</v>
      </c>
      <c r="EG7" s="18" t="str">
        <f t="shared" si="1"/>
        <v>CO2e infrastructure (kg CO2e/Capacity/y)2025 bench</v>
      </c>
      <c r="EH7" s="18" t="str">
        <f t="shared" si="1"/>
        <v>CO2e infrastructure (kg CO2e/Capacity/y)2025 best</v>
      </c>
      <c r="EI7" s="18" t="str">
        <f t="shared" si="1"/>
        <v>CO2e infrastructure (kg CO2e/Capacity/y)2030 worst</v>
      </c>
      <c r="EJ7" s="18" t="str">
        <f t="shared" si="1"/>
        <v>CO2e infrastructure (kg CO2e/Capacity/y)2030 bench</v>
      </c>
      <c r="EK7" s="18" t="str">
        <f t="shared" si="1"/>
        <v>CO2e infrastructure (kg CO2e/Capacity/y)2030 best</v>
      </c>
      <c r="EL7" s="18" t="str">
        <f t="shared" si="1"/>
        <v>CO2e infrastructure (kg CO2e/Capacity/y)2040 bench</v>
      </c>
      <c r="EM7" s="18" t="str">
        <f t="shared" si="1"/>
        <v>CO2e infrastructure (kg CO2e/Capacity/y)2050 worst</v>
      </c>
      <c r="EN7" s="18" t="str">
        <f t="shared" si="1"/>
        <v>CO2e infrastructure (kg CO2e/Capacity/y)2050 bench</v>
      </c>
      <c r="EO7" s="18" t="str">
        <f t="shared" si="1"/>
        <v>CO2e infrastructure (kg CO2e/Capacity/y)2050 best</v>
      </c>
      <c r="EP7" s="18" t="str">
        <f t="shared" si="1"/>
        <v>CO2e process (kg CO2e/output)2025 worst</v>
      </c>
      <c r="EQ7" s="18" t="str">
        <f t="shared" si="1"/>
        <v>CO2e process (kg CO2e/output)2025 bench</v>
      </c>
      <c r="ER7" s="18" t="str">
        <f t="shared" si="1"/>
        <v>CO2e process (kg CO2e/output)2025 best</v>
      </c>
      <c r="ES7" s="18" t="str">
        <f t="shared" si="1"/>
        <v>CO2e process (kg CO2e/output)2030 worst</v>
      </c>
      <c r="ET7" s="18" t="str">
        <f t="shared" si="1"/>
        <v>CO2e process (kg CO2e/output)2030 bench</v>
      </c>
      <c r="EU7" s="18" t="str">
        <f t="shared" si="1"/>
        <v>CO2e process (kg CO2e/output)2030 best</v>
      </c>
      <c r="EV7" s="18" t="str">
        <f t="shared" si="1"/>
        <v>CO2e process (kg CO2e/output)2040 bench</v>
      </c>
      <c r="EW7" s="18" t="str">
        <f t="shared" si="1"/>
        <v>CO2e process (kg CO2e/output)2050 worst</v>
      </c>
      <c r="EX7" s="18" t="str">
        <f t="shared" si="1"/>
        <v>CO2e process (kg CO2e/output)2050 bench</v>
      </c>
      <c r="EY7" s="18" t="str">
        <f t="shared" si="1"/>
        <v>CO2e process (kg CO2e/output)2050 best</v>
      </c>
      <c r="EZ7" s="18" t="str">
        <f t="shared" si="1"/>
        <v>Land use (m2/Capacity)2025 worst</v>
      </c>
      <c r="FA7" s="18" t="str">
        <f t="shared" si="1"/>
        <v>Land use (m2/Capacity)2025 bench</v>
      </c>
      <c r="FB7" s="18" t="str">
        <f t="shared" si="1"/>
        <v>Land use (m2/Capacity)2025 best</v>
      </c>
      <c r="FC7" s="18" t="str">
        <f t="shared" si="1"/>
        <v>Land use (m2/Capacity)2030 worst</v>
      </c>
      <c r="FD7" s="18" t="str">
        <f t="shared" si="1"/>
        <v>Land use (m2/Capacity)2030 bench</v>
      </c>
      <c r="FE7" s="18" t="str">
        <f t="shared" si="1"/>
        <v>Land use (m2/Capacity)2030 best</v>
      </c>
      <c r="FF7" s="18" t="str">
        <f t="shared" si="1"/>
        <v>Land use (m2/Capacity)2040 bench</v>
      </c>
      <c r="FG7" s="18" t="str">
        <f t="shared" si="1"/>
        <v>Land use (m2/Capacity)2050 worst</v>
      </c>
      <c r="FH7" s="18" t="str">
        <f t="shared" si="1"/>
        <v>Land use (m2/Capacity)2050 bench</v>
      </c>
      <c r="FI7" s="18" t="str">
        <f t="shared" si="1"/>
        <v>Land use (m2/Capacity)2050 best</v>
      </c>
      <c r="FJ7" s="18" t="str">
        <f t="shared" si="1"/>
        <v>Annuity factor2025 worst</v>
      </c>
      <c r="FK7" s="18" t="str">
        <f t="shared" si="1"/>
        <v>Annuity factor2025 bench</v>
      </c>
      <c r="FL7" s="18" t="str">
        <f t="shared" si="1"/>
        <v>Annuity factor2025 best</v>
      </c>
      <c r="FM7" s="18" t="str">
        <f t="shared" si="1"/>
        <v>Annuity factor2030 worst</v>
      </c>
      <c r="FN7" s="18" t="str">
        <f t="shared" si="1"/>
        <v>Annuity factor2030 bench</v>
      </c>
      <c r="FO7" s="18" t="str">
        <f t="shared" si="1"/>
        <v>Annuity factor2030 best</v>
      </c>
      <c r="FP7" s="18" t="str">
        <f t="shared" si="1"/>
        <v>Annuity factor2040 bench</v>
      </c>
      <c r="FQ7" s="18" t="str">
        <f t="shared" si="1"/>
        <v>Annuity factor2050 worst</v>
      </c>
      <c r="FR7" s="18" t="str">
        <f t="shared" si="1"/>
        <v>Annuity factor2050 bench</v>
      </c>
      <c r="FS7" s="18" t="str">
        <f t="shared" si="1"/>
        <v>Annuity factor2050 best</v>
      </c>
    </row>
    <row r="8" spans="1:175" s="8" customFormat="1" ht="16.05" customHeight="1" x14ac:dyDescent="0.3">
      <c r="B8" s="75"/>
      <c r="C8" s="76"/>
      <c r="D8" s="75"/>
      <c r="E8" s="69" t="s">
        <v>10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>
        <v>0</v>
      </c>
      <c r="BI8" s="8">
        <v>0</v>
      </c>
      <c r="BJ8" s="8">
        <v>0</v>
      </c>
      <c r="BK8" s="8">
        <v>0</v>
      </c>
      <c r="BL8" s="8">
        <v>0</v>
      </c>
      <c r="BM8" s="8">
        <v>0</v>
      </c>
      <c r="BN8" s="8">
        <v>0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>
        <v>0</v>
      </c>
      <c r="BV8" s="8">
        <v>0</v>
      </c>
      <c r="BW8" s="8">
        <v>0</v>
      </c>
      <c r="BX8" s="8">
        <v>0</v>
      </c>
      <c r="BY8" s="8">
        <v>0</v>
      </c>
      <c r="BZ8" s="8">
        <v>0</v>
      </c>
      <c r="CA8" s="8">
        <v>0</v>
      </c>
      <c r="CB8" s="8">
        <v>0</v>
      </c>
      <c r="CC8" s="8">
        <v>0</v>
      </c>
      <c r="CD8" s="8">
        <v>0</v>
      </c>
      <c r="CE8" s="8">
        <v>0</v>
      </c>
      <c r="CF8" s="8">
        <v>0</v>
      </c>
      <c r="CG8" s="8">
        <v>0</v>
      </c>
      <c r="CH8" s="8">
        <v>0</v>
      </c>
      <c r="CI8" s="8">
        <v>0</v>
      </c>
      <c r="CJ8" s="8">
        <v>0</v>
      </c>
      <c r="CK8" s="8">
        <v>0</v>
      </c>
      <c r="CL8" s="8">
        <v>0</v>
      </c>
      <c r="CM8" s="8">
        <v>0</v>
      </c>
      <c r="CN8" s="8">
        <v>0</v>
      </c>
      <c r="CO8" s="8">
        <v>0</v>
      </c>
      <c r="CP8" s="8">
        <v>0</v>
      </c>
      <c r="CQ8" s="8">
        <v>0</v>
      </c>
      <c r="CR8" s="8">
        <v>0</v>
      </c>
      <c r="CS8" s="8">
        <v>0</v>
      </c>
      <c r="CT8" s="8">
        <v>0</v>
      </c>
      <c r="CU8" s="8">
        <v>0</v>
      </c>
      <c r="CV8" s="8">
        <v>0</v>
      </c>
      <c r="CW8" s="8">
        <v>0</v>
      </c>
      <c r="CX8" s="8">
        <v>0</v>
      </c>
      <c r="CY8" s="8">
        <v>0</v>
      </c>
      <c r="CZ8" s="8">
        <v>0</v>
      </c>
      <c r="DA8" s="8">
        <v>0</v>
      </c>
      <c r="DB8" s="8">
        <v>0</v>
      </c>
      <c r="DC8" s="8">
        <v>0</v>
      </c>
      <c r="DD8" s="8">
        <v>0</v>
      </c>
      <c r="DE8" s="8">
        <v>0</v>
      </c>
      <c r="DF8" s="8">
        <v>0</v>
      </c>
      <c r="DG8" s="8">
        <v>0</v>
      </c>
      <c r="DH8" s="8">
        <v>0</v>
      </c>
      <c r="DI8" s="8">
        <v>0</v>
      </c>
      <c r="DJ8" s="8">
        <v>0</v>
      </c>
      <c r="DK8" s="8">
        <v>0</v>
      </c>
      <c r="DL8" s="8">
        <v>0</v>
      </c>
      <c r="DM8" s="8">
        <v>0</v>
      </c>
      <c r="DN8" s="8">
        <v>0</v>
      </c>
      <c r="DO8" s="8">
        <v>0</v>
      </c>
      <c r="DP8" s="8">
        <v>0</v>
      </c>
      <c r="DQ8" s="8">
        <v>0</v>
      </c>
      <c r="DR8" s="8">
        <v>0</v>
      </c>
      <c r="DS8" s="8">
        <v>0</v>
      </c>
      <c r="DT8" s="8">
        <v>0</v>
      </c>
      <c r="DU8" s="8">
        <v>0</v>
      </c>
      <c r="DV8" s="8">
        <v>0</v>
      </c>
      <c r="DW8" s="8">
        <v>0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0</v>
      </c>
      <c r="EM8" s="8">
        <v>0</v>
      </c>
      <c r="EN8" s="8">
        <v>0</v>
      </c>
      <c r="EO8" s="8">
        <v>0</v>
      </c>
      <c r="EP8" s="8">
        <v>0</v>
      </c>
      <c r="EQ8" s="8">
        <v>0</v>
      </c>
      <c r="ER8" s="8">
        <v>0</v>
      </c>
      <c r="ES8" s="8">
        <v>0</v>
      </c>
      <c r="ET8" s="8">
        <v>0</v>
      </c>
      <c r="EU8" s="8">
        <v>0</v>
      </c>
      <c r="EV8" s="8">
        <v>0</v>
      </c>
      <c r="EW8" s="8">
        <v>0</v>
      </c>
      <c r="EX8" s="8">
        <v>0</v>
      </c>
      <c r="EY8" s="8">
        <v>0</v>
      </c>
      <c r="EZ8" s="8">
        <v>0</v>
      </c>
      <c r="FA8" s="8">
        <v>0</v>
      </c>
      <c r="FB8" s="8">
        <v>0</v>
      </c>
      <c r="FC8" s="8">
        <v>0</v>
      </c>
      <c r="FD8" s="8">
        <v>0</v>
      </c>
      <c r="FE8" s="8">
        <v>0</v>
      </c>
      <c r="FF8" s="8">
        <v>0</v>
      </c>
      <c r="FG8" s="8">
        <v>0</v>
      </c>
      <c r="FH8" s="8">
        <v>0</v>
      </c>
      <c r="FI8" s="8">
        <v>0</v>
      </c>
      <c r="FJ8" s="8">
        <v>0</v>
      </c>
      <c r="FK8" s="8">
        <v>0</v>
      </c>
      <c r="FL8" s="8">
        <v>0</v>
      </c>
      <c r="FM8" s="8">
        <v>0</v>
      </c>
      <c r="FN8" s="8">
        <v>0</v>
      </c>
      <c r="FO8" s="8">
        <v>0</v>
      </c>
      <c r="FP8" s="8">
        <v>0</v>
      </c>
      <c r="FQ8" s="8">
        <v>0</v>
      </c>
      <c r="FR8" s="8">
        <v>0</v>
      </c>
      <c r="FS8" s="8">
        <v>0</v>
      </c>
    </row>
    <row r="9" spans="1:175" ht="14.55" customHeight="1" x14ac:dyDescent="0.3">
      <c r="A9" s="73" t="s">
        <v>11</v>
      </c>
      <c r="B9" s="3" t="s">
        <v>135</v>
      </c>
      <c r="C9" s="11" t="s">
        <v>277</v>
      </c>
      <c r="D9" s="2" t="s">
        <v>77</v>
      </c>
      <c r="E9" s="9">
        <v>0</v>
      </c>
      <c r="F9" s="13">
        <v>0</v>
      </c>
      <c r="G9" s="13" t="s">
        <v>88</v>
      </c>
      <c r="H9">
        <v>0</v>
      </c>
      <c r="I9" s="24" t="str">
        <f>B11</f>
        <v>Product/Reactant12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t="s">
        <v>288</v>
      </c>
      <c r="Q9" t="s">
        <v>288</v>
      </c>
      <c r="R9" t="s">
        <v>288</v>
      </c>
      <c r="S9" t="s">
        <v>288</v>
      </c>
      <c r="T9" t="s">
        <v>288</v>
      </c>
      <c r="U9" t="s">
        <v>288</v>
      </c>
      <c r="V9" t="s">
        <v>288</v>
      </c>
      <c r="W9" t="s">
        <v>288</v>
      </c>
      <c r="X9" t="s">
        <v>288</v>
      </c>
      <c r="Y9" t="s">
        <v>288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14">
        <v>0</v>
      </c>
      <c r="BU9" s="14">
        <v>0</v>
      </c>
      <c r="BV9" s="14">
        <v>0</v>
      </c>
      <c r="BW9" s="14">
        <v>0</v>
      </c>
      <c r="BX9" s="10">
        <v>0</v>
      </c>
      <c r="BY9" s="10">
        <v>0</v>
      </c>
      <c r="BZ9" s="10">
        <v>0</v>
      </c>
      <c r="CA9" s="10">
        <v>0</v>
      </c>
      <c r="CB9" s="10">
        <v>0</v>
      </c>
      <c r="CC9" s="10">
        <v>0</v>
      </c>
      <c r="CD9" s="10">
        <v>0</v>
      </c>
      <c r="CE9" s="10">
        <v>0</v>
      </c>
      <c r="CF9" s="10">
        <v>0</v>
      </c>
      <c r="CG9" s="10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</row>
    <row r="10" spans="1:175" x14ac:dyDescent="0.3">
      <c r="A10" s="73"/>
      <c r="B10" s="3" t="s">
        <v>135</v>
      </c>
      <c r="C10" s="11" t="s">
        <v>277</v>
      </c>
      <c r="D10" s="2" t="s">
        <v>96</v>
      </c>
      <c r="E10" s="9">
        <v>0</v>
      </c>
      <c r="F10" s="13">
        <v>0</v>
      </c>
      <c r="G10" s="13" t="s">
        <v>89</v>
      </c>
      <c r="H10">
        <v>0</v>
      </c>
      <c r="I10" s="24" t="str">
        <f>B11</f>
        <v>Product/Reactant12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288</v>
      </c>
      <c r="Q10" t="s">
        <v>288</v>
      </c>
      <c r="R10" t="s">
        <v>288</v>
      </c>
      <c r="S10" t="s">
        <v>288</v>
      </c>
      <c r="T10" t="s">
        <v>288</v>
      </c>
      <c r="U10" t="s">
        <v>288</v>
      </c>
      <c r="V10" t="s">
        <v>288</v>
      </c>
      <c r="W10" t="s">
        <v>288</v>
      </c>
      <c r="X10" t="s">
        <v>288</v>
      </c>
      <c r="Y10" t="s">
        <v>288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14">
        <v>0</v>
      </c>
      <c r="BV10" s="14">
        <v>0</v>
      </c>
      <c r="BW10" s="14">
        <v>0</v>
      </c>
      <c r="BX10" s="53">
        <v>0</v>
      </c>
      <c r="BY10" s="53">
        <v>0</v>
      </c>
      <c r="BZ10" s="53">
        <v>0</v>
      </c>
      <c r="CA10" s="53">
        <v>0</v>
      </c>
      <c r="CB10" s="53">
        <v>0</v>
      </c>
      <c r="CC10" s="53">
        <v>0</v>
      </c>
      <c r="CD10" s="53">
        <v>0</v>
      </c>
      <c r="CE10" s="53">
        <v>0</v>
      </c>
      <c r="CF10" s="53">
        <v>0</v>
      </c>
      <c r="CG10" s="53">
        <v>0</v>
      </c>
      <c r="CH10" s="53">
        <v>0</v>
      </c>
      <c r="CI10" s="53">
        <v>0</v>
      </c>
      <c r="CJ10" s="53">
        <v>0</v>
      </c>
      <c r="CK10" s="53">
        <v>0</v>
      </c>
      <c r="CL10" s="53">
        <v>0</v>
      </c>
      <c r="CM10" s="53">
        <v>0</v>
      </c>
      <c r="CN10" s="53">
        <v>0</v>
      </c>
      <c r="CO10" s="53">
        <v>0</v>
      </c>
      <c r="CP10" s="53">
        <v>0</v>
      </c>
      <c r="CQ10" s="53">
        <v>0</v>
      </c>
      <c r="CR10" s="53">
        <v>0</v>
      </c>
      <c r="CS10" s="53">
        <v>0</v>
      </c>
      <c r="CT10" s="53">
        <v>0</v>
      </c>
      <c r="CU10">
        <v>0</v>
      </c>
      <c r="CV10" s="53">
        <v>0</v>
      </c>
      <c r="CW10">
        <v>0</v>
      </c>
      <c r="CX10" s="53">
        <v>0</v>
      </c>
      <c r="CY10">
        <v>0</v>
      </c>
      <c r="CZ10" s="53">
        <v>0</v>
      </c>
      <c r="DA10">
        <v>0</v>
      </c>
      <c r="DB10" s="53">
        <v>0</v>
      </c>
      <c r="DC10" s="53">
        <v>0</v>
      </c>
      <c r="DD10" s="53">
        <v>0</v>
      </c>
      <c r="DE10">
        <v>0</v>
      </c>
      <c r="DF10" s="53">
        <v>0</v>
      </c>
      <c r="DG10">
        <v>0</v>
      </c>
      <c r="DH10" s="53">
        <v>0</v>
      </c>
      <c r="DI10">
        <v>0</v>
      </c>
      <c r="DJ10" s="53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 t="s">
        <v>361</v>
      </c>
      <c r="DW10" t="s">
        <v>361</v>
      </c>
      <c r="DX10" t="s">
        <v>361</v>
      </c>
      <c r="DY10" t="s">
        <v>361</v>
      </c>
      <c r="DZ10" t="s">
        <v>361</v>
      </c>
      <c r="EA10" t="s">
        <v>361</v>
      </c>
      <c r="EB10" t="s">
        <v>361</v>
      </c>
      <c r="EC10" t="s">
        <v>361</v>
      </c>
      <c r="ED10" t="s">
        <v>361</v>
      </c>
      <c r="EE10" t="s">
        <v>361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 s="28">
        <v>0</v>
      </c>
      <c r="EQ10" s="28">
        <v>0</v>
      </c>
      <c r="ER10" s="28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</row>
    <row r="11" spans="1:175" x14ac:dyDescent="0.3">
      <c r="A11" s="73"/>
      <c r="B11" s="3" t="s">
        <v>431</v>
      </c>
      <c r="C11" s="4" t="s">
        <v>171</v>
      </c>
      <c r="D11" s="2" t="s">
        <v>229</v>
      </c>
      <c r="E11" s="9">
        <v>0</v>
      </c>
      <c r="F11" s="13">
        <v>0</v>
      </c>
      <c r="G11" s="13" t="s">
        <v>103</v>
      </c>
      <c r="H11" s="15">
        <v>0</v>
      </c>
      <c r="I11" s="24" t="str">
        <f>B32</f>
        <v>Reactant2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s">
        <v>288</v>
      </c>
      <c r="Q11" t="s">
        <v>288</v>
      </c>
      <c r="R11" t="s">
        <v>288</v>
      </c>
      <c r="S11" t="s">
        <v>288</v>
      </c>
      <c r="T11" t="s">
        <v>288</v>
      </c>
      <c r="U11" t="s">
        <v>288</v>
      </c>
      <c r="V11" t="s">
        <v>288</v>
      </c>
      <c r="W11" t="s">
        <v>288</v>
      </c>
      <c r="X11" t="s">
        <v>288</v>
      </c>
      <c r="Y11" t="s">
        <v>288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 s="14" t="s">
        <v>288</v>
      </c>
      <c r="AU11" s="14" t="s">
        <v>288</v>
      </c>
      <c r="AV11" s="14" t="s">
        <v>288</v>
      </c>
      <c r="AW11" s="14" t="s">
        <v>288</v>
      </c>
      <c r="AX11" s="14" t="s">
        <v>288</v>
      </c>
      <c r="AY11" s="14" t="s">
        <v>288</v>
      </c>
      <c r="AZ11" s="14" t="s">
        <v>288</v>
      </c>
      <c r="BA11" s="14" t="s">
        <v>288</v>
      </c>
      <c r="BB11" s="14" t="s">
        <v>288</v>
      </c>
      <c r="BC11" s="14" t="s">
        <v>288</v>
      </c>
      <c r="BD11" s="14" t="s">
        <v>309</v>
      </c>
      <c r="BE11" s="14" t="s">
        <v>309</v>
      </c>
      <c r="BF11" s="14" t="s">
        <v>309</v>
      </c>
      <c r="BG11" s="14" t="s">
        <v>288</v>
      </c>
      <c r="BH11" s="14" t="s">
        <v>288</v>
      </c>
      <c r="BI11" s="14" t="s">
        <v>288</v>
      </c>
      <c r="BJ11" s="14" t="s">
        <v>288</v>
      </c>
      <c r="BK11" s="14" t="s">
        <v>288</v>
      </c>
      <c r="BL11" s="14" t="s">
        <v>288</v>
      </c>
      <c r="BM11" s="14" t="s">
        <v>288</v>
      </c>
      <c r="BN11" s="14" t="s">
        <v>309</v>
      </c>
      <c r="BO11" s="14" t="s">
        <v>309</v>
      </c>
      <c r="BP11" s="14" t="s">
        <v>309</v>
      </c>
      <c r="BQ11" s="14" t="s">
        <v>288</v>
      </c>
      <c r="BR11" s="14" t="s">
        <v>288</v>
      </c>
      <c r="BS11" s="14" t="s">
        <v>288</v>
      </c>
      <c r="BT11" s="14" t="s">
        <v>288</v>
      </c>
      <c r="BU11" s="14" t="s">
        <v>288</v>
      </c>
      <c r="BV11" s="14" t="s">
        <v>288</v>
      </c>
      <c r="BW11" s="14" t="s">
        <v>288</v>
      </c>
      <c r="BX11" s="10" t="s">
        <v>288</v>
      </c>
      <c r="BY11" s="10" t="s">
        <v>288</v>
      </c>
      <c r="BZ11" s="10" t="s">
        <v>288</v>
      </c>
      <c r="CA11" s="10" t="s">
        <v>288</v>
      </c>
      <c r="CB11" s="10" t="s">
        <v>288</v>
      </c>
      <c r="CC11" s="10" t="s">
        <v>288</v>
      </c>
      <c r="CD11" s="10" t="s">
        <v>288</v>
      </c>
      <c r="CE11" s="10" t="s">
        <v>288</v>
      </c>
      <c r="CF11" s="10" t="s">
        <v>288</v>
      </c>
      <c r="CG11" s="10" t="s">
        <v>288</v>
      </c>
      <c r="CH11" t="s">
        <v>362</v>
      </c>
      <c r="CI11" t="s">
        <v>362</v>
      </c>
      <c r="CJ11" t="s">
        <v>362</v>
      </c>
      <c r="CK11" s="15" t="s">
        <v>363</v>
      </c>
      <c r="CL11" s="15" t="s">
        <v>363</v>
      </c>
      <c r="CM11" s="15" t="s">
        <v>363</v>
      </c>
      <c r="CN11">
        <v>0</v>
      </c>
      <c r="CO11" s="15" t="s">
        <v>364</v>
      </c>
      <c r="CP11" s="15" t="s">
        <v>364</v>
      </c>
      <c r="CQ11" s="15" t="s">
        <v>364</v>
      </c>
      <c r="CR11" t="s">
        <v>365</v>
      </c>
      <c r="CS11" t="s">
        <v>365</v>
      </c>
      <c r="CT11" t="s">
        <v>365</v>
      </c>
      <c r="CU11" t="s">
        <v>365</v>
      </c>
      <c r="CV11" t="s">
        <v>365</v>
      </c>
      <c r="CW11" t="s">
        <v>365</v>
      </c>
      <c r="CX11" t="s">
        <v>365</v>
      </c>
      <c r="CY11" t="s">
        <v>365</v>
      </c>
      <c r="CZ11" t="s">
        <v>365</v>
      </c>
      <c r="DA11" t="s">
        <v>365</v>
      </c>
      <c r="DB11" s="53">
        <v>0</v>
      </c>
      <c r="DC11" s="53">
        <v>0</v>
      </c>
      <c r="DD11" s="53">
        <v>0</v>
      </c>
      <c r="DE11">
        <v>0</v>
      </c>
      <c r="DF11" s="53">
        <v>0</v>
      </c>
      <c r="DG11">
        <v>0</v>
      </c>
      <c r="DH11" s="53">
        <v>0</v>
      </c>
      <c r="DI11">
        <v>0</v>
      </c>
      <c r="DJ11" s="53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</row>
    <row r="12" spans="1:175" x14ac:dyDescent="0.3">
      <c r="A12" s="73"/>
      <c r="B12" s="3" t="s">
        <v>135</v>
      </c>
      <c r="C12" s="11" t="s">
        <v>277</v>
      </c>
      <c r="D12" s="2" t="s">
        <v>440</v>
      </c>
      <c r="E12" s="9">
        <v>0</v>
      </c>
      <c r="F12" s="13">
        <v>0</v>
      </c>
      <c r="G12" s="13" t="s">
        <v>440</v>
      </c>
      <c r="H12">
        <v>0</v>
      </c>
      <c r="I12" s="24" t="str">
        <f>B17</f>
        <v>Product/Reactant1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t="s">
        <v>424</v>
      </c>
      <c r="Q12" t="s">
        <v>424</v>
      </c>
      <c r="R12" t="s">
        <v>424</v>
      </c>
      <c r="S12" t="s">
        <v>424</v>
      </c>
      <c r="T12" t="s">
        <v>424</v>
      </c>
      <c r="U12" t="s">
        <v>424</v>
      </c>
      <c r="V12" t="s">
        <v>424</v>
      </c>
      <c r="W12" t="s">
        <v>424</v>
      </c>
      <c r="X12" t="s">
        <v>424</v>
      </c>
      <c r="Y12" t="s">
        <v>424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C12" s="10">
        <v>0</v>
      </c>
      <c r="CD12" s="10">
        <v>0</v>
      </c>
      <c r="CE12" s="10">
        <v>0</v>
      </c>
      <c r="CF12" s="10">
        <v>0</v>
      </c>
      <c r="CG12" s="10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</row>
    <row r="13" spans="1:175" x14ac:dyDescent="0.3">
      <c r="A13" s="73"/>
      <c r="B13" s="3" t="s">
        <v>135</v>
      </c>
      <c r="C13" s="11" t="s">
        <v>277</v>
      </c>
      <c r="D13" s="2" t="s">
        <v>441</v>
      </c>
      <c r="E13" s="9">
        <v>0</v>
      </c>
      <c r="F13" s="13">
        <v>0</v>
      </c>
      <c r="G13" s="13" t="s">
        <v>441</v>
      </c>
      <c r="H13">
        <v>0</v>
      </c>
      <c r="I13" s="24" t="str">
        <f t="shared" ref="I13:I15" si="2">B18</f>
        <v>Product/Reactant1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t="s">
        <v>424</v>
      </c>
      <c r="Q13" t="s">
        <v>424</v>
      </c>
      <c r="R13" t="s">
        <v>424</v>
      </c>
      <c r="S13" t="s">
        <v>424</v>
      </c>
      <c r="T13" t="s">
        <v>424</v>
      </c>
      <c r="U13" t="s">
        <v>424</v>
      </c>
      <c r="V13" t="s">
        <v>424</v>
      </c>
      <c r="W13" t="s">
        <v>424</v>
      </c>
      <c r="X13" t="s">
        <v>424</v>
      </c>
      <c r="Y13" t="s">
        <v>424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14">
        <v>0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4">
        <v>0</v>
      </c>
      <c r="BS13" s="14">
        <v>0</v>
      </c>
      <c r="BT13" s="14">
        <v>0</v>
      </c>
      <c r="BU13" s="14">
        <v>0</v>
      </c>
      <c r="BV13" s="14">
        <v>0</v>
      </c>
      <c r="BW13" s="14">
        <v>0</v>
      </c>
      <c r="BX13" s="10">
        <v>0</v>
      </c>
      <c r="BY13" s="10">
        <v>0</v>
      </c>
      <c r="BZ13" s="10">
        <v>0</v>
      </c>
      <c r="CA13" s="10">
        <v>0</v>
      </c>
      <c r="CB13" s="10">
        <v>0</v>
      </c>
      <c r="CC13" s="10">
        <v>0</v>
      </c>
      <c r="CD13" s="10">
        <v>0</v>
      </c>
      <c r="CE13" s="10">
        <v>0</v>
      </c>
      <c r="CF13" s="10">
        <v>0</v>
      </c>
      <c r="CG13" s="10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</row>
    <row r="14" spans="1:175" x14ac:dyDescent="0.3">
      <c r="A14" s="73"/>
      <c r="B14" s="3" t="s">
        <v>135</v>
      </c>
      <c r="C14" s="11" t="s">
        <v>277</v>
      </c>
      <c r="D14" s="2" t="s">
        <v>442</v>
      </c>
      <c r="E14" s="9">
        <v>0</v>
      </c>
      <c r="F14" s="13">
        <v>0</v>
      </c>
      <c r="G14" s="13" t="s">
        <v>442</v>
      </c>
      <c r="H14">
        <v>0</v>
      </c>
      <c r="I14" s="24" t="str">
        <f t="shared" si="2"/>
        <v>Product/Reactant1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t="s">
        <v>424</v>
      </c>
      <c r="Q14" t="s">
        <v>424</v>
      </c>
      <c r="R14" t="s">
        <v>424</v>
      </c>
      <c r="S14" t="s">
        <v>424</v>
      </c>
      <c r="T14" t="s">
        <v>424</v>
      </c>
      <c r="U14" t="s">
        <v>424</v>
      </c>
      <c r="V14" t="s">
        <v>424</v>
      </c>
      <c r="W14" t="s">
        <v>424</v>
      </c>
      <c r="X14" t="s">
        <v>424</v>
      </c>
      <c r="Y14" t="s">
        <v>424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0">
        <v>0</v>
      </c>
      <c r="BY14" s="10">
        <v>0</v>
      </c>
      <c r="BZ14" s="10">
        <v>0</v>
      </c>
      <c r="CA14" s="10">
        <v>0</v>
      </c>
      <c r="CB14" s="10">
        <v>0</v>
      </c>
      <c r="CC14" s="10">
        <v>0</v>
      </c>
      <c r="CD14" s="10">
        <v>0</v>
      </c>
      <c r="CE14" s="10">
        <v>0</v>
      </c>
      <c r="CF14" s="10">
        <v>0</v>
      </c>
      <c r="CG14" s="10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</row>
    <row r="15" spans="1:175" x14ac:dyDescent="0.3">
      <c r="A15" s="73"/>
      <c r="B15" s="3" t="s">
        <v>135</v>
      </c>
      <c r="C15" s="11" t="s">
        <v>277</v>
      </c>
      <c r="D15" s="2" t="s">
        <v>443</v>
      </c>
      <c r="E15" s="9">
        <v>0</v>
      </c>
      <c r="F15" s="13">
        <v>0</v>
      </c>
      <c r="G15" s="13" t="s">
        <v>443</v>
      </c>
      <c r="H15">
        <v>0</v>
      </c>
      <c r="I15" s="24" t="str">
        <f t="shared" si="2"/>
        <v>Product/Reactant1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t="s">
        <v>424</v>
      </c>
      <c r="Q15" t="s">
        <v>424</v>
      </c>
      <c r="R15" t="s">
        <v>424</v>
      </c>
      <c r="S15" t="s">
        <v>424</v>
      </c>
      <c r="T15" t="s">
        <v>424</v>
      </c>
      <c r="U15" t="s">
        <v>424</v>
      </c>
      <c r="V15" t="s">
        <v>424</v>
      </c>
      <c r="W15" t="s">
        <v>424</v>
      </c>
      <c r="X15" t="s">
        <v>424</v>
      </c>
      <c r="Y15" t="s">
        <v>424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14">
        <v>0</v>
      </c>
      <c r="BV15" s="14">
        <v>0</v>
      </c>
      <c r="BW15" s="14">
        <v>0</v>
      </c>
      <c r="BX15" s="10">
        <v>0</v>
      </c>
      <c r="BY15" s="10">
        <v>0</v>
      </c>
      <c r="BZ15" s="10">
        <v>0</v>
      </c>
      <c r="CA15" s="10">
        <v>0</v>
      </c>
      <c r="CB15" s="10">
        <v>0</v>
      </c>
      <c r="CC15" s="10">
        <v>0</v>
      </c>
      <c r="CD15" s="10">
        <v>0</v>
      </c>
      <c r="CE15" s="10">
        <v>0</v>
      </c>
      <c r="CF15" s="10">
        <v>0</v>
      </c>
      <c r="CG15" s="10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</row>
    <row r="16" spans="1:175" x14ac:dyDescent="0.3">
      <c r="A16" s="73"/>
      <c r="B16" s="3" t="s">
        <v>135</v>
      </c>
      <c r="C16" s="4" t="s">
        <v>438</v>
      </c>
      <c r="D16" s="2" t="s">
        <v>429</v>
      </c>
      <c r="E16" s="9">
        <v>0</v>
      </c>
      <c r="F16" s="13">
        <v>0</v>
      </c>
      <c r="G16" s="13" t="s">
        <v>430</v>
      </c>
      <c r="H16">
        <v>0</v>
      </c>
      <c r="I16" s="24" t="str">
        <f>B17</f>
        <v>Product/Reactant1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t="s">
        <v>424</v>
      </c>
      <c r="Q16" t="s">
        <v>424</v>
      </c>
      <c r="R16" t="s">
        <v>424</v>
      </c>
      <c r="S16" t="s">
        <v>424</v>
      </c>
      <c r="T16" t="s">
        <v>424</v>
      </c>
      <c r="U16" t="s">
        <v>424</v>
      </c>
      <c r="V16" t="s">
        <v>424</v>
      </c>
      <c r="W16" t="s">
        <v>424</v>
      </c>
      <c r="X16" t="s">
        <v>424</v>
      </c>
      <c r="Y16" t="s">
        <v>424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0">
        <v>0</v>
      </c>
      <c r="BY16" s="10">
        <v>0</v>
      </c>
      <c r="BZ16" s="10">
        <v>0</v>
      </c>
      <c r="CA16" s="10">
        <v>0</v>
      </c>
      <c r="CB16" s="10">
        <v>0</v>
      </c>
      <c r="CC16" s="10">
        <v>0</v>
      </c>
      <c r="CD16" s="10">
        <v>0</v>
      </c>
      <c r="CE16" s="10">
        <v>0</v>
      </c>
      <c r="CF16" s="10">
        <v>0</v>
      </c>
      <c r="CG16" s="10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</row>
    <row r="17" spans="1:175" s="67" customFormat="1" x14ac:dyDescent="0.3">
      <c r="A17" s="73"/>
      <c r="B17" s="63" t="s">
        <v>134</v>
      </c>
      <c r="C17" s="64" t="s">
        <v>171</v>
      </c>
      <c r="D17" s="55" t="s">
        <v>403</v>
      </c>
      <c r="E17" s="9">
        <v>0</v>
      </c>
      <c r="F17" s="65">
        <v>0</v>
      </c>
      <c r="G17" s="65" t="s">
        <v>419</v>
      </c>
      <c r="H17">
        <v>0</v>
      </c>
      <c r="I17" s="66" t="str">
        <f>B33</f>
        <v>Reactant5</v>
      </c>
      <c r="J17" s="67">
        <v>0</v>
      </c>
      <c r="K17" s="67">
        <v>0</v>
      </c>
      <c r="L17" s="67">
        <v>0</v>
      </c>
      <c r="M17" s="67">
        <v>0</v>
      </c>
      <c r="N17" s="67">
        <v>0</v>
      </c>
      <c r="O17" s="67">
        <v>0</v>
      </c>
      <c r="P17" s="67" t="s">
        <v>424</v>
      </c>
      <c r="Q17" s="67" t="s">
        <v>424</v>
      </c>
      <c r="R17" s="67" t="s">
        <v>424</v>
      </c>
      <c r="S17" s="67" t="s">
        <v>424</v>
      </c>
      <c r="T17" s="67" t="s">
        <v>424</v>
      </c>
      <c r="U17" s="67" t="s">
        <v>424</v>
      </c>
      <c r="V17" s="67" t="s">
        <v>424</v>
      </c>
      <c r="W17" s="67" t="s">
        <v>424</v>
      </c>
      <c r="X17" s="67" t="s">
        <v>424</v>
      </c>
      <c r="Y17" s="67" t="s">
        <v>424</v>
      </c>
      <c r="Z17" s="67" t="s">
        <v>424</v>
      </c>
      <c r="AA17" s="67" t="s">
        <v>424</v>
      </c>
      <c r="AB17" s="67" t="s">
        <v>424</v>
      </c>
      <c r="AC17" s="67" t="s">
        <v>424</v>
      </c>
      <c r="AD17" s="67" t="s">
        <v>424</v>
      </c>
      <c r="AE17" s="67" t="s">
        <v>424</v>
      </c>
      <c r="AF17" s="67" t="s">
        <v>424</v>
      </c>
      <c r="AG17" s="67" t="s">
        <v>424</v>
      </c>
      <c r="AH17" s="67" t="s">
        <v>424</v>
      </c>
      <c r="AI17" s="67" t="s">
        <v>424</v>
      </c>
      <c r="AJ17" s="67" t="s">
        <v>424</v>
      </c>
      <c r="AK17" s="67" t="s">
        <v>424</v>
      </c>
      <c r="AL17" s="67" t="s">
        <v>424</v>
      </c>
      <c r="AM17" s="67" t="s">
        <v>424</v>
      </c>
      <c r="AN17" s="67" t="s">
        <v>424</v>
      </c>
      <c r="AO17" s="67" t="s">
        <v>424</v>
      </c>
      <c r="AP17" s="67" t="s">
        <v>424</v>
      </c>
      <c r="AQ17" s="67" t="s">
        <v>424</v>
      </c>
      <c r="AR17" s="67" t="s">
        <v>424</v>
      </c>
      <c r="AS17" s="67" t="s">
        <v>424</v>
      </c>
      <c r="AT17" s="57" t="s">
        <v>424</v>
      </c>
      <c r="AU17" s="57" t="s">
        <v>424</v>
      </c>
      <c r="AV17" s="57" t="s">
        <v>424</v>
      </c>
      <c r="AW17" s="57" t="s">
        <v>424</v>
      </c>
      <c r="AX17" s="57" t="s">
        <v>424</v>
      </c>
      <c r="AY17" s="57" t="s">
        <v>424</v>
      </c>
      <c r="AZ17" s="57" t="s">
        <v>424</v>
      </c>
      <c r="BA17" s="57" t="s">
        <v>424</v>
      </c>
      <c r="BB17" s="57" t="s">
        <v>424</v>
      </c>
      <c r="BC17" s="57" t="s">
        <v>424</v>
      </c>
      <c r="BD17" s="57" t="s">
        <v>424</v>
      </c>
      <c r="BE17" s="57" t="s">
        <v>424</v>
      </c>
      <c r="BF17" s="57" t="s">
        <v>424</v>
      </c>
      <c r="BG17" s="57" t="s">
        <v>424</v>
      </c>
      <c r="BH17" s="57" t="s">
        <v>424</v>
      </c>
      <c r="BI17" s="57" t="s">
        <v>424</v>
      </c>
      <c r="BJ17" s="57" t="s">
        <v>424</v>
      </c>
      <c r="BK17" s="57" t="s">
        <v>424</v>
      </c>
      <c r="BL17" s="57" t="s">
        <v>424</v>
      </c>
      <c r="BM17" s="57" t="s">
        <v>424</v>
      </c>
      <c r="BN17" s="57" t="s">
        <v>424</v>
      </c>
      <c r="BO17" s="57" t="s">
        <v>424</v>
      </c>
      <c r="BP17" s="57" t="s">
        <v>424</v>
      </c>
      <c r="BQ17" s="57" t="s">
        <v>424</v>
      </c>
      <c r="BR17" s="57" t="s">
        <v>424</v>
      </c>
      <c r="BS17" s="57" t="s">
        <v>424</v>
      </c>
      <c r="BT17" s="57" t="s">
        <v>424</v>
      </c>
      <c r="BU17" s="57" t="s">
        <v>424</v>
      </c>
      <c r="BV17" s="57" t="s">
        <v>424</v>
      </c>
      <c r="BW17" s="57" t="s">
        <v>424</v>
      </c>
      <c r="BX17" s="56" t="s">
        <v>424</v>
      </c>
      <c r="BY17" s="56" t="s">
        <v>424</v>
      </c>
      <c r="BZ17" s="56" t="s">
        <v>424</v>
      </c>
      <c r="CA17" s="56" t="s">
        <v>424</v>
      </c>
      <c r="CB17" s="56" t="s">
        <v>424</v>
      </c>
      <c r="CC17" s="56" t="s">
        <v>424</v>
      </c>
      <c r="CD17" s="56" t="s">
        <v>424</v>
      </c>
      <c r="CE17" s="56" t="s">
        <v>424</v>
      </c>
      <c r="CF17" s="56" t="s">
        <v>424</v>
      </c>
      <c r="CG17" s="56" t="s">
        <v>424</v>
      </c>
      <c r="CH17" s="67" t="s">
        <v>424</v>
      </c>
      <c r="CI17" s="67" t="s">
        <v>424</v>
      </c>
      <c r="CJ17" s="67" t="s">
        <v>424</v>
      </c>
      <c r="CK17" s="67" t="s">
        <v>424</v>
      </c>
      <c r="CL17" s="67" t="s">
        <v>424</v>
      </c>
      <c r="CM17" s="67" t="s">
        <v>424</v>
      </c>
      <c r="CN17" s="67" t="s">
        <v>424</v>
      </c>
      <c r="CO17" s="67" t="s">
        <v>424</v>
      </c>
      <c r="CP17" s="67" t="s">
        <v>424</v>
      </c>
      <c r="CQ17" s="67" t="s">
        <v>424</v>
      </c>
      <c r="CR17" s="67" t="s">
        <v>424</v>
      </c>
      <c r="CS17" s="67" t="s">
        <v>424</v>
      </c>
      <c r="CT17" s="67" t="s">
        <v>424</v>
      </c>
      <c r="CU17" s="67" t="s">
        <v>424</v>
      </c>
      <c r="CV17" s="67" t="s">
        <v>424</v>
      </c>
      <c r="CW17" s="67" t="s">
        <v>424</v>
      </c>
      <c r="CX17" s="67" t="s">
        <v>424</v>
      </c>
      <c r="CY17" s="67" t="s">
        <v>424</v>
      </c>
      <c r="CZ17" s="67" t="s">
        <v>424</v>
      </c>
      <c r="DA17" s="67" t="s">
        <v>424</v>
      </c>
      <c r="DB17" s="67" t="s">
        <v>424</v>
      </c>
      <c r="DC17" s="67" t="s">
        <v>424</v>
      </c>
      <c r="DD17" s="67" t="s">
        <v>424</v>
      </c>
      <c r="DE17" s="67" t="s">
        <v>424</v>
      </c>
      <c r="DF17" s="67" t="s">
        <v>424</v>
      </c>
      <c r="DG17" s="67" t="s">
        <v>424</v>
      </c>
      <c r="DH17" s="67" t="s">
        <v>424</v>
      </c>
      <c r="DI17" s="67" t="s">
        <v>424</v>
      </c>
      <c r="DJ17" s="67" t="s">
        <v>424</v>
      </c>
      <c r="DK17" s="67" t="s">
        <v>424</v>
      </c>
      <c r="DL17" s="67" t="s">
        <v>424</v>
      </c>
      <c r="DM17" s="67" t="s">
        <v>424</v>
      </c>
      <c r="DN17" s="67" t="s">
        <v>424</v>
      </c>
      <c r="DO17" s="67" t="s">
        <v>424</v>
      </c>
      <c r="DP17" s="67" t="s">
        <v>424</v>
      </c>
      <c r="DQ17" s="67" t="s">
        <v>424</v>
      </c>
      <c r="DR17" s="67" t="s">
        <v>424</v>
      </c>
      <c r="DS17" s="67" t="s">
        <v>424</v>
      </c>
      <c r="DT17" s="67" t="s">
        <v>424</v>
      </c>
      <c r="DU17" s="67" t="s">
        <v>424</v>
      </c>
      <c r="DV17" s="67" t="s">
        <v>424</v>
      </c>
      <c r="DW17" s="67" t="s">
        <v>424</v>
      </c>
      <c r="DX17" s="67" t="s">
        <v>424</v>
      </c>
      <c r="DY17" s="67" t="s">
        <v>424</v>
      </c>
      <c r="DZ17" s="67" t="s">
        <v>424</v>
      </c>
      <c r="EA17" s="67" t="s">
        <v>424</v>
      </c>
      <c r="EB17" s="67" t="s">
        <v>424</v>
      </c>
      <c r="EC17" s="67" t="s">
        <v>424</v>
      </c>
      <c r="ED17" s="67" t="s">
        <v>424</v>
      </c>
      <c r="EE17" s="67" t="s">
        <v>424</v>
      </c>
      <c r="EF17" s="67" t="s">
        <v>424</v>
      </c>
      <c r="EG17" s="67" t="s">
        <v>424</v>
      </c>
      <c r="EH17" s="67" t="s">
        <v>424</v>
      </c>
      <c r="EI17" s="67" t="s">
        <v>424</v>
      </c>
      <c r="EJ17" s="67" t="s">
        <v>424</v>
      </c>
      <c r="EK17" s="67" t="s">
        <v>424</v>
      </c>
      <c r="EL17" s="67" t="s">
        <v>424</v>
      </c>
      <c r="EM17" s="67" t="s">
        <v>424</v>
      </c>
      <c r="EN17" s="67" t="s">
        <v>424</v>
      </c>
      <c r="EO17" s="67" t="s">
        <v>424</v>
      </c>
      <c r="EP17" s="67" t="s">
        <v>424</v>
      </c>
      <c r="EQ17" s="67" t="s">
        <v>424</v>
      </c>
      <c r="ER17" s="67" t="s">
        <v>424</v>
      </c>
      <c r="ES17" s="67" t="s">
        <v>424</v>
      </c>
      <c r="ET17" s="67" t="s">
        <v>424</v>
      </c>
      <c r="EU17" s="67" t="s">
        <v>424</v>
      </c>
      <c r="EV17" s="67" t="s">
        <v>424</v>
      </c>
      <c r="EW17" s="67" t="s">
        <v>424</v>
      </c>
      <c r="EX17" s="67" t="s">
        <v>424</v>
      </c>
      <c r="EY17" s="67" t="s">
        <v>424</v>
      </c>
      <c r="EZ17" s="67" t="s">
        <v>424</v>
      </c>
      <c r="FA17" s="67" t="s">
        <v>424</v>
      </c>
      <c r="FB17" s="67" t="s">
        <v>424</v>
      </c>
      <c r="FC17" s="67" t="s">
        <v>424</v>
      </c>
      <c r="FD17" s="67" t="s">
        <v>424</v>
      </c>
      <c r="FE17" s="67" t="s">
        <v>424</v>
      </c>
      <c r="FF17" s="67" t="s">
        <v>424</v>
      </c>
      <c r="FG17" s="67" t="s">
        <v>424</v>
      </c>
      <c r="FH17" s="67" t="s">
        <v>424</v>
      </c>
      <c r="FI17" s="67" t="s">
        <v>424</v>
      </c>
      <c r="FJ17" s="67" t="s">
        <v>424</v>
      </c>
      <c r="FK17" s="67" t="s">
        <v>424</v>
      </c>
      <c r="FL17" s="67" t="s">
        <v>424</v>
      </c>
      <c r="FM17" s="67" t="s">
        <v>424</v>
      </c>
      <c r="FN17" s="67" t="s">
        <v>424</v>
      </c>
      <c r="FO17" s="67" t="s">
        <v>424</v>
      </c>
      <c r="FP17" s="67" t="s">
        <v>424</v>
      </c>
      <c r="FQ17" s="67" t="s">
        <v>424</v>
      </c>
      <c r="FR17" s="67" t="s">
        <v>424</v>
      </c>
      <c r="FS17" s="67" t="s">
        <v>424</v>
      </c>
    </row>
    <row r="18" spans="1:175" s="67" customFormat="1" x14ac:dyDescent="0.3">
      <c r="A18" s="73"/>
      <c r="B18" s="63" t="s">
        <v>134</v>
      </c>
      <c r="C18" s="64" t="s">
        <v>171</v>
      </c>
      <c r="D18" s="55" t="s">
        <v>404</v>
      </c>
      <c r="E18" s="9">
        <v>0</v>
      </c>
      <c r="F18" s="65">
        <v>0</v>
      </c>
      <c r="G18" s="65" t="s">
        <v>420</v>
      </c>
      <c r="H18">
        <v>0</v>
      </c>
      <c r="I18" s="66" t="str">
        <f>B34</f>
        <v>Reactant6</v>
      </c>
      <c r="J18" s="67">
        <v>0</v>
      </c>
      <c r="K18" s="67">
        <v>0</v>
      </c>
      <c r="L18" s="67">
        <v>0</v>
      </c>
      <c r="M18" s="67">
        <v>0</v>
      </c>
      <c r="N18" s="67">
        <v>0</v>
      </c>
      <c r="O18" s="67">
        <v>0</v>
      </c>
      <c r="P18" s="67" t="s">
        <v>424</v>
      </c>
      <c r="Q18" s="67" t="s">
        <v>424</v>
      </c>
      <c r="R18" s="67" t="s">
        <v>424</v>
      </c>
      <c r="S18" s="67" t="s">
        <v>424</v>
      </c>
      <c r="T18" s="67" t="s">
        <v>424</v>
      </c>
      <c r="U18" s="67" t="s">
        <v>424</v>
      </c>
      <c r="V18" s="67" t="s">
        <v>424</v>
      </c>
      <c r="W18" s="67" t="s">
        <v>424</v>
      </c>
      <c r="X18" s="67" t="s">
        <v>424</v>
      </c>
      <c r="Y18" s="67" t="s">
        <v>424</v>
      </c>
      <c r="Z18" s="67" t="s">
        <v>424</v>
      </c>
      <c r="AA18" s="67" t="s">
        <v>424</v>
      </c>
      <c r="AB18" s="67" t="s">
        <v>424</v>
      </c>
      <c r="AC18" s="67" t="s">
        <v>424</v>
      </c>
      <c r="AD18" s="67" t="s">
        <v>424</v>
      </c>
      <c r="AE18" s="67" t="s">
        <v>424</v>
      </c>
      <c r="AF18" s="67" t="s">
        <v>424</v>
      </c>
      <c r="AG18" s="67" t="s">
        <v>424</v>
      </c>
      <c r="AH18" s="67" t="s">
        <v>424</v>
      </c>
      <c r="AI18" s="67" t="s">
        <v>424</v>
      </c>
      <c r="AJ18" s="67" t="s">
        <v>424</v>
      </c>
      <c r="AK18" s="67" t="s">
        <v>424</v>
      </c>
      <c r="AL18" s="67" t="s">
        <v>424</v>
      </c>
      <c r="AM18" s="67" t="s">
        <v>424</v>
      </c>
      <c r="AN18" s="67" t="s">
        <v>424</v>
      </c>
      <c r="AO18" s="67" t="s">
        <v>424</v>
      </c>
      <c r="AP18" s="67" t="s">
        <v>424</v>
      </c>
      <c r="AQ18" s="67" t="s">
        <v>424</v>
      </c>
      <c r="AR18" s="67" t="s">
        <v>424</v>
      </c>
      <c r="AS18" s="67" t="s">
        <v>424</v>
      </c>
      <c r="AT18" s="57" t="s">
        <v>424</v>
      </c>
      <c r="AU18" s="57" t="s">
        <v>424</v>
      </c>
      <c r="AV18" s="57" t="s">
        <v>424</v>
      </c>
      <c r="AW18" s="57" t="s">
        <v>424</v>
      </c>
      <c r="AX18" s="57" t="s">
        <v>424</v>
      </c>
      <c r="AY18" s="57" t="s">
        <v>424</v>
      </c>
      <c r="AZ18" s="57" t="s">
        <v>424</v>
      </c>
      <c r="BA18" s="57" t="s">
        <v>424</v>
      </c>
      <c r="BB18" s="57" t="s">
        <v>424</v>
      </c>
      <c r="BC18" s="57" t="s">
        <v>424</v>
      </c>
      <c r="BD18" s="57" t="s">
        <v>424</v>
      </c>
      <c r="BE18" s="57" t="s">
        <v>424</v>
      </c>
      <c r="BF18" s="57" t="s">
        <v>424</v>
      </c>
      <c r="BG18" s="57" t="s">
        <v>424</v>
      </c>
      <c r="BH18" s="57" t="s">
        <v>424</v>
      </c>
      <c r="BI18" s="57" t="s">
        <v>424</v>
      </c>
      <c r="BJ18" s="57" t="s">
        <v>424</v>
      </c>
      <c r="BK18" s="57" t="s">
        <v>424</v>
      </c>
      <c r="BL18" s="57" t="s">
        <v>424</v>
      </c>
      <c r="BM18" s="57" t="s">
        <v>424</v>
      </c>
      <c r="BN18" s="57" t="s">
        <v>424</v>
      </c>
      <c r="BO18" s="57" t="s">
        <v>424</v>
      </c>
      <c r="BP18" s="57" t="s">
        <v>424</v>
      </c>
      <c r="BQ18" s="57" t="s">
        <v>424</v>
      </c>
      <c r="BR18" s="57" t="s">
        <v>424</v>
      </c>
      <c r="BS18" s="57" t="s">
        <v>424</v>
      </c>
      <c r="BT18" s="57" t="s">
        <v>424</v>
      </c>
      <c r="BU18" s="57" t="s">
        <v>424</v>
      </c>
      <c r="BV18" s="57" t="s">
        <v>424</v>
      </c>
      <c r="BW18" s="57" t="s">
        <v>424</v>
      </c>
      <c r="BX18" s="56" t="s">
        <v>424</v>
      </c>
      <c r="BY18" s="56" t="s">
        <v>424</v>
      </c>
      <c r="BZ18" s="56" t="s">
        <v>424</v>
      </c>
      <c r="CA18" s="56" t="s">
        <v>424</v>
      </c>
      <c r="CB18" s="56" t="s">
        <v>424</v>
      </c>
      <c r="CC18" s="56" t="s">
        <v>424</v>
      </c>
      <c r="CD18" s="56" t="s">
        <v>424</v>
      </c>
      <c r="CE18" s="56" t="s">
        <v>424</v>
      </c>
      <c r="CF18" s="56" t="s">
        <v>424</v>
      </c>
      <c r="CG18" s="56" t="s">
        <v>424</v>
      </c>
      <c r="CH18" s="67" t="s">
        <v>424</v>
      </c>
      <c r="CI18" s="67" t="s">
        <v>424</v>
      </c>
      <c r="CJ18" s="67" t="s">
        <v>424</v>
      </c>
      <c r="CK18" s="67" t="s">
        <v>424</v>
      </c>
      <c r="CL18" s="67" t="s">
        <v>424</v>
      </c>
      <c r="CM18" s="67" t="s">
        <v>424</v>
      </c>
      <c r="CN18" s="67" t="s">
        <v>424</v>
      </c>
      <c r="CO18" s="67" t="s">
        <v>424</v>
      </c>
      <c r="CP18" s="67" t="s">
        <v>424</v>
      </c>
      <c r="CQ18" s="67" t="s">
        <v>424</v>
      </c>
      <c r="CR18" s="67" t="s">
        <v>424</v>
      </c>
      <c r="CS18" s="67" t="s">
        <v>424</v>
      </c>
      <c r="CT18" s="67" t="s">
        <v>424</v>
      </c>
      <c r="CU18" s="67" t="s">
        <v>424</v>
      </c>
      <c r="CV18" s="67" t="s">
        <v>424</v>
      </c>
      <c r="CW18" s="67" t="s">
        <v>424</v>
      </c>
      <c r="CX18" s="67" t="s">
        <v>424</v>
      </c>
      <c r="CY18" s="67" t="s">
        <v>424</v>
      </c>
      <c r="CZ18" s="67" t="s">
        <v>424</v>
      </c>
      <c r="DA18" s="67" t="s">
        <v>424</v>
      </c>
      <c r="DB18" s="67" t="s">
        <v>424</v>
      </c>
      <c r="DC18" s="67" t="s">
        <v>424</v>
      </c>
      <c r="DD18" s="67" t="s">
        <v>424</v>
      </c>
      <c r="DE18" s="67" t="s">
        <v>424</v>
      </c>
      <c r="DF18" s="67" t="s">
        <v>424</v>
      </c>
      <c r="DG18" s="67" t="s">
        <v>424</v>
      </c>
      <c r="DH18" s="67" t="s">
        <v>424</v>
      </c>
      <c r="DI18" s="67" t="s">
        <v>424</v>
      </c>
      <c r="DJ18" s="67" t="s">
        <v>424</v>
      </c>
      <c r="DK18" s="67" t="s">
        <v>424</v>
      </c>
      <c r="DL18" s="67" t="s">
        <v>424</v>
      </c>
      <c r="DM18" s="67" t="s">
        <v>424</v>
      </c>
      <c r="DN18" s="67" t="s">
        <v>424</v>
      </c>
      <c r="DO18" s="67" t="s">
        <v>424</v>
      </c>
      <c r="DP18" s="67" t="s">
        <v>424</v>
      </c>
      <c r="DQ18" s="67" t="s">
        <v>424</v>
      </c>
      <c r="DR18" s="67" t="s">
        <v>424</v>
      </c>
      <c r="DS18" s="67" t="s">
        <v>424</v>
      </c>
      <c r="DT18" s="67" t="s">
        <v>424</v>
      </c>
      <c r="DU18" s="67" t="s">
        <v>424</v>
      </c>
      <c r="DV18" s="67" t="s">
        <v>424</v>
      </c>
      <c r="DW18" s="67" t="s">
        <v>424</v>
      </c>
      <c r="DX18" s="67" t="s">
        <v>424</v>
      </c>
      <c r="DY18" s="67" t="s">
        <v>424</v>
      </c>
      <c r="DZ18" s="67" t="s">
        <v>424</v>
      </c>
      <c r="EA18" s="67" t="s">
        <v>424</v>
      </c>
      <c r="EB18" s="67" t="s">
        <v>424</v>
      </c>
      <c r="EC18" s="67" t="s">
        <v>424</v>
      </c>
      <c r="ED18" s="67" t="s">
        <v>424</v>
      </c>
      <c r="EE18" s="67" t="s">
        <v>424</v>
      </c>
      <c r="EF18" s="67" t="s">
        <v>424</v>
      </c>
      <c r="EG18" s="67" t="s">
        <v>424</v>
      </c>
      <c r="EH18" s="67" t="s">
        <v>424</v>
      </c>
      <c r="EI18" s="67" t="s">
        <v>424</v>
      </c>
      <c r="EJ18" s="67" t="s">
        <v>424</v>
      </c>
      <c r="EK18" s="67" t="s">
        <v>424</v>
      </c>
      <c r="EL18" s="67" t="s">
        <v>424</v>
      </c>
      <c r="EM18" s="67" t="s">
        <v>424</v>
      </c>
      <c r="EN18" s="67" t="s">
        <v>424</v>
      </c>
      <c r="EO18" s="67" t="s">
        <v>424</v>
      </c>
      <c r="EP18" s="67" t="s">
        <v>424</v>
      </c>
      <c r="EQ18" s="67" t="s">
        <v>424</v>
      </c>
      <c r="ER18" s="67" t="s">
        <v>424</v>
      </c>
      <c r="ES18" s="67" t="s">
        <v>424</v>
      </c>
      <c r="ET18" s="67" t="s">
        <v>424</v>
      </c>
      <c r="EU18" s="67" t="s">
        <v>424</v>
      </c>
      <c r="EV18" s="67" t="s">
        <v>424</v>
      </c>
      <c r="EW18" s="67" t="s">
        <v>424</v>
      </c>
      <c r="EX18" s="67" t="s">
        <v>424</v>
      </c>
      <c r="EY18" s="67" t="s">
        <v>424</v>
      </c>
      <c r="EZ18" s="67" t="s">
        <v>424</v>
      </c>
      <c r="FA18" s="67" t="s">
        <v>424</v>
      </c>
      <c r="FB18" s="67" t="s">
        <v>424</v>
      </c>
      <c r="FC18" s="67" t="s">
        <v>424</v>
      </c>
      <c r="FD18" s="67" t="s">
        <v>424</v>
      </c>
      <c r="FE18" s="67" t="s">
        <v>424</v>
      </c>
      <c r="FF18" s="67" t="s">
        <v>424</v>
      </c>
      <c r="FG18" s="67" t="s">
        <v>424</v>
      </c>
      <c r="FH18" s="67" t="s">
        <v>424</v>
      </c>
      <c r="FI18" s="67" t="s">
        <v>424</v>
      </c>
      <c r="FJ18" s="67" t="s">
        <v>424</v>
      </c>
      <c r="FK18" s="67" t="s">
        <v>424</v>
      </c>
      <c r="FL18" s="67" t="s">
        <v>424</v>
      </c>
      <c r="FM18" s="67" t="s">
        <v>424</v>
      </c>
      <c r="FN18" s="67" t="s">
        <v>424</v>
      </c>
      <c r="FO18" s="67" t="s">
        <v>424</v>
      </c>
      <c r="FP18" s="67" t="s">
        <v>424</v>
      </c>
      <c r="FQ18" s="67" t="s">
        <v>424</v>
      </c>
      <c r="FR18" s="67" t="s">
        <v>424</v>
      </c>
      <c r="FS18" s="67" t="s">
        <v>424</v>
      </c>
    </row>
    <row r="19" spans="1:175" s="67" customFormat="1" x14ac:dyDescent="0.3">
      <c r="A19" s="73"/>
      <c r="B19" s="63" t="s">
        <v>134</v>
      </c>
      <c r="C19" s="64" t="s">
        <v>171</v>
      </c>
      <c r="D19" s="55" t="s">
        <v>405</v>
      </c>
      <c r="E19" s="9">
        <v>0</v>
      </c>
      <c r="F19" s="65">
        <v>0</v>
      </c>
      <c r="G19" s="65" t="s">
        <v>421</v>
      </c>
      <c r="H19">
        <v>0</v>
      </c>
      <c r="I19" s="66" t="str">
        <f t="shared" ref="I19:I20" si="3">B35</f>
        <v>Reactant7</v>
      </c>
      <c r="J19" s="67">
        <v>0</v>
      </c>
      <c r="K19" s="67">
        <v>0</v>
      </c>
      <c r="L19" s="67">
        <v>0</v>
      </c>
      <c r="M19" s="67">
        <v>0</v>
      </c>
      <c r="N19" s="67">
        <v>0</v>
      </c>
      <c r="O19" s="67">
        <v>0</v>
      </c>
      <c r="P19" s="67" t="s">
        <v>424</v>
      </c>
      <c r="Q19" s="67" t="s">
        <v>424</v>
      </c>
      <c r="R19" s="67" t="s">
        <v>424</v>
      </c>
      <c r="S19" s="67" t="s">
        <v>424</v>
      </c>
      <c r="T19" s="67" t="s">
        <v>424</v>
      </c>
      <c r="U19" s="67" t="s">
        <v>424</v>
      </c>
      <c r="V19" s="67" t="s">
        <v>424</v>
      </c>
      <c r="W19" s="67" t="s">
        <v>424</v>
      </c>
      <c r="X19" s="67" t="s">
        <v>424</v>
      </c>
      <c r="Y19" s="67" t="s">
        <v>424</v>
      </c>
      <c r="Z19" s="67" t="s">
        <v>424</v>
      </c>
      <c r="AA19" s="67" t="s">
        <v>424</v>
      </c>
      <c r="AB19" s="67" t="s">
        <v>424</v>
      </c>
      <c r="AC19" s="67" t="s">
        <v>424</v>
      </c>
      <c r="AD19" s="67" t="s">
        <v>424</v>
      </c>
      <c r="AE19" s="67" t="s">
        <v>424</v>
      </c>
      <c r="AF19" s="67" t="s">
        <v>424</v>
      </c>
      <c r="AG19" s="67" t="s">
        <v>424</v>
      </c>
      <c r="AH19" s="67" t="s">
        <v>424</v>
      </c>
      <c r="AI19" s="67" t="s">
        <v>424</v>
      </c>
      <c r="AJ19" s="67" t="s">
        <v>424</v>
      </c>
      <c r="AK19" s="67" t="s">
        <v>424</v>
      </c>
      <c r="AL19" s="67" t="s">
        <v>424</v>
      </c>
      <c r="AM19" s="67" t="s">
        <v>424</v>
      </c>
      <c r="AN19" s="67" t="s">
        <v>424</v>
      </c>
      <c r="AO19" s="67" t="s">
        <v>424</v>
      </c>
      <c r="AP19" s="67" t="s">
        <v>424</v>
      </c>
      <c r="AQ19" s="67" t="s">
        <v>424</v>
      </c>
      <c r="AR19" s="67" t="s">
        <v>424</v>
      </c>
      <c r="AS19" s="67" t="s">
        <v>424</v>
      </c>
      <c r="AT19" s="57" t="s">
        <v>424</v>
      </c>
      <c r="AU19" s="57" t="s">
        <v>424</v>
      </c>
      <c r="AV19" s="57" t="s">
        <v>424</v>
      </c>
      <c r="AW19" s="57" t="s">
        <v>424</v>
      </c>
      <c r="AX19" s="57" t="s">
        <v>424</v>
      </c>
      <c r="AY19" s="57" t="s">
        <v>424</v>
      </c>
      <c r="AZ19" s="57" t="s">
        <v>424</v>
      </c>
      <c r="BA19" s="57" t="s">
        <v>424</v>
      </c>
      <c r="BB19" s="57" t="s">
        <v>424</v>
      </c>
      <c r="BC19" s="57" t="s">
        <v>424</v>
      </c>
      <c r="BD19" s="57" t="s">
        <v>424</v>
      </c>
      <c r="BE19" s="57" t="s">
        <v>424</v>
      </c>
      <c r="BF19" s="57" t="s">
        <v>424</v>
      </c>
      <c r="BG19" s="57" t="s">
        <v>424</v>
      </c>
      <c r="BH19" s="57" t="s">
        <v>424</v>
      </c>
      <c r="BI19" s="57" t="s">
        <v>424</v>
      </c>
      <c r="BJ19" s="57" t="s">
        <v>424</v>
      </c>
      <c r="BK19" s="57" t="s">
        <v>424</v>
      </c>
      <c r="BL19" s="57" t="s">
        <v>424</v>
      </c>
      <c r="BM19" s="57" t="s">
        <v>424</v>
      </c>
      <c r="BN19" s="57" t="s">
        <v>424</v>
      </c>
      <c r="BO19" s="57" t="s">
        <v>424</v>
      </c>
      <c r="BP19" s="57" t="s">
        <v>424</v>
      </c>
      <c r="BQ19" s="57" t="s">
        <v>424</v>
      </c>
      <c r="BR19" s="57" t="s">
        <v>424</v>
      </c>
      <c r="BS19" s="57" t="s">
        <v>424</v>
      </c>
      <c r="BT19" s="57" t="s">
        <v>424</v>
      </c>
      <c r="BU19" s="57" t="s">
        <v>424</v>
      </c>
      <c r="BV19" s="57" t="s">
        <v>424</v>
      </c>
      <c r="BW19" s="57" t="s">
        <v>424</v>
      </c>
      <c r="BX19" s="56" t="s">
        <v>424</v>
      </c>
      <c r="BY19" s="56" t="s">
        <v>424</v>
      </c>
      <c r="BZ19" s="56" t="s">
        <v>424</v>
      </c>
      <c r="CA19" s="56" t="s">
        <v>424</v>
      </c>
      <c r="CB19" s="56" t="s">
        <v>424</v>
      </c>
      <c r="CC19" s="56" t="s">
        <v>424</v>
      </c>
      <c r="CD19" s="56" t="s">
        <v>424</v>
      </c>
      <c r="CE19" s="56" t="s">
        <v>424</v>
      </c>
      <c r="CF19" s="56" t="s">
        <v>424</v>
      </c>
      <c r="CG19" s="56" t="s">
        <v>424</v>
      </c>
      <c r="CH19" s="67" t="s">
        <v>424</v>
      </c>
      <c r="CI19" s="67" t="s">
        <v>424</v>
      </c>
      <c r="CJ19" s="67" t="s">
        <v>424</v>
      </c>
      <c r="CK19" s="67" t="s">
        <v>424</v>
      </c>
      <c r="CL19" s="67" t="s">
        <v>424</v>
      </c>
      <c r="CM19" s="67" t="s">
        <v>424</v>
      </c>
      <c r="CN19" s="67" t="s">
        <v>424</v>
      </c>
      <c r="CO19" s="67" t="s">
        <v>424</v>
      </c>
      <c r="CP19" s="67" t="s">
        <v>424</v>
      </c>
      <c r="CQ19" s="67" t="s">
        <v>424</v>
      </c>
      <c r="CR19" s="67" t="s">
        <v>424</v>
      </c>
      <c r="CS19" s="67" t="s">
        <v>424</v>
      </c>
      <c r="CT19" s="67" t="s">
        <v>424</v>
      </c>
      <c r="CU19" s="67" t="s">
        <v>424</v>
      </c>
      <c r="CV19" s="67" t="s">
        <v>424</v>
      </c>
      <c r="CW19" s="67" t="s">
        <v>424</v>
      </c>
      <c r="CX19" s="67" t="s">
        <v>424</v>
      </c>
      <c r="CY19" s="67" t="s">
        <v>424</v>
      </c>
      <c r="CZ19" s="67" t="s">
        <v>424</v>
      </c>
      <c r="DA19" s="67" t="s">
        <v>424</v>
      </c>
      <c r="DB19" s="67" t="s">
        <v>424</v>
      </c>
      <c r="DC19" s="67" t="s">
        <v>424</v>
      </c>
      <c r="DD19" s="67" t="s">
        <v>424</v>
      </c>
      <c r="DE19" s="67" t="s">
        <v>424</v>
      </c>
      <c r="DF19" s="67" t="s">
        <v>424</v>
      </c>
      <c r="DG19" s="67" t="s">
        <v>424</v>
      </c>
      <c r="DH19" s="67" t="s">
        <v>424</v>
      </c>
      <c r="DI19" s="67" t="s">
        <v>424</v>
      </c>
      <c r="DJ19" s="67" t="s">
        <v>424</v>
      </c>
      <c r="DK19" s="67" t="s">
        <v>424</v>
      </c>
      <c r="DL19" s="67" t="s">
        <v>424</v>
      </c>
      <c r="DM19" s="67" t="s">
        <v>424</v>
      </c>
      <c r="DN19" s="67" t="s">
        <v>424</v>
      </c>
      <c r="DO19" s="67" t="s">
        <v>424</v>
      </c>
      <c r="DP19" s="67" t="s">
        <v>424</v>
      </c>
      <c r="DQ19" s="67" t="s">
        <v>424</v>
      </c>
      <c r="DR19" s="67" t="s">
        <v>424</v>
      </c>
      <c r="DS19" s="67" t="s">
        <v>424</v>
      </c>
      <c r="DT19" s="67" t="s">
        <v>424</v>
      </c>
      <c r="DU19" s="67" t="s">
        <v>424</v>
      </c>
      <c r="DV19" s="67" t="s">
        <v>424</v>
      </c>
      <c r="DW19" s="67" t="s">
        <v>424</v>
      </c>
      <c r="DX19" s="67" t="s">
        <v>424</v>
      </c>
      <c r="DY19" s="67" t="s">
        <v>424</v>
      </c>
      <c r="DZ19" s="67" t="s">
        <v>424</v>
      </c>
      <c r="EA19" s="67" t="s">
        <v>424</v>
      </c>
      <c r="EB19" s="67" t="s">
        <v>424</v>
      </c>
      <c r="EC19" s="67" t="s">
        <v>424</v>
      </c>
      <c r="ED19" s="67" t="s">
        <v>424</v>
      </c>
      <c r="EE19" s="67" t="s">
        <v>424</v>
      </c>
      <c r="EF19" s="67" t="s">
        <v>424</v>
      </c>
      <c r="EG19" s="67" t="s">
        <v>424</v>
      </c>
      <c r="EH19" s="67" t="s">
        <v>424</v>
      </c>
      <c r="EI19" s="67" t="s">
        <v>424</v>
      </c>
      <c r="EJ19" s="67" t="s">
        <v>424</v>
      </c>
      <c r="EK19" s="67" t="s">
        <v>424</v>
      </c>
      <c r="EL19" s="67" t="s">
        <v>424</v>
      </c>
      <c r="EM19" s="67" t="s">
        <v>424</v>
      </c>
      <c r="EN19" s="67" t="s">
        <v>424</v>
      </c>
      <c r="EO19" s="67" t="s">
        <v>424</v>
      </c>
      <c r="EP19" s="67" t="s">
        <v>424</v>
      </c>
      <c r="EQ19" s="67" t="s">
        <v>424</v>
      </c>
      <c r="ER19" s="67" t="s">
        <v>424</v>
      </c>
      <c r="ES19" s="67" t="s">
        <v>424</v>
      </c>
      <c r="ET19" s="67" t="s">
        <v>424</v>
      </c>
      <c r="EU19" s="67" t="s">
        <v>424</v>
      </c>
      <c r="EV19" s="67" t="s">
        <v>424</v>
      </c>
      <c r="EW19" s="67" t="s">
        <v>424</v>
      </c>
      <c r="EX19" s="67" t="s">
        <v>424</v>
      </c>
      <c r="EY19" s="67" t="s">
        <v>424</v>
      </c>
      <c r="EZ19" s="67" t="s">
        <v>424</v>
      </c>
      <c r="FA19" s="67" t="s">
        <v>424</v>
      </c>
      <c r="FB19" s="67" t="s">
        <v>424</v>
      </c>
      <c r="FC19" s="67" t="s">
        <v>424</v>
      </c>
      <c r="FD19" s="67" t="s">
        <v>424</v>
      </c>
      <c r="FE19" s="67" t="s">
        <v>424</v>
      </c>
      <c r="FF19" s="67" t="s">
        <v>424</v>
      </c>
      <c r="FG19" s="67" t="s">
        <v>424</v>
      </c>
      <c r="FH19" s="67" t="s">
        <v>424</v>
      </c>
      <c r="FI19" s="67" t="s">
        <v>424</v>
      </c>
      <c r="FJ19" s="67" t="s">
        <v>424</v>
      </c>
      <c r="FK19" s="67" t="s">
        <v>424</v>
      </c>
      <c r="FL19" s="67" t="s">
        <v>424</v>
      </c>
      <c r="FM19" s="67" t="s">
        <v>424</v>
      </c>
      <c r="FN19" s="67" t="s">
        <v>424</v>
      </c>
      <c r="FO19" s="67" t="s">
        <v>424</v>
      </c>
      <c r="FP19" s="67" t="s">
        <v>424</v>
      </c>
      <c r="FQ19" s="67" t="s">
        <v>424</v>
      </c>
      <c r="FR19" s="67" t="s">
        <v>424</v>
      </c>
      <c r="FS19" s="67" t="s">
        <v>424</v>
      </c>
    </row>
    <row r="20" spans="1:175" s="67" customFormat="1" x14ac:dyDescent="0.3">
      <c r="A20" s="73"/>
      <c r="B20" s="63" t="s">
        <v>134</v>
      </c>
      <c r="C20" s="64" t="s">
        <v>171</v>
      </c>
      <c r="D20" s="55" t="s">
        <v>406</v>
      </c>
      <c r="E20" s="9">
        <v>0</v>
      </c>
      <c r="F20" s="65">
        <v>0</v>
      </c>
      <c r="G20" s="65" t="s">
        <v>422</v>
      </c>
      <c r="H20">
        <v>0</v>
      </c>
      <c r="I20" s="66" t="str">
        <f t="shared" si="3"/>
        <v>Reactant8</v>
      </c>
      <c r="J20" s="67">
        <v>0</v>
      </c>
      <c r="K20" s="67">
        <v>0</v>
      </c>
      <c r="L20" s="67">
        <v>0</v>
      </c>
      <c r="M20" s="67">
        <v>0</v>
      </c>
      <c r="N20" s="67">
        <v>0</v>
      </c>
      <c r="O20" s="67">
        <v>0</v>
      </c>
      <c r="P20" s="67" t="s">
        <v>424</v>
      </c>
      <c r="Q20" s="67" t="s">
        <v>424</v>
      </c>
      <c r="R20" s="67" t="s">
        <v>424</v>
      </c>
      <c r="S20" s="67" t="s">
        <v>424</v>
      </c>
      <c r="T20" s="67" t="s">
        <v>424</v>
      </c>
      <c r="U20" s="67" t="s">
        <v>424</v>
      </c>
      <c r="V20" s="67" t="s">
        <v>424</v>
      </c>
      <c r="W20" s="67" t="s">
        <v>424</v>
      </c>
      <c r="X20" s="67" t="s">
        <v>424</v>
      </c>
      <c r="Y20" s="67" t="s">
        <v>424</v>
      </c>
      <c r="Z20" s="67" t="s">
        <v>424</v>
      </c>
      <c r="AA20" s="67" t="s">
        <v>424</v>
      </c>
      <c r="AB20" s="67" t="s">
        <v>424</v>
      </c>
      <c r="AC20" s="67" t="s">
        <v>424</v>
      </c>
      <c r="AD20" s="67" t="s">
        <v>424</v>
      </c>
      <c r="AE20" s="67" t="s">
        <v>424</v>
      </c>
      <c r="AF20" s="67" t="s">
        <v>424</v>
      </c>
      <c r="AG20" s="67" t="s">
        <v>424</v>
      </c>
      <c r="AH20" s="67" t="s">
        <v>424</v>
      </c>
      <c r="AI20" s="67" t="s">
        <v>424</v>
      </c>
      <c r="AJ20" s="67" t="s">
        <v>424</v>
      </c>
      <c r="AK20" s="67" t="s">
        <v>424</v>
      </c>
      <c r="AL20" s="67" t="s">
        <v>424</v>
      </c>
      <c r="AM20" s="67" t="s">
        <v>424</v>
      </c>
      <c r="AN20" s="67" t="s">
        <v>424</v>
      </c>
      <c r="AO20" s="67" t="s">
        <v>424</v>
      </c>
      <c r="AP20" s="67" t="s">
        <v>424</v>
      </c>
      <c r="AQ20" s="67" t="s">
        <v>424</v>
      </c>
      <c r="AR20" s="67" t="s">
        <v>424</v>
      </c>
      <c r="AS20" s="67" t="s">
        <v>424</v>
      </c>
      <c r="AT20" s="57" t="s">
        <v>424</v>
      </c>
      <c r="AU20" s="57" t="s">
        <v>424</v>
      </c>
      <c r="AV20" s="57" t="s">
        <v>424</v>
      </c>
      <c r="AW20" s="57" t="s">
        <v>424</v>
      </c>
      <c r="AX20" s="57" t="s">
        <v>424</v>
      </c>
      <c r="AY20" s="57" t="s">
        <v>424</v>
      </c>
      <c r="AZ20" s="57" t="s">
        <v>424</v>
      </c>
      <c r="BA20" s="57" t="s">
        <v>424</v>
      </c>
      <c r="BB20" s="57" t="s">
        <v>424</v>
      </c>
      <c r="BC20" s="57" t="s">
        <v>424</v>
      </c>
      <c r="BD20" s="57" t="s">
        <v>424</v>
      </c>
      <c r="BE20" s="57" t="s">
        <v>424</v>
      </c>
      <c r="BF20" s="57" t="s">
        <v>424</v>
      </c>
      <c r="BG20" s="57" t="s">
        <v>424</v>
      </c>
      <c r="BH20" s="57" t="s">
        <v>424</v>
      </c>
      <c r="BI20" s="57" t="s">
        <v>424</v>
      </c>
      <c r="BJ20" s="57" t="s">
        <v>424</v>
      </c>
      <c r="BK20" s="57" t="s">
        <v>424</v>
      </c>
      <c r="BL20" s="57" t="s">
        <v>424</v>
      </c>
      <c r="BM20" s="57" t="s">
        <v>424</v>
      </c>
      <c r="BN20" s="57" t="s">
        <v>424</v>
      </c>
      <c r="BO20" s="57" t="s">
        <v>424</v>
      </c>
      <c r="BP20" s="57" t="s">
        <v>424</v>
      </c>
      <c r="BQ20" s="57" t="s">
        <v>424</v>
      </c>
      <c r="BR20" s="57" t="s">
        <v>424</v>
      </c>
      <c r="BS20" s="57" t="s">
        <v>424</v>
      </c>
      <c r="BT20" s="57" t="s">
        <v>424</v>
      </c>
      <c r="BU20" s="57" t="s">
        <v>424</v>
      </c>
      <c r="BV20" s="57" t="s">
        <v>424</v>
      </c>
      <c r="BW20" s="57" t="s">
        <v>424</v>
      </c>
      <c r="BX20" s="56" t="s">
        <v>424</v>
      </c>
      <c r="BY20" s="56" t="s">
        <v>424</v>
      </c>
      <c r="BZ20" s="56" t="s">
        <v>424</v>
      </c>
      <c r="CA20" s="56" t="s">
        <v>424</v>
      </c>
      <c r="CB20" s="56" t="s">
        <v>424</v>
      </c>
      <c r="CC20" s="56" t="s">
        <v>424</v>
      </c>
      <c r="CD20" s="56" t="s">
        <v>424</v>
      </c>
      <c r="CE20" s="56" t="s">
        <v>424</v>
      </c>
      <c r="CF20" s="56" t="s">
        <v>424</v>
      </c>
      <c r="CG20" s="56" t="s">
        <v>424</v>
      </c>
      <c r="CH20" s="67" t="s">
        <v>424</v>
      </c>
      <c r="CI20" s="67" t="s">
        <v>424</v>
      </c>
      <c r="CJ20" s="67" t="s">
        <v>424</v>
      </c>
      <c r="CK20" s="67" t="s">
        <v>424</v>
      </c>
      <c r="CL20" s="67" t="s">
        <v>424</v>
      </c>
      <c r="CM20" s="67" t="s">
        <v>424</v>
      </c>
      <c r="CN20" s="67" t="s">
        <v>424</v>
      </c>
      <c r="CO20" s="67" t="s">
        <v>424</v>
      </c>
      <c r="CP20" s="67" t="s">
        <v>424</v>
      </c>
      <c r="CQ20" s="67" t="s">
        <v>424</v>
      </c>
      <c r="CR20" s="67" t="s">
        <v>424</v>
      </c>
      <c r="CS20" s="67" t="s">
        <v>424</v>
      </c>
      <c r="CT20" s="67" t="s">
        <v>424</v>
      </c>
      <c r="CU20" s="67" t="s">
        <v>424</v>
      </c>
      <c r="CV20" s="67" t="s">
        <v>424</v>
      </c>
      <c r="CW20" s="67" t="s">
        <v>424</v>
      </c>
      <c r="CX20" s="67" t="s">
        <v>424</v>
      </c>
      <c r="CY20" s="67" t="s">
        <v>424</v>
      </c>
      <c r="CZ20" s="67" t="s">
        <v>424</v>
      </c>
      <c r="DA20" s="67" t="s">
        <v>424</v>
      </c>
      <c r="DB20" s="67" t="s">
        <v>424</v>
      </c>
      <c r="DC20" s="67" t="s">
        <v>424</v>
      </c>
      <c r="DD20" s="67" t="s">
        <v>424</v>
      </c>
      <c r="DE20" s="67" t="s">
        <v>424</v>
      </c>
      <c r="DF20" s="67" t="s">
        <v>424</v>
      </c>
      <c r="DG20" s="67" t="s">
        <v>424</v>
      </c>
      <c r="DH20" s="67" t="s">
        <v>424</v>
      </c>
      <c r="DI20" s="67" t="s">
        <v>424</v>
      </c>
      <c r="DJ20" s="67" t="s">
        <v>424</v>
      </c>
      <c r="DK20" s="67" t="s">
        <v>424</v>
      </c>
      <c r="DL20" s="67" t="s">
        <v>424</v>
      </c>
      <c r="DM20" s="67" t="s">
        <v>424</v>
      </c>
      <c r="DN20" s="67" t="s">
        <v>424</v>
      </c>
      <c r="DO20" s="67" t="s">
        <v>424</v>
      </c>
      <c r="DP20" s="67" t="s">
        <v>424</v>
      </c>
      <c r="DQ20" s="67" t="s">
        <v>424</v>
      </c>
      <c r="DR20" s="67" t="s">
        <v>424</v>
      </c>
      <c r="DS20" s="67" t="s">
        <v>424</v>
      </c>
      <c r="DT20" s="67" t="s">
        <v>424</v>
      </c>
      <c r="DU20" s="67" t="s">
        <v>424</v>
      </c>
      <c r="DV20" s="67" t="s">
        <v>424</v>
      </c>
      <c r="DW20" s="67" t="s">
        <v>424</v>
      </c>
      <c r="DX20" s="67" t="s">
        <v>424</v>
      </c>
      <c r="DY20" s="67" t="s">
        <v>424</v>
      </c>
      <c r="DZ20" s="67" t="s">
        <v>424</v>
      </c>
      <c r="EA20" s="67" t="s">
        <v>424</v>
      </c>
      <c r="EB20" s="67" t="s">
        <v>424</v>
      </c>
      <c r="EC20" s="67" t="s">
        <v>424</v>
      </c>
      <c r="ED20" s="67" t="s">
        <v>424</v>
      </c>
      <c r="EE20" s="67" t="s">
        <v>424</v>
      </c>
      <c r="EF20" s="67" t="s">
        <v>424</v>
      </c>
      <c r="EG20" s="67" t="s">
        <v>424</v>
      </c>
      <c r="EH20" s="67" t="s">
        <v>424</v>
      </c>
      <c r="EI20" s="67" t="s">
        <v>424</v>
      </c>
      <c r="EJ20" s="67" t="s">
        <v>424</v>
      </c>
      <c r="EK20" s="67" t="s">
        <v>424</v>
      </c>
      <c r="EL20" s="67" t="s">
        <v>424</v>
      </c>
      <c r="EM20" s="67" t="s">
        <v>424</v>
      </c>
      <c r="EN20" s="67" t="s">
        <v>424</v>
      </c>
      <c r="EO20" s="67" t="s">
        <v>424</v>
      </c>
      <c r="EP20" s="67" t="s">
        <v>424</v>
      </c>
      <c r="EQ20" s="67" t="s">
        <v>424</v>
      </c>
      <c r="ER20" s="67" t="s">
        <v>424</v>
      </c>
      <c r="ES20" s="67" t="s">
        <v>424</v>
      </c>
      <c r="ET20" s="67" t="s">
        <v>424</v>
      </c>
      <c r="EU20" s="67" t="s">
        <v>424</v>
      </c>
      <c r="EV20" s="67" t="s">
        <v>424</v>
      </c>
      <c r="EW20" s="67" t="s">
        <v>424</v>
      </c>
      <c r="EX20" s="67" t="s">
        <v>424</v>
      </c>
      <c r="EY20" s="67" t="s">
        <v>424</v>
      </c>
      <c r="EZ20" s="67" t="s">
        <v>424</v>
      </c>
      <c r="FA20" s="67" t="s">
        <v>424</v>
      </c>
      <c r="FB20" s="67" t="s">
        <v>424</v>
      </c>
      <c r="FC20" s="67" t="s">
        <v>424</v>
      </c>
      <c r="FD20" s="67" t="s">
        <v>424</v>
      </c>
      <c r="FE20" s="67" t="s">
        <v>424</v>
      </c>
      <c r="FF20" s="67" t="s">
        <v>424</v>
      </c>
      <c r="FG20" s="67" t="s">
        <v>424</v>
      </c>
      <c r="FH20" s="67" t="s">
        <v>424</v>
      </c>
      <c r="FI20" s="67" t="s">
        <v>424</v>
      </c>
      <c r="FJ20" s="67" t="s">
        <v>424</v>
      </c>
      <c r="FK20" s="67" t="s">
        <v>424</v>
      </c>
      <c r="FL20" s="67" t="s">
        <v>424</v>
      </c>
      <c r="FM20" s="67" t="s">
        <v>424</v>
      </c>
      <c r="FN20" s="67" t="s">
        <v>424</v>
      </c>
      <c r="FO20" s="67" t="s">
        <v>424</v>
      </c>
      <c r="FP20" s="67" t="s">
        <v>424</v>
      </c>
      <c r="FQ20" s="67" t="s">
        <v>424</v>
      </c>
      <c r="FR20" s="67" t="s">
        <v>424</v>
      </c>
      <c r="FS20" s="67" t="s">
        <v>424</v>
      </c>
    </row>
    <row r="21" spans="1:175" x14ac:dyDescent="0.3">
      <c r="A21" s="73"/>
      <c r="B21" s="3" t="s">
        <v>135</v>
      </c>
      <c r="C21" s="4" t="s">
        <v>171</v>
      </c>
      <c r="D21" s="2" t="s">
        <v>94</v>
      </c>
      <c r="E21" s="9">
        <v>0</v>
      </c>
      <c r="F21" s="13">
        <v>0</v>
      </c>
      <c r="G21" s="13" t="s">
        <v>90</v>
      </c>
      <c r="H21" s="15">
        <v>0</v>
      </c>
      <c r="I21" s="24" t="str">
        <f>B37</f>
        <v>Reactant9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s="16" t="s">
        <v>288</v>
      </c>
      <c r="Q21" s="16" t="s">
        <v>292</v>
      </c>
      <c r="R21" s="16" t="s">
        <v>288</v>
      </c>
      <c r="S21" s="16" t="s">
        <v>288</v>
      </c>
      <c r="T21" s="16" t="s">
        <v>288</v>
      </c>
      <c r="U21" s="16" t="s">
        <v>288</v>
      </c>
      <c r="V21" s="16" t="s">
        <v>288</v>
      </c>
      <c r="W21" s="16" t="s">
        <v>288</v>
      </c>
      <c r="X21" s="16" t="s">
        <v>288</v>
      </c>
      <c r="Y21" s="16" t="s">
        <v>288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 s="14" t="s">
        <v>288</v>
      </c>
      <c r="AU21" s="14" t="s">
        <v>288</v>
      </c>
      <c r="AV21" s="14" t="s">
        <v>288</v>
      </c>
      <c r="AW21" s="14" t="s">
        <v>288</v>
      </c>
      <c r="AX21" s="14" t="s">
        <v>288</v>
      </c>
      <c r="AY21" s="14" t="s">
        <v>288</v>
      </c>
      <c r="AZ21" s="14" t="s">
        <v>288</v>
      </c>
      <c r="BA21" s="14" t="s">
        <v>288</v>
      </c>
      <c r="BB21" s="14" t="s">
        <v>288</v>
      </c>
      <c r="BC21" s="14" t="s">
        <v>288</v>
      </c>
      <c r="BD21" s="14" t="s">
        <v>310</v>
      </c>
      <c r="BE21" s="14" t="s">
        <v>310</v>
      </c>
      <c r="BF21" s="14" t="s">
        <v>310</v>
      </c>
      <c r="BG21" s="14" t="s">
        <v>288</v>
      </c>
      <c r="BH21" s="14" t="s">
        <v>288</v>
      </c>
      <c r="BI21" s="14" t="s">
        <v>288</v>
      </c>
      <c r="BJ21" s="14" t="s">
        <v>311</v>
      </c>
      <c r="BK21" s="14" t="s">
        <v>311</v>
      </c>
      <c r="BL21" s="14" t="s">
        <v>311</v>
      </c>
      <c r="BM21" s="14" t="s">
        <v>311</v>
      </c>
      <c r="BN21" s="14" t="s">
        <v>310</v>
      </c>
      <c r="BO21" s="14" t="s">
        <v>310</v>
      </c>
      <c r="BP21" s="14" t="s">
        <v>310</v>
      </c>
      <c r="BQ21" s="14" t="s">
        <v>288</v>
      </c>
      <c r="BR21" s="14" t="s">
        <v>288</v>
      </c>
      <c r="BS21" s="14" t="s">
        <v>288</v>
      </c>
      <c r="BT21" s="14" t="s">
        <v>311</v>
      </c>
      <c r="BU21" s="14" t="s">
        <v>311</v>
      </c>
      <c r="BV21" s="14" t="s">
        <v>311</v>
      </c>
      <c r="BW21" s="14" t="s">
        <v>311</v>
      </c>
      <c r="BX21" t="s">
        <v>288</v>
      </c>
      <c r="BY21" t="s">
        <v>288</v>
      </c>
      <c r="BZ21" t="s">
        <v>288</v>
      </c>
      <c r="CA21" t="s">
        <v>288</v>
      </c>
      <c r="CB21" t="s">
        <v>288</v>
      </c>
      <c r="CC21" t="s">
        <v>288</v>
      </c>
      <c r="CD21" t="s">
        <v>288</v>
      </c>
      <c r="CE21" t="s">
        <v>288</v>
      </c>
      <c r="CF21" t="s">
        <v>288</v>
      </c>
      <c r="CG21" t="s">
        <v>288</v>
      </c>
      <c r="CH21" t="s">
        <v>366</v>
      </c>
      <c r="CI21" t="s">
        <v>366</v>
      </c>
      <c r="CJ21" t="s">
        <v>366</v>
      </c>
      <c r="CK21" t="s">
        <v>367</v>
      </c>
      <c r="CL21" t="s">
        <v>367</v>
      </c>
      <c r="CM21" t="s">
        <v>367</v>
      </c>
      <c r="CN21">
        <v>0</v>
      </c>
      <c r="CO21" t="s">
        <v>368</v>
      </c>
      <c r="CP21" t="s">
        <v>368</v>
      </c>
      <c r="CQ21" t="s">
        <v>368</v>
      </c>
      <c r="CR21" t="s">
        <v>365</v>
      </c>
      <c r="CS21" t="s">
        <v>365</v>
      </c>
      <c r="CT21" t="s">
        <v>365</v>
      </c>
      <c r="CU21" t="s">
        <v>365</v>
      </c>
      <c r="CV21" t="s">
        <v>365</v>
      </c>
      <c r="CW21" t="s">
        <v>365</v>
      </c>
      <c r="CX21" t="s">
        <v>365</v>
      </c>
      <c r="CY21" t="s">
        <v>365</v>
      </c>
      <c r="CZ21" t="s">
        <v>365</v>
      </c>
      <c r="DA21" t="s">
        <v>365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 s="52">
        <v>0</v>
      </c>
      <c r="FK21" s="52">
        <v>0</v>
      </c>
      <c r="FL21" s="52">
        <v>0</v>
      </c>
      <c r="FM21" s="52">
        <v>0</v>
      </c>
      <c r="FN21" s="52">
        <v>0</v>
      </c>
      <c r="FO21" s="52">
        <v>0</v>
      </c>
      <c r="FP21" s="52">
        <v>0</v>
      </c>
      <c r="FQ21" s="52">
        <v>0</v>
      </c>
      <c r="FR21" s="52">
        <v>0</v>
      </c>
      <c r="FS21" s="52">
        <v>0</v>
      </c>
    </row>
    <row r="22" spans="1:175" x14ac:dyDescent="0.3">
      <c r="A22" s="73"/>
      <c r="B22" s="3" t="s">
        <v>135</v>
      </c>
      <c r="C22" s="4" t="s">
        <v>171</v>
      </c>
      <c r="D22" s="2" t="s">
        <v>95</v>
      </c>
      <c r="E22" s="9">
        <v>0</v>
      </c>
      <c r="F22" s="13">
        <v>0</v>
      </c>
      <c r="G22" s="13" t="s">
        <v>91</v>
      </c>
      <c r="H22" s="15">
        <v>0</v>
      </c>
      <c r="I22" s="24" t="str">
        <f>B37</f>
        <v>Reactant9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s="16" t="s">
        <v>288</v>
      </c>
      <c r="Q22" s="16" t="s">
        <v>289</v>
      </c>
      <c r="R22" s="16" t="s">
        <v>288</v>
      </c>
      <c r="S22" s="16" t="s">
        <v>288</v>
      </c>
      <c r="T22" s="16" t="s">
        <v>288</v>
      </c>
      <c r="U22" s="16" t="s">
        <v>288</v>
      </c>
      <c r="V22" s="16" t="s">
        <v>288</v>
      </c>
      <c r="W22" s="16" t="s">
        <v>288</v>
      </c>
      <c r="X22" s="16" t="s">
        <v>288</v>
      </c>
      <c r="Y22" s="16" t="s">
        <v>288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 s="14" t="s">
        <v>288</v>
      </c>
      <c r="AU22" s="14" t="s">
        <v>288</v>
      </c>
      <c r="AV22" s="14" t="s">
        <v>288</v>
      </c>
      <c r="AW22" s="14" t="s">
        <v>288</v>
      </c>
      <c r="AX22" s="14" t="s">
        <v>288</v>
      </c>
      <c r="AY22" s="14" t="s">
        <v>288</v>
      </c>
      <c r="AZ22" s="14" t="s">
        <v>288</v>
      </c>
      <c r="BA22" s="14" t="s">
        <v>288</v>
      </c>
      <c r="BB22" s="14" t="s">
        <v>288</v>
      </c>
      <c r="BC22" s="14" t="s">
        <v>288</v>
      </c>
      <c r="BD22" s="14" t="s">
        <v>310</v>
      </c>
      <c r="BE22" s="14" t="s">
        <v>310</v>
      </c>
      <c r="BF22" s="14" t="s">
        <v>310</v>
      </c>
      <c r="BG22" s="14" t="s">
        <v>288</v>
      </c>
      <c r="BH22" s="14" t="s">
        <v>288</v>
      </c>
      <c r="BI22" s="14" t="s">
        <v>288</v>
      </c>
      <c r="BJ22" s="14" t="s">
        <v>311</v>
      </c>
      <c r="BK22" s="14" t="s">
        <v>311</v>
      </c>
      <c r="BL22" s="14" t="s">
        <v>311</v>
      </c>
      <c r="BM22" s="14" t="s">
        <v>311</v>
      </c>
      <c r="BN22" s="14" t="s">
        <v>310</v>
      </c>
      <c r="BO22" s="14" t="s">
        <v>310</v>
      </c>
      <c r="BP22" s="14" t="s">
        <v>310</v>
      </c>
      <c r="BQ22" s="14" t="s">
        <v>288</v>
      </c>
      <c r="BR22" s="14" t="s">
        <v>288</v>
      </c>
      <c r="BS22" s="14" t="s">
        <v>288</v>
      </c>
      <c r="BT22" s="14" t="s">
        <v>311</v>
      </c>
      <c r="BU22" s="14" t="s">
        <v>311</v>
      </c>
      <c r="BV22" s="14" t="s">
        <v>311</v>
      </c>
      <c r="BW22" s="14" t="s">
        <v>311</v>
      </c>
      <c r="BX22" t="s">
        <v>288</v>
      </c>
      <c r="BY22" t="s">
        <v>288</v>
      </c>
      <c r="BZ22" t="s">
        <v>288</v>
      </c>
      <c r="CA22" t="s">
        <v>288</v>
      </c>
      <c r="CB22" t="s">
        <v>288</v>
      </c>
      <c r="CC22" t="s">
        <v>288</v>
      </c>
      <c r="CD22" t="s">
        <v>288</v>
      </c>
      <c r="CE22" t="s">
        <v>288</v>
      </c>
      <c r="CF22" t="s">
        <v>288</v>
      </c>
      <c r="CG22" t="s">
        <v>288</v>
      </c>
      <c r="CH22" t="s">
        <v>366</v>
      </c>
      <c r="CI22" t="s">
        <v>366</v>
      </c>
      <c r="CJ22" t="s">
        <v>366</v>
      </c>
      <c r="CK22" t="s">
        <v>367</v>
      </c>
      <c r="CL22" t="s">
        <v>367</v>
      </c>
      <c r="CM22" t="s">
        <v>367</v>
      </c>
      <c r="CN22">
        <v>0</v>
      </c>
      <c r="CO22" t="s">
        <v>368</v>
      </c>
      <c r="CP22" t="s">
        <v>368</v>
      </c>
      <c r="CQ22" t="s">
        <v>368</v>
      </c>
      <c r="CR22" t="s">
        <v>365</v>
      </c>
      <c r="CS22" t="s">
        <v>365</v>
      </c>
      <c r="CT22" t="s">
        <v>365</v>
      </c>
      <c r="CU22" t="s">
        <v>365</v>
      </c>
      <c r="CV22" t="s">
        <v>365</v>
      </c>
      <c r="CW22" t="s">
        <v>365</v>
      </c>
      <c r="CX22" t="s">
        <v>365</v>
      </c>
      <c r="CY22" t="s">
        <v>365</v>
      </c>
      <c r="CZ22" t="s">
        <v>365</v>
      </c>
      <c r="DA22" t="s">
        <v>365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 s="16">
        <v>0</v>
      </c>
      <c r="EG22" s="16">
        <v>0</v>
      </c>
      <c r="EH22" s="16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 s="16">
        <v>0</v>
      </c>
      <c r="EQ22" s="16">
        <v>0</v>
      </c>
      <c r="ER22" s="16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 s="52">
        <v>0</v>
      </c>
      <c r="FK22" s="52">
        <v>0</v>
      </c>
      <c r="FL22" s="52">
        <v>0</v>
      </c>
      <c r="FM22" s="52">
        <v>0</v>
      </c>
      <c r="FN22" s="52">
        <v>0</v>
      </c>
      <c r="FO22" s="52">
        <v>0</v>
      </c>
      <c r="FP22" s="52">
        <v>0</v>
      </c>
      <c r="FQ22" s="52">
        <v>0</v>
      </c>
      <c r="FR22" s="52">
        <v>0</v>
      </c>
      <c r="FS22" s="52">
        <v>0</v>
      </c>
    </row>
    <row r="23" spans="1:175" x14ac:dyDescent="0.3">
      <c r="A23" s="73"/>
      <c r="B23" s="3" t="s">
        <v>135</v>
      </c>
      <c r="C23" s="4" t="s">
        <v>171</v>
      </c>
      <c r="D23" s="2" t="s">
        <v>251</v>
      </c>
      <c r="E23" s="9">
        <v>0</v>
      </c>
      <c r="F23" s="13">
        <v>0</v>
      </c>
      <c r="G23" s="13" t="s">
        <v>252</v>
      </c>
      <c r="H23" s="15">
        <v>0</v>
      </c>
      <c r="I23" s="24" t="str">
        <f>B38</f>
        <v>Reactant10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 s="61" t="s">
        <v>390</v>
      </c>
      <c r="AU23" s="61" t="s">
        <v>390</v>
      </c>
      <c r="AV23" s="61" t="s">
        <v>390</v>
      </c>
      <c r="AW23" s="61" t="s">
        <v>390</v>
      </c>
      <c r="AX23" s="61" t="s">
        <v>390</v>
      </c>
      <c r="AY23" s="61" t="s">
        <v>390</v>
      </c>
      <c r="AZ23" s="61" t="s">
        <v>390</v>
      </c>
      <c r="BA23" s="61" t="s">
        <v>390</v>
      </c>
      <c r="BB23" s="61" t="s">
        <v>390</v>
      </c>
      <c r="BC23" s="61" t="s">
        <v>390</v>
      </c>
      <c r="BD23" s="61" t="s">
        <v>390</v>
      </c>
      <c r="BE23" s="61" t="s">
        <v>390</v>
      </c>
      <c r="BF23" s="61" t="s">
        <v>390</v>
      </c>
      <c r="BG23" s="61" t="s">
        <v>390</v>
      </c>
      <c r="BH23" s="61" t="s">
        <v>390</v>
      </c>
      <c r="BI23" s="61" t="s">
        <v>390</v>
      </c>
      <c r="BJ23" s="61" t="s">
        <v>390</v>
      </c>
      <c r="BK23" s="61" t="s">
        <v>390</v>
      </c>
      <c r="BL23" s="61" t="s">
        <v>390</v>
      </c>
      <c r="BM23" s="61" t="s">
        <v>390</v>
      </c>
      <c r="BN23" s="61" t="s">
        <v>390</v>
      </c>
      <c r="BO23" s="61" t="s">
        <v>390</v>
      </c>
      <c r="BP23" s="61" t="s">
        <v>390</v>
      </c>
      <c r="BQ23" s="61" t="s">
        <v>390</v>
      </c>
      <c r="BR23" s="61" t="s">
        <v>390</v>
      </c>
      <c r="BS23" s="61" t="s">
        <v>390</v>
      </c>
      <c r="BT23" s="61" t="s">
        <v>390</v>
      </c>
      <c r="BU23" s="61" t="s">
        <v>390</v>
      </c>
      <c r="BV23" s="61" t="s">
        <v>390</v>
      </c>
      <c r="BW23" s="61" t="s">
        <v>390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</row>
    <row r="24" spans="1:175" x14ac:dyDescent="0.3">
      <c r="A24" s="73"/>
      <c r="B24" s="25" t="s">
        <v>426</v>
      </c>
      <c r="C24" s="11" t="s">
        <v>277</v>
      </c>
      <c r="D24" s="2" t="s">
        <v>35</v>
      </c>
      <c r="E24" s="9">
        <v>0</v>
      </c>
      <c r="F24" s="13">
        <v>0</v>
      </c>
      <c r="G24" s="13" t="s">
        <v>227</v>
      </c>
      <c r="H24">
        <v>0</v>
      </c>
      <c r="I24" s="13" t="s">
        <v>12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t="s">
        <v>335</v>
      </c>
      <c r="BY24" t="s">
        <v>335</v>
      </c>
      <c r="BZ24" t="s">
        <v>335</v>
      </c>
      <c r="CA24" t="s">
        <v>335</v>
      </c>
      <c r="CB24" t="s">
        <v>335</v>
      </c>
      <c r="CC24" t="s">
        <v>335</v>
      </c>
      <c r="CD24" t="s">
        <v>336</v>
      </c>
      <c r="CE24" t="s">
        <v>336</v>
      </c>
      <c r="CF24" t="s">
        <v>336</v>
      </c>
      <c r="CG24" t="s">
        <v>336</v>
      </c>
      <c r="CH24" t="s">
        <v>369</v>
      </c>
      <c r="CI24" t="s">
        <v>369</v>
      </c>
      <c r="CJ24" t="s">
        <v>369</v>
      </c>
      <c r="CK24" t="s">
        <v>370</v>
      </c>
      <c r="CL24" t="s">
        <v>371</v>
      </c>
      <c r="CM24" t="s">
        <v>371</v>
      </c>
      <c r="CN24">
        <v>0</v>
      </c>
      <c r="CO24" t="s">
        <v>372</v>
      </c>
      <c r="CP24" t="s">
        <v>372</v>
      </c>
      <c r="CQ24" t="s">
        <v>372</v>
      </c>
      <c r="CR24" t="s">
        <v>373</v>
      </c>
      <c r="CS24" t="s">
        <v>373</v>
      </c>
      <c r="CT24" t="s">
        <v>373</v>
      </c>
      <c r="CU24" t="s">
        <v>373</v>
      </c>
      <c r="CV24" t="s">
        <v>373</v>
      </c>
      <c r="CW24" t="s">
        <v>373</v>
      </c>
      <c r="CX24" t="s">
        <v>373</v>
      </c>
      <c r="CY24" t="s">
        <v>373</v>
      </c>
      <c r="CZ24" t="s">
        <v>373</v>
      </c>
      <c r="DA24" t="s">
        <v>373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 s="15">
        <v>0</v>
      </c>
      <c r="EG24" s="15">
        <v>0</v>
      </c>
      <c r="EH24" s="15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 s="15">
        <v>0</v>
      </c>
      <c r="EQ24" s="15">
        <v>0</v>
      </c>
      <c r="ER24" s="15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</row>
    <row r="25" spans="1:175" x14ac:dyDescent="0.3">
      <c r="A25" s="73"/>
      <c r="B25" s="25" t="str">
        <f>B24</f>
        <v>Reactant11</v>
      </c>
      <c r="C25" s="11" t="s">
        <v>277</v>
      </c>
      <c r="D25" s="2" t="s">
        <v>224</v>
      </c>
      <c r="E25" s="9">
        <v>0</v>
      </c>
      <c r="F25" s="13">
        <v>0</v>
      </c>
      <c r="G25" s="13" t="s">
        <v>226</v>
      </c>
      <c r="H25">
        <v>0</v>
      </c>
      <c r="I25" s="13" t="s">
        <v>12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 s="14">
        <v>0</v>
      </c>
      <c r="AU25" s="14">
        <v>0</v>
      </c>
      <c r="AV25" s="14">
        <v>0</v>
      </c>
      <c r="AW25" s="14">
        <v>0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14">
        <v>0</v>
      </c>
      <c r="BG25" s="14">
        <v>0</v>
      </c>
      <c r="BH25" s="14">
        <v>0</v>
      </c>
      <c r="BI25" s="14">
        <v>0</v>
      </c>
      <c r="BJ25" s="14">
        <v>0</v>
      </c>
      <c r="BK25" s="14">
        <v>0</v>
      </c>
      <c r="BL25" s="14">
        <v>0</v>
      </c>
      <c r="BM25" s="14">
        <v>0</v>
      </c>
      <c r="BN25" s="14">
        <v>0</v>
      </c>
      <c r="BO25" s="14">
        <v>0</v>
      </c>
      <c r="BP25" s="14">
        <v>0</v>
      </c>
      <c r="BQ25" s="14">
        <v>0</v>
      </c>
      <c r="BR25" s="14">
        <v>0</v>
      </c>
      <c r="BS25" s="14">
        <v>0</v>
      </c>
      <c r="BT25" s="14">
        <v>0</v>
      </c>
      <c r="BU25" s="14">
        <v>0</v>
      </c>
      <c r="BV25" s="14">
        <v>0</v>
      </c>
      <c r="BW25" s="14">
        <v>0</v>
      </c>
      <c r="BX25" s="10" t="s">
        <v>335</v>
      </c>
      <c r="BY25" s="10" t="s">
        <v>335</v>
      </c>
      <c r="BZ25" s="10" t="s">
        <v>335</v>
      </c>
      <c r="CA25" s="10" t="s">
        <v>335</v>
      </c>
      <c r="CB25" t="s">
        <v>335</v>
      </c>
      <c r="CC25" s="10" t="s">
        <v>335</v>
      </c>
      <c r="CD25" t="s">
        <v>336</v>
      </c>
      <c r="CE25" t="s">
        <v>336</v>
      </c>
      <c r="CF25" t="s">
        <v>336</v>
      </c>
      <c r="CG25" t="s">
        <v>336</v>
      </c>
      <c r="CH25" t="s">
        <v>369</v>
      </c>
      <c r="CI25" t="s">
        <v>369</v>
      </c>
      <c r="CJ25" t="s">
        <v>369</v>
      </c>
      <c r="CK25" t="s">
        <v>370</v>
      </c>
      <c r="CL25" t="s">
        <v>370</v>
      </c>
      <c r="CM25" t="s">
        <v>370</v>
      </c>
      <c r="CN25">
        <v>0</v>
      </c>
      <c r="CO25" t="s">
        <v>372</v>
      </c>
      <c r="CP25" t="s">
        <v>372</v>
      </c>
      <c r="CQ25" t="s">
        <v>372</v>
      </c>
      <c r="CR25" t="s">
        <v>373</v>
      </c>
      <c r="CS25" t="s">
        <v>373</v>
      </c>
      <c r="CT25" t="s">
        <v>373</v>
      </c>
      <c r="CU25" t="s">
        <v>373</v>
      </c>
      <c r="CV25" t="s">
        <v>373</v>
      </c>
      <c r="CW25" t="s">
        <v>373</v>
      </c>
      <c r="CX25" t="s">
        <v>373</v>
      </c>
      <c r="CY25" t="s">
        <v>373</v>
      </c>
      <c r="CZ25" t="s">
        <v>373</v>
      </c>
      <c r="DA25" t="s">
        <v>373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 t="s">
        <v>374</v>
      </c>
      <c r="DW25" t="s">
        <v>375</v>
      </c>
      <c r="DX25" t="s">
        <v>376</v>
      </c>
      <c r="DY25" t="s">
        <v>374</v>
      </c>
      <c r="DZ25" t="s">
        <v>375</v>
      </c>
      <c r="EA25" t="s">
        <v>376</v>
      </c>
      <c r="EB25">
        <v>0</v>
      </c>
      <c r="EC25" t="s">
        <v>374</v>
      </c>
      <c r="ED25" t="s">
        <v>375</v>
      </c>
      <c r="EE25" t="s">
        <v>376</v>
      </c>
      <c r="EF25" s="15">
        <v>0</v>
      </c>
      <c r="EG25" s="15">
        <v>0</v>
      </c>
      <c r="EH25" s="1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 s="15">
        <v>0</v>
      </c>
      <c r="EQ25" s="15">
        <v>0</v>
      </c>
      <c r="ER25" s="1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</row>
    <row r="26" spans="1:175" x14ac:dyDescent="0.3">
      <c r="A26" s="73"/>
      <c r="B26" s="25" t="str">
        <f>B24</f>
        <v>Reactant11</v>
      </c>
      <c r="C26" s="11" t="s">
        <v>277</v>
      </c>
      <c r="D26" s="2" t="s">
        <v>225</v>
      </c>
      <c r="E26" s="9">
        <v>0</v>
      </c>
      <c r="F26" s="13">
        <v>0</v>
      </c>
      <c r="G26" s="13" t="s">
        <v>228</v>
      </c>
      <c r="H26">
        <v>0</v>
      </c>
      <c r="I26" s="13" t="s">
        <v>12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  <c r="BP26" s="14">
        <v>0</v>
      </c>
      <c r="BQ26" s="14">
        <v>0</v>
      </c>
      <c r="BR26" s="14">
        <v>0</v>
      </c>
      <c r="BS26" s="14">
        <v>0</v>
      </c>
      <c r="BT26" s="14">
        <v>0</v>
      </c>
      <c r="BU26" s="14">
        <v>0</v>
      </c>
      <c r="BV26" s="14">
        <v>0</v>
      </c>
      <c r="BW26" s="14">
        <v>0</v>
      </c>
      <c r="BX26" t="s">
        <v>335</v>
      </c>
      <c r="BY26" t="s">
        <v>335</v>
      </c>
      <c r="BZ26" t="s">
        <v>335</v>
      </c>
      <c r="CA26" t="s">
        <v>335</v>
      </c>
      <c r="CB26" t="s">
        <v>335</v>
      </c>
      <c r="CC26" t="s">
        <v>335</v>
      </c>
      <c r="CD26" t="s">
        <v>336</v>
      </c>
      <c r="CE26" t="s">
        <v>336</v>
      </c>
      <c r="CF26" t="s">
        <v>336</v>
      </c>
      <c r="CG26" t="s">
        <v>336</v>
      </c>
      <c r="CH26" t="s">
        <v>369</v>
      </c>
      <c r="CI26" t="s">
        <v>369</v>
      </c>
      <c r="CJ26" t="s">
        <v>369</v>
      </c>
      <c r="CK26" t="s">
        <v>370</v>
      </c>
      <c r="CL26" t="s">
        <v>370</v>
      </c>
      <c r="CM26" t="s">
        <v>370</v>
      </c>
      <c r="CN26">
        <v>0</v>
      </c>
      <c r="CO26" t="s">
        <v>372</v>
      </c>
      <c r="CP26" t="s">
        <v>372</v>
      </c>
      <c r="CQ26" t="s">
        <v>372</v>
      </c>
      <c r="CR26" t="s">
        <v>373</v>
      </c>
      <c r="CS26" t="s">
        <v>373</v>
      </c>
      <c r="CT26" t="s">
        <v>373</v>
      </c>
      <c r="CU26" t="s">
        <v>373</v>
      </c>
      <c r="CV26" t="s">
        <v>373</v>
      </c>
      <c r="CW26" t="s">
        <v>373</v>
      </c>
      <c r="CX26" t="s">
        <v>373</v>
      </c>
      <c r="CY26" t="s">
        <v>373</v>
      </c>
      <c r="CZ26" t="s">
        <v>373</v>
      </c>
      <c r="DA26" t="s">
        <v>373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 t="s">
        <v>374</v>
      </c>
      <c r="DW26" t="s">
        <v>375</v>
      </c>
      <c r="DX26" t="s">
        <v>376</v>
      </c>
      <c r="DY26" t="s">
        <v>374</v>
      </c>
      <c r="DZ26" t="s">
        <v>375</v>
      </c>
      <c r="EA26" t="s">
        <v>376</v>
      </c>
      <c r="EB26">
        <v>0</v>
      </c>
      <c r="EC26" t="s">
        <v>374</v>
      </c>
      <c r="ED26" t="s">
        <v>375</v>
      </c>
      <c r="EE26" t="s">
        <v>376</v>
      </c>
      <c r="EF26" s="15">
        <v>0</v>
      </c>
      <c r="EG26" s="15">
        <v>0</v>
      </c>
      <c r="EH26" s="15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 s="15">
        <v>0</v>
      </c>
      <c r="EQ26" s="15">
        <v>0</v>
      </c>
      <c r="ER26" s="15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</row>
    <row r="27" spans="1:175" x14ac:dyDescent="0.3">
      <c r="A27" s="73"/>
      <c r="B27" s="3" t="s">
        <v>140</v>
      </c>
      <c r="C27" s="4" t="s">
        <v>13</v>
      </c>
      <c r="D27" s="2" t="s">
        <v>232</v>
      </c>
      <c r="E27" s="9">
        <v>0</v>
      </c>
      <c r="F27" s="13">
        <v>0</v>
      </c>
      <c r="G27" s="13" t="s">
        <v>92</v>
      </c>
      <c r="H27">
        <v>0</v>
      </c>
      <c r="I27" s="24" t="str">
        <f>B24</f>
        <v>Reactant11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t="s">
        <v>312</v>
      </c>
      <c r="Q27" t="s">
        <v>312</v>
      </c>
      <c r="R27" t="s">
        <v>312</v>
      </c>
      <c r="S27" t="s">
        <v>312</v>
      </c>
      <c r="T27" t="s">
        <v>312</v>
      </c>
      <c r="U27" t="s">
        <v>312</v>
      </c>
      <c r="V27" t="s">
        <v>312</v>
      </c>
      <c r="W27" t="s">
        <v>312</v>
      </c>
      <c r="X27" t="s">
        <v>312</v>
      </c>
      <c r="Y27" t="s">
        <v>312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14">
        <v>0</v>
      </c>
      <c r="BH27" s="14">
        <v>0</v>
      </c>
      <c r="BI27" s="14">
        <v>0</v>
      </c>
      <c r="BJ27" s="14">
        <v>0</v>
      </c>
      <c r="BK27" s="14">
        <v>0</v>
      </c>
      <c r="BL27" s="14">
        <v>0</v>
      </c>
      <c r="BM27" s="14">
        <v>0</v>
      </c>
      <c r="BN27" s="14">
        <v>0</v>
      </c>
      <c r="BO27" s="14">
        <v>0</v>
      </c>
      <c r="BP27" s="14">
        <v>0</v>
      </c>
      <c r="BQ27" s="14">
        <v>0</v>
      </c>
      <c r="BR27" s="14">
        <v>0</v>
      </c>
      <c r="BS27" s="14">
        <v>0</v>
      </c>
      <c r="BT27" s="14">
        <v>0</v>
      </c>
      <c r="BU27" s="14">
        <v>0</v>
      </c>
      <c r="BV27" s="14">
        <v>0</v>
      </c>
      <c r="BW27" s="14">
        <v>0</v>
      </c>
      <c r="BX27" t="s">
        <v>337</v>
      </c>
      <c r="BY27" t="s">
        <v>338</v>
      </c>
      <c r="BZ27" t="s">
        <v>288</v>
      </c>
      <c r="CA27" t="s">
        <v>337</v>
      </c>
      <c r="CB27" t="s">
        <v>288</v>
      </c>
      <c r="CC27" t="s">
        <v>337</v>
      </c>
      <c r="CD27" t="s">
        <v>288</v>
      </c>
      <c r="CE27" t="s">
        <v>288</v>
      </c>
      <c r="CF27" t="s">
        <v>288</v>
      </c>
      <c r="CG27" t="s">
        <v>339</v>
      </c>
      <c r="CH27">
        <v>0</v>
      </c>
      <c r="CI27" t="s">
        <v>377</v>
      </c>
      <c r="CJ27">
        <v>0</v>
      </c>
      <c r="CK27" t="s">
        <v>377</v>
      </c>
      <c r="CL27" t="s">
        <v>377</v>
      </c>
      <c r="CM27" t="s">
        <v>377</v>
      </c>
      <c r="CN27">
        <v>0</v>
      </c>
      <c r="CO27" t="s">
        <v>377</v>
      </c>
      <c r="CP27" t="s">
        <v>377</v>
      </c>
      <c r="CQ27" t="s">
        <v>377</v>
      </c>
      <c r="CR27" t="s">
        <v>378</v>
      </c>
      <c r="CS27" t="s">
        <v>378</v>
      </c>
      <c r="CT27" t="s">
        <v>378</v>
      </c>
      <c r="CU27" t="s">
        <v>378</v>
      </c>
      <c r="CV27" t="s">
        <v>378</v>
      </c>
      <c r="CW27" t="s">
        <v>378</v>
      </c>
      <c r="CX27" t="s">
        <v>378</v>
      </c>
      <c r="CY27" t="s">
        <v>378</v>
      </c>
      <c r="CZ27" t="s">
        <v>378</v>
      </c>
      <c r="DA27" t="s">
        <v>378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 s="52">
        <v>0</v>
      </c>
      <c r="FK27" s="52">
        <v>0</v>
      </c>
      <c r="FL27" s="52">
        <v>0</v>
      </c>
      <c r="FM27" s="52">
        <v>0</v>
      </c>
      <c r="FN27" s="52">
        <v>0</v>
      </c>
      <c r="FO27" s="52">
        <v>0</v>
      </c>
      <c r="FP27" s="52">
        <v>0</v>
      </c>
      <c r="FQ27" s="52">
        <v>0</v>
      </c>
      <c r="FR27" s="52">
        <v>0</v>
      </c>
      <c r="FS27" s="52">
        <v>0</v>
      </c>
    </row>
    <row r="28" spans="1:175" x14ac:dyDescent="0.3">
      <c r="A28" s="73"/>
      <c r="B28" s="3" t="s">
        <v>140</v>
      </c>
      <c r="C28" s="4" t="s">
        <v>13</v>
      </c>
      <c r="D28" s="2" t="s">
        <v>242</v>
      </c>
      <c r="E28" s="9">
        <v>0</v>
      </c>
      <c r="F28" s="13">
        <v>0</v>
      </c>
      <c r="G28" s="13" t="s">
        <v>245</v>
      </c>
      <c r="H28">
        <v>0</v>
      </c>
      <c r="I28" s="24" t="str">
        <f>B24</f>
        <v>Reactant11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t="s">
        <v>312</v>
      </c>
      <c r="Q28" t="s">
        <v>312</v>
      </c>
      <c r="R28" t="s">
        <v>312</v>
      </c>
      <c r="S28" t="s">
        <v>312</v>
      </c>
      <c r="T28" t="s">
        <v>312</v>
      </c>
      <c r="U28" t="s">
        <v>312</v>
      </c>
      <c r="V28" t="s">
        <v>312</v>
      </c>
      <c r="W28" t="s">
        <v>312</v>
      </c>
      <c r="X28" t="s">
        <v>312</v>
      </c>
      <c r="Y28" t="s">
        <v>312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T28" s="14">
        <v>0</v>
      </c>
      <c r="BU28" s="14">
        <v>0</v>
      </c>
      <c r="BV28" s="14">
        <v>0</v>
      </c>
      <c r="BW28" s="14">
        <v>0</v>
      </c>
      <c r="BX28" s="1" t="s">
        <v>425</v>
      </c>
      <c r="BY28" s="1" t="s">
        <v>425</v>
      </c>
      <c r="BZ28" s="1" t="s">
        <v>425</v>
      </c>
      <c r="CA28" s="1" t="s">
        <v>425</v>
      </c>
      <c r="CB28" s="1" t="s">
        <v>425</v>
      </c>
      <c r="CC28" s="1" t="s">
        <v>425</v>
      </c>
      <c r="CD28" s="1" t="s">
        <v>425</v>
      </c>
      <c r="CE28" s="1" t="s">
        <v>425</v>
      </c>
      <c r="CF28" s="1" t="s">
        <v>425</v>
      </c>
      <c r="CG28" s="1" t="s">
        <v>425</v>
      </c>
      <c r="CH28" s="1">
        <v>0</v>
      </c>
      <c r="CI28" s="1" t="s">
        <v>377</v>
      </c>
      <c r="CJ28" s="1">
        <v>0</v>
      </c>
      <c r="CK28" t="s">
        <v>379</v>
      </c>
      <c r="CL28" t="s">
        <v>379</v>
      </c>
      <c r="CM28" t="s">
        <v>379</v>
      </c>
      <c r="CN28">
        <v>0</v>
      </c>
      <c r="CO28" t="s">
        <v>377</v>
      </c>
      <c r="CP28" t="s">
        <v>377</v>
      </c>
      <c r="CQ28" t="s">
        <v>377</v>
      </c>
      <c r="CR28" s="1" t="s">
        <v>380</v>
      </c>
      <c r="CS28" s="1" t="s">
        <v>380</v>
      </c>
      <c r="CT28" s="1" t="s">
        <v>380</v>
      </c>
      <c r="CU28" s="1" t="s">
        <v>380</v>
      </c>
      <c r="CV28" s="1" t="s">
        <v>380</v>
      </c>
      <c r="CW28" s="1" t="s">
        <v>380</v>
      </c>
      <c r="CX28" s="1" t="s">
        <v>380</v>
      </c>
      <c r="CY28" s="1" t="s">
        <v>380</v>
      </c>
      <c r="CZ28" s="1" t="s">
        <v>380</v>
      </c>
      <c r="DA28" s="1" t="s">
        <v>380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 s="16">
        <v>0</v>
      </c>
      <c r="EG28" s="16">
        <v>0</v>
      </c>
      <c r="EH28" s="16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 s="16">
        <v>0</v>
      </c>
      <c r="EQ28" s="16">
        <v>0</v>
      </c>
      <c r="ER28" s="16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 s="52">
        <v>0</v>
      </c>
      <c r="FK28" s="52">
        <v>0</v>
      </c>
      <c r="FL28" s="52">
        <v>0</v>
      </c>
      <c r="FM28" s="52">
        <v>0</v>
      </c>
      <c r="FN28" s="52">
        <v>0</v>
      </c>
      <c r="FO28" s="52">
        <v>0</v>
      </c>
      <c r="FP28" s="52">
        <v>0</v>
      </c>
      <c r="FQ28" s="52">
        <v>0</v>
      </c>
      <c r="FR28" s="52">
        <v>0</v>
      </c>
      <c r="FS28" s="52">
        <v>0</v>
      </c>
    </row>
    <row r="29" spans="1:175" x14ac:dyDescent="0.3">
      <c r="A29" s="73"/>
      <c r="B29" s="3" t="s">
        <v>140</v>
      </c>
      <c r="C29" s="4" t="s">
        <v>13</v>
      </c>
      <c r="D29" s="2" t="s">
        <v>241</v>
      </c>
      <c r="E29" s="9">
        <v>0</v>
      </c>
      <c r="F29" s="13">
        <v>0</v>
      </c>
      <c r="G29" s="13" t="s">
        <v>246</v>
      </c>
      <c r="H29">
        <v>0</v>
      </c>
      <c r="I29" s="24" t="str">
        <f>B24</f>
        <v>Reactant11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t="s">
        <v>312</v>
      </c>
      <c r="Q29" t="s">
        <v>312</v>
      </c>
      <c r="R29" t="s">
        <v>312</v>
      </c>
      <c r="S29" t="s">
        <v>312</v>
      </c>
      <c r="T29" t="s">
        <v>312</v>
      </c>
      <c r="U29" t="s">
        <v>312</v>
      </c>
      <c r="V29" t="s">
        <v>312</v>
      </c>
      <c r="W29" t="s">
        <v>312</v>
      </c>
      <c r="X29" t="s">
        <v>312</v>
      </c>
      <c r="Y29" t="s">
        <v>312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</v>
      </c>
      <c r="BS29" s="14">
        <v>0</v>
      </c>
      <c r="BT29" s="14">
        <v>0</v>
      </c>
      <c r="BU29" s="14">
        <v>0</v>
      </c>
      <c r="BV29" s="14">
        <v>0</v>
      </c>
      <c r="BW29" s="14">
        <v>0</v>
      </c>
      <c r="BX29" s="1" t="s">
        <v>288</v>
      </c>
      <c r="BY29" s="1" t="s">
        <v>288</v>
      </c>
      <c r="BZ29" s="1" t="s">
        <v>288</v>
      </c>
      <c r="CA29" s="24" t="s">
        <v>288</v>
      </c>
      <c r="CB29" s="24" t="s">
        <v>288</v>
      </c>
      <c r="CC29" s="24" t="s">
        <v>288</v>
      </c>
      <c r="CD29" s="1" t="s">
        <v>288</v>
      </c>
      <c r="CE29" t="s">
        <v>288</v>
      </c>
      <c r="CF29" t="s">
        <v>288</v>
      </c>
      <c r="CG29" t="s">
        <v>288</v>
      </c>
      <c r="CH29" s="1">
        <v>0</v>
      </c>
      <c r="CI29" s="1" t="s">
        <v>377</v>
      </c>
      <c r="CJ29" s="1">
        <v>0</v>
      </c>
      <c r="CK29" t="s">
        <v>379</v>
      </c>
      <c r="CL29" t="s">
        <v>379</v>
      </c>
      <c r="CM29" t="s">
        <v>379</v>
      </c>
      <c r="CN29">
        <v>0</v>
      </c>
      <c r="CO29" t="s">
        <v>377</v>
      </c>
      <c r="CP29" t="s">
        <v>377</v>
      </c>
      <c r="CQ29" t="s">
        <v>377</v>
      </c>
      <c r="CR29" s="1" t="s">
        <v>380</v>
      </c>
      <c r="CS29" s="1" t="s">
        <v>380</v>
      </c>
      <c r="CT29" s="1" t="s">
        <v>380</v>
      </c>
      <c r="CU29" s="1" t="s">
        <v>380</v>
      </c>
      <c r="CV29" s="1" t="s">
        <v>380</v>
      </c>
      <c r="CW29" s="1" t="s">
        <v>380</v>
      </c>
      <c r="CX29" s="1" t="s">
        <v>380</v>
      </c>
      <c r="CY29" s="1" t="s">
        <v>380</v>
      </c>
      <c r="CZ29" s="1" t="s">
        <v>380</v>
      </c>
      <c r="DA29" s="1" t="s">
        <v>380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 s="16">
        <v>0</v>
      </c>
      <c r="EG29" s="16">
        <v>0</v>
      </c>
      <c r="EH29" s="16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 s="16">
        <v>0</v>
      </c>
      <c r="EQ29" s="16">
        <v>0</v>
      </c>
      <c r="ER29" s="16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 s="52">
        <v>0</v>
      </c>
      <c r="FK29" s="52">
        <v>0</v>
      </c>
      <c r="FL29" s="52">
        <v>0</v>
      </c>
      <c r="FM29" s="52">
        <v>0</v>
      </c>
      <c r="FN29" s="52">
        <v>0</v>
      </c>
      <c r="FO29" s="52">
        <v>0</v>
      </c>
      <c r="FP29" s="52">
        <v>0</v>
      </c>
      <c r="FQ29" s="52">
        <v>0</v>
      </c>
      <c r="FR29" s="52">
        <v>0</v>
      </c>
      <c r="FS29" s="52">
        <v>0</v>
      </c>
    </row>
    <row r="30" spans="1:175" x14ac:dyDescent="0.3">
      <c r="A30" s="73"/>
      <c r="B30" s="3" t="s">
        <v>140</v>
      </c>
      <c r="C30" s="4" t="s">
        <v>13</v>
      </c>
      <c r="D30" s="2" t="s">
        <v>243</v>
      </c>
      <c r="E30" s="9">
        <v>0</v>
      </c>
      <c r="F30" s="13">
        <v>0</v>
      </c>
      <c r="G30" s="13" t="s">
        <v>247</v>
      </c>
      <c r="H30">
        <v>0</v>
      </c>
      <c r="I30" s="24" t="str">
        <f>B24</f>
        <v>Reactant11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t="s">
        <v>312</v>
      </c>
      <c r="Q30" t="s">
        <v>312</v>
      </c>
      <c r="R30" t="s">
        <v>312</v>
      </c>
      <c r="S30" t="s">
        <v>312</v>
      </c>
      <c r="T30" t="s">
        <v>312</v>
      </c>
      <c r="U30" t="s">
        <v>312</v>
      </c>
      <c r="V30" t="s">
        <v>312</v>
      </c>
      <c r="W30" t="s">
        <v>312</v>
      </c>
      <c r="X30" t="s">
        <v>312</v>
      </c>
      <c r="Y30" t="s">
        <v>312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T30" s="14">
        <v>0</v>
      </c>
      <c r="BU30" s="14">
        <v>0</v>
      </c>
      <c r="BV30" s="14">
        <v>0</v>
      </c>
      <c r="BW30" s="14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>
        <v>0</v>
      </c>
      <c r="DF30" s="1">
        <v>0</v>
      </c>
      <c r="DG30">
        <v>0</v>
      </c>
      <c r="DH30" s="1">
        <v>0</v>
      </c>
      <c r="DI30">
        <v>0</v>
      </c>
      <c r="DJ30" s="1">
        <v>0</v>
      </c>
      <c r="DK30">
        <v>0</v>
      </c>
      <c r="DL30" s="1">
        <v>0</v>
      </c>
      <c r="DM30" s="1">
        <v>0</v>
      </c>
      <c r="DN30" s="1">
        <v>0</v>
      </c>
      <c r="DO30">
        <v>0</v>
      </c>
      <c r="DP30" s="1">
        <v>0</v>
      </c>
      <c r="DQ30">
        <v>0</v>
      </c>
      <c r="DR30" s="1">
        <v>0</v>
      </c>
      <c r="DS30">
        <v>0</v>
      </c>
      <c r="DT30" s="1">
        <v>0</v>
      </c>
      <c r="DU30">
        <v>0</v>
      </c>
      <c r="DV30" s="1">
        <v>0</v>
      </c>
      <c r="DW30" s="1">
        <v>0</v>
      </c>
      <c r="DX30" s="1">
        <v>0</v>
      </c>
      <c r="DY30">
        <v>0</v>
      </c>
      <c r="DZ30" s="1">
        <v>0</v>
      </c>
      <c r="EA30">
        <v>0</v>
      </c>
      <c r="EB30" s="1">
        <v>0</v>
      </c>
      <c r="EC30">
        <v>0</v>
      </c>
      <c r="ED30" s="1">
        <v>0</v>
      </c>
      <c r="EE30">
        <v>0</v>
      </c>
      <c r="EF30" s="1">
        <v>0</v>
      </c>
      <c r="EG30" s="1">
        <v>0</v>
      </c>
      <c r="EH30" s="1">
        <v>0</v>
      </c>
      <c r="EI30">
        <v>0</v>
      </c>
      <c r="EJ30" s="1">
        <v>0</v>
      </c>
      <c r="EK30">
        <v>0</v>
      </c>
      <c r="EL30" s="1">
        <v>0</v>
      </c>
      <c r="EM30">
        <v>0</v>
      </c>
      <c r="EN30" s="1">
        <v>0</v>
      </c>
      <c r="EO30">
        <v>0</v>
      </c>
      <c r="EP30" s="1">
        <v>0</v>
      </c>
      <c r="EQ30" s="1">
        <v>0</v>
      </c>
      <c r="ER30" s="1">
        <v>0</v>
      </c>
      <c r="ES30">
        <v>0</v>
      </c>
      <c r="ET30" s="1">
        <v>0</v>
      </c>
      <c r="EU30">
        <v>0</v>
      </c>
      <c r="EV30" s="1">
        <v>0</v>
      </c>
      <c r="EW30">
        <v>0</v>
      </c>
      <c r="EX30" s="1">
        <v>0</v>
      </c>
      <c r="EY30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</row>
    <row r="31" spans="1:175" x14ac:dyDescent="0.3">
      <c r="A31" s="73"/>
      <c r="B31" s="3" t="s">
        <v>140</v>
      </c>
      <c r="C31" s="4" t="s">
        <v>13</v>
      </c>
      <c r="D31" s="2" t="s">
        <v>244</v>
      </c>
      <c r="E31" s="9">
        <v>0</v>
      </c>
      <c r="F31" s="13">
        <v>0</v>
      </c>
      <c r="G31" s="13" t="s">
        <v>248</v>
      </c>
      <c r="H31">
        <v>0</v>
      </c>
      <c r="I31" s="24" t="str">
        <f>B24</f>
        <v>Reactant11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t="s">
        <v>312</v>
      </c>
      <c r="Q31" t="s">
        <v>312</v>
      </c>
      <c r="R31" t="s">
        <v>312</v>
      </c>
      <c r="S31" t="s">
        <v>312</v>
      </c>
      <c r="T31" t="s">
        <v>312</v>
      </c>
      <c r="U31" t="s">
        <v>312</v>
      </c>
      <c r="V31" t="s">
        <v>312</v>
      </c>
      <c r="W31" t="s">
        <v>312</v>
      </c>
      <c r="X31" t="s">
        <v>312</v>
      </c>
      <c r="Y31" t="s">
        <v>312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T31" s="14">
        <v>0</v>
      </c>
      <c r="BU31" s="14">
        <v>0</v>
      </c>
      <c r="BV31" s="14">
        <v>0</v>
      </c>
      <c r="BW31" s="14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>
        <v>0</v>
      </c>
      <c r="DF31" s="1">
        <v>0</v>
      </c>
      <c r="DG31">
        <v>0</v>
      </c>
      <c r="DH31" s="1">
        <v>0</v>
      </c>
      <c r="DI31">
        <v>0</v>
      </c>
      <c r="DJ31" s="1">
        <v>0</v>
      </c>
      <c r="DK31">
        <v>0</v>
      </c>
      <c r="DL31" s="1">
        <v>0</v>
      </c>
      <c r="DM31" s="1">
        <v>0</v>
      </c>
      <c r="DN31" s="1">
        <v>0</v>
      </c>
      <c r="DO31">
        <v>0</v>
      </c>
      <c r="DP31" s="1">
        <v>0</v>
      </c>
      <c r="DQ31">
        <v>0</v>
      </c>
      <c r="DR31" s="1">
        <v>0</v>
      </c>
      <c r="DS31">
        <v>0</v>
      </c>
      <c r="DT31" s="1">
        <v>0</v>
      </c>
      <c r="DU31">
        <v>0</v>
      </c>
      <c r="DV31" s="1">
        <v>0</v>
      </c>
      <c r="DW31" s="1">
        <v>0</v>
      </c>
      <c r="DX31" s="1">
        <v>0</v>
      </c>
      <c r="DY31">
        <v>0</v>
      </c>
      <c r="DZ31" s="1">
        <v>0</v>
      </c>
      <c r="EA31">
        <v>0</v>
      </c>
      <c r="EB31" s="1">
        <v>0</v>
      </c>
      <c r="EC31">
        <v>0</v>
      </c>
      <c r="ED31" s="1">
        <v>0</v>
      </c>
      <c r="EE31">
        <v>0</v>
      </c>
      <c r="EF31" s="1">
        <v>0</v>
      </c>
      <c r="EG31" s="1">
        <v>0</v>
      </c>
      <c r="EH31" s="1">
        <v>0</v>
      </c>
      <c r="EI31">
        <v>0</v>
      </c>
      <c r="EJ31" s="1">
        <v>0</v>
      </c>
      <c r="EK31">
        <v>0</v>
      </c>
      <c r="EL31" s="1">
        <v>0</v>
      </c>
      <c r="EM31">
        <v>0</v>
      </c>
      <c r="EN31" s="1">
        <v>0</v>
      </c>
      <c r="EO31">
        <v>0</v>
      </c>
      <c r="EP31" s="1">
        <v>0</v>
      </c>
      <c r="EQ31" s="1">
        <v>0</v>
      </c>
      <c r="ER31" s="1">
        <v>0</v>
      </c>
      <c r="ES31">
        <v>0</v>
      </c>
      <c r="ET31" s="1">
        <v>0</v>
      </c>
      <c r="EU31">
        <v>0</v>
      </c>
      <c r="EV31" s="1">
        <v>0</v>
      </c>
      <c r="EW31">
        <v>0</v>
      </c>
      <c r="EX31" s="1">
        <v>0</v>
      </c>
      <c r="EY3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</row>
    <row r="32" spans="1:175" x14ac:dyDescent="0.3">
      <c r="A32" s="73"/>
      <c r="B32" s="25" t="s">
        <v>136</v>
      </c>
      <c r="C32" s="11" t="s">
        <v>277</v>
      </c>
      <c r="D32" s="2" t="s">
        <v>75</v>
      </c>
      <c r="E32" s="9">
        <v>0</v>
      </c>
      <c r="F32" s="13">
        <v>0</v>
      </c>
      <c r="G32" s="13" t="s">
        <v>76</v>
      </c>
      <c r="H32" s="10">
        <v>0</v>
      </c>
      <c r="I32" t="s">
        <v>12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T32" s="14">
        <v>0</v>
      </c>
      <c r="BU32" s="14">
        <v>0</v>
      </c>
      <c r="BV32" s="14">
        <v>0</v>
      </c>
      <c r="BW32" s="14">
        <v>0</v>
      </c>
      <c r="BX32" s="10">
        <v>0</v>
      </c>
      <c r="BY32" s="10">
        <v>0</v>
      </c>
      <c r="BZ32" s="10">
        <v>0</v>
      </c>
      <c r="CA32" s="10">
        <v>0</v>
      </c>
      <c r="CB32" s="10">
        <v>0</v>
      </c>
      <c r="CC32" s="10">
        <v>0</v>
      </c>
      <c r="CD32" s="10">
        <v>0</v>
      </c>
      <c r="CE32" s="10">
        <v>0</v>
      </c>
      <c r="CF32" s="10">
        <v>0</v>
      </c>
      <c r="CG32" s="10">
        <v>0</v>
      </c>
      <c r="CH32" s="10">
        <v>0</v>
      </c>
      <c r="CI32" s="10">
        <v>0</v>
      </c>
      <c r="CJ32" s="10">
        <v>0</v>
      </c>
      <c r="CK32">
        <v>0</v>
      </c>
      <c r="CL32" s="10">
        <v>0</v>
      </c>
      <c r="CM32">
        <v>0</v>
      </c>
      <c r="CN32" s="10">
        <v>0</v>
      </c>
      <c r="CO32">
        <v>0</v>
      </c>
      <c r="CP32" s="10">
        <v>0</v>
      </c>
      <c r="CQ32">
        <v>0</v>
      </c>
      <c r="CR32" s="10">
        <v>0</v>
      </c>
      <c r="CS32" s="10">
        <v>0</v>
      </c>
      <c r="CT32" s="10">
        <v>0</v>
      </c>
      <c r="CU32">
        <v>0</v>
      </c>
      <c r="CV32" s="10">
        <v>0</v>
      </c>
      <c r="CW32">
        <v>0</v>
      </c>
      <c r="CX32" s="10">
        <v>0</v>
      </c>
      <c r="CY32">
        <v>0</v>
      </c>
      <c r="CZ32" s="10">
        <v>0</v>
      </c>
      <c r="DA32">
        <v>0</v>
      </c>
      <c r="DB32" s="10">
        <v>0</v>
      </c>
      <c r="DC32" s="10">
        <v>0</v>
      </c>
      <c r="DD32" s="10">
        <v>0</v>
      </c>
      <c r="DE32">
        <v>0</v>
      </c>
      <c r="DF32" s="10">
        <v>0</v>
      </c>
      <c r="DG32">
        <v>0</v>
      </c>
      <c r="DH32" s="10">
        <v>0</v>
      </c>
      <c r="DI32">
        <v>0</v>
      </c>
      <c r="DJ32" s="10">
        <v>0</v>
      </c>
      <c r="DK32">
        <v>0</v>
      </c>
      <c r="DL32" s="10">
        <v>0</v>
      </c>
      <c r="DM32" s="10">
        <v>0</v>
      </c>
      <c r="DN32" s="10">
        <v>0</v>
      </c>
      <c r="DO32">
        <v>0</v>
      </c>
      <c r="DP32" s="10">
        <v>0</v>
      </c>
      <c r="DQ32">
        <v>0</v>
      </c>
      <c r="DR32" s="10">
        <v>0</v>
      </c>
      <c r="DS32">
        <v>0</v>
      </c>
      <c r="DT32" s="10">
        <v>0</v>
      </c>
      <c r="DU32">
        <v>0</v>
      </c>
      <c r="DV32" s="10">
        <v>0</v>
      </c>
      <c r="DW32" s="10">
        <v>0</v>
      </c>
      <c r="DX32" s="10">
        <v>0</v>
      </c>
      <c r="DY32">
        <v>0</v>
      </c>
      <c r="DZ32" s="10">
        <v>0</v>
      </c>
      <c r="EA32">
        <v>0</v>
      </c>
      <c r="EB32" s="10">
        <v>0</v>
      </c>
      <c r="EC32">
        <v>0</v>
      </c>
      <c r="ED32" s="10">
        <v>0</v>
      </c>
      <c r="EE32">
        <v>0</v>
      </c>
      <c r="EF32" s="10">
        <v>0</v>
      </c>
      <c r="EG32" s="10">
        <v>0</v>
      </c>
      <c r="EH32" s="10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 s="10">
        <v>0</v>
      </c>
      <c r="EQ32" s="10">
        <v>0</v>
      </c>
      <c r="ER32" s="10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 s="10">
        <v>0</v>
      </c>
      <c r="FK32" s="10">
        <v>0</v>
      </c>
      <c r="FL32" s="10">
        <v>0</v>
      </c>
      <c r="FM32">
        <v>0</v>
      </c>
      <c r="FN32" s="10">
        <v>0</v>
      </c>
      <c r="FO32">
        <v>0</v>
      </c>
      <c r="FP32" s="10">
        <v>0</v>
      </c>
      <c r="FQ32">
        <v>0</v>
      </c>
      <c r="FR32" s="10">
        <v>0</v>
      </c>
      <c r="FS32">
        <v>0</v>
      </c>
    </row>
    <row r="33" spans="1:175" x14ac:dyDescent="0.3">
      <c r="A33" s="73"/>
      <c r="B33" s="25" t="s">
        <v>137</v>
      </c>
      <c r="C33" s="11" t="s">
        <v>277</v>
      </c>
      <c r="D33" s="2" t="s">
        <v>409</v>
      </c>
      <c r="E33" s="9">
        <v>0</v>
      </c>
      <c r="F33" s="13">
        <v>0</v>
      </c>
      <c r="G33" s="13" t="s">
        <v>413</v>
      </c>
      <c r="H33" s="10">
        <v>0</v>
      </c>
      <c r="I33" t="s">
        <v>12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T33" s="14">
        <v>0</v>
      </c>
      <c r="BU33" s="14">
        <v>0</v>
      </c>
      <c r="BV33" s="14">
        <v>0</v>
      </c>
      <c r="BW33" s="14">
        <v>0</v>
      </c>
      <c r="BX33" s="10">
        <v>0</v>
      </c>
      <c r="BY33" s="10">
        <v>0</v>
      </c>
      <c r="BZ33" s="10">
        <v>0</v>
      </c>
      <c r="CA33" s="10">
        <v>0</v>
      </c>
      <c r="CB33" s="10">
        <v>0</v>
      </c>
      <c r="CC33" s="10">
        <v>0</v>
      </c>
      <c r="CD33" s="10">
        <v>0</v>
      </c>
      <c r="CE33" s="10">
        <v>0</v>
      </c>
      <c r="CF33" s="10">
        <v>0</v>
      </c>
      <c r="CG33" s="10">
        <v>0</v>
      </c>
      <c r="CH33" s="10">
        <v>0</v>
      </c>
      <c r="CI33" s="10">
        <v>0</v>
      </c>
      <c r="CJ33" s="10">
        <v>0</v>
      </c>
      <c r="CK33">
        <v>0</v>
      </c>
      <c r="CL33" s="10">
        <v>0</v>
      </c>
      <c r="CM33">
        <v>0</v>
      </c>
      <c r="CN33" s="10">
        <v>0</v>
      </c>
      <c r="CO33">
        <v>0</v>
      </c>
      <c r="CP33" s="10">
        <v>0</v>
      </c>
      <c r="CQ33">
        <v>0</v>
      </c>
      <c r="CR33" s="10">
        <v>0</v>
      </c>
      <c r="CS33" s="10">
        <v>0</v>
      </c>
      <c r="CT33" s="10">
        <v>0</v>
      </c>
      <c r="CU33">
        <v>0</v>
      </c>
      <c r="CV33" s="10">
        <v>0</v>
      </c>
      <c r="CW33">
        <v>0</v>
      </c>
      <c r="CX33" s="10">
        <v>0</v>
      </c>
      <c r="CY33">
        <v>0</v>
      </c>
      <c r="CZ33" s="10">
        <v>0</v>
      </c>
      <c r="DA33">
        <v>0</v>
      </c>
      <c r="DB33" s="10">
        <v>0</v>
      </c>
      <c r="DC33" s="10">
        <v>0</v>
      </c>
      <c r="DD33" s="10">
        <v>0</v>
      </c>
      <c r="DE33">
        <v>0</v>
      </c>
      <c r="DF33" s="10">
        <v>0</v>
      </c>
      <c r="DG33">
        <v>0</v>
      </c>
      <c r="DH33" s="10">
        <v>0</v>
      </c>
      <c r="DI33">
        <v>0</v>
      </c>
      <c r="DJ33" s="10">
        <v>0</v>
      </c>
      <c r="DK33">
        <v>0</v>
      </c>
      <c r="DL33" s="10">
        <v>0</v>
      </c>
      <c r="DM33" s="10">
        <v>0</v>
      </c>
      <c r="DN33" s="10">
        <v>0</v>
      </c>
      <c r="DO33">
        <v>0</v>
      </c>
      <c r="DP33" s="10">
        <v>0</v>
      </c>
      <c r="DQ33">
        <v>0</v>
      </c>
      <c r="DR33" s="10">
        <v>0</v>
      </c>
      <c r="DS33">
        <v>0</v>
      </c>
      <c r="DT33" s="10">
        <v>0</v>
      </c>
      <c r="DU33">
        <v>0</v>
      </c>
      <c r="DV33" s="10">
        <v>0</v>
      </c>
      <c r="DW33" s="10">
        <v>0</v>
      </c>
      <c r="DX33" s="10">
        <v>0</v>
      </c>
      <c r="DY33">
        <v>0</v>
      </c>
      <c r="DZ33" s="10">
        <v>0</v>
      </c>
      <c r="EA33">
        <v>0</v>
      </c>
      <c r="EB33" s="10">
        <v>0</v>
      </c>
      <c r="EC33">
        <v>0</v>
      </c>
      <c r="ED33" s="10">
        <v>0</v>
      </c>
      <c r="EE33">
        <v>0</v>
      </c>
      <c r="EF33" s="10">
        <v>0</v>
      </c>
      <c r="EG33" s="10">
        <v>0</v>
      </c>
      <c r="EH33" s="10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 s="10">
        <v>0</v>
      </c>
      <c r="EQ33" s="10">
        <v>0</v>
      </c>
      <c r="ER33" s="10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 s="10">
        <v>0</v>
      </c>
      <c r="FK33" s="10">
        <v>0</v>
      </c>
      <c r="FL33" s="10">
        <v>0</v>
      </c>
      <c r="FM33">
        <v>0</v>
      </c>
      <c r="FN33" s="10">
        <v>0</v>
      </c>
      <c r="FO33">
        <v>0</v>
      </c>
      <c r="FP33" s="10">
        <v>0</v>
      </c>
      <c r="FQ33">
        <v>0</v>
      </c>
      <c r="FR33" s="10">
        <v>0</v>
      </c>
      <c r="FS33">
        <v>0</v>
      </c>
    </row>
    <row r="34" spans="1:175" x14ac:dyDescent="0.3">
      <c r="A34" s="73"/>
      <c r="B34" s="25" t="s">
        <v>138</v>
      </c>
      <c r="C34" s="11" t="s">
        <v>277</v>
      </c>
      <c r="D34" s="2" t="s">
        <v>410</v>
      </c>
      <c r="E34" s="9">
        <v>0</v>
      </c>
      <c r="F34" s="13">
        <v>0</v>
      </c>
      <c r="G34" s="13" t="s">
        <v>414</v>
      </c>
      <c r="H34" s="10">
        <v>0</v>
      </c>
      <c r="I34" t="s">
        <v>12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T34" s="14">
        <v>0</v>
      </c>
      <c r="BU34" s="14">
        <v>0</v>
      </c>
      <c r="BV34" s="14">
        <v>0</v>
      </c>
      <c r="BW34" s="14">
        <v>0</v>
      </c>
      <c r="BX34" s="10">
        <v>0</v>
      </c>
      <c r="BY34" s="10">
        <v>0</v>
      </c>
      <c r="BZ34" s="10">
        <v>0</v>
      </c>
      <c r="CA34" s="10">
        <v>0</v>
      </c>
      <c r="CB34" s="10">
        <v>0</v>
      </c>
      <c r="CC34" s="10">
        <v>0</v>
      </c>
      <c r="CD34" s="10">
        <v>0</v>
      </c>
      <c r="CE34" s="10">
        <v>0</v>
      </c>
      <c r="CF34" s="10">
        <v>0</v>
      </c>
      <c r="CG34" s="10">
        <v>0</v>
      </c>
      <c r="CH34" s="10">
        <v>0</v>
      </c>
      <c r="CI34" s="10">
        <v>0</v>
      </c>
      <c r="CJ34" s="10">
        <v>0</v>
      </c>
      <c r="CK34">
        <v>0</v>
      </c>
      <c r="CL34" s="10">
        <v>0</v>
      </c>
      <c r="CM34">
        <v>0</v>
      </c>
      <c r="CN34" s="10">
        <v>0</v>
      </c>
      <c r="CO34">
        <v>0</v>
      </c>
      <c r="CP34" s="10">
        <v>0</v>
      </c>
      <c r="CQ34">
        <v>0</v>
      </c>
      <c r="CR34" s="10">
        <v>0</v>
      </c>
      <c r="CS34" s="10">
        <v>0</v>
      </c>
      <c r="CT34" s="10">
        <v>0</v>
      </c>
      <c r="CU34">
        <v>0</v>
      </c>
      <c r="CV34" s="10">
        <v>0</v>
      </c>
      <c r="CW34">
        <v>0</v>
      </c>
      <c r="CX34" s="10">
        <v>0</v>
      </c>
      <c r="CY34">
        <v>0</v>
      </c>
      <c r="CZ34" s="10">
        <v>0</v>
      </c>
      <c r="DA34">
        <v>0</v>
      </c>
      <c r="DB34" s="10">
        <v>0</v>
      </c>
      <c r="DC34" s="10">
        <v>0</v>
      </c>
      <c r="DD34" s="10">
        <v>0</v>
      </c>
      <c r="DE34">
        <v>0</v>
      </c>
      <c r="DF34" s="10">
        <v>0</v>
      </c>
      <c r="DG34">
        <v>0</v>
      </c>
      <c r="DH34" s="10">
        <v>0</v>
      </c>
      <c r="DI34">
        <v>0</v>
      </c>
      <c r="DJ34" s="10">
        <v>0</v>
      </c>
      <c r="DK34">
        <v>0</v>
      </c>
      <c r="DL34" s="10">
        <v>0</v>
      </c>
      <c r="DM34" s="10">
        <v>0</v>
      </c>
      <c r="DN34" s="10">
        <v>0</v>
      </c>
      <c r="DO34">
        <v>0</v>
      </c>
      <c r="DP34" s="10">
        <v>0</v>
      </c>
      <c r="DQ34">
        <v>0</v>
      </c>
      <c r="DR34" s="10">
        <v>0</v>
      </c>
      <c r="DS34">
        <v>0</v>
      </c>
      <c r="DT34" s="10">
        <v>0</v>
      </c>
      <c r="DU34">
        <v>0</v>
      </c>
      <c r="DV34" s="10">
        <v>0</v>
      </c>
      <c r="DW34" s="10">
        <v>0</v>
      </c>
      <c r="DX34" s="10">
        <v>0</v>
      </c>
      <c r="DY34">
        <v>0</v>
      </c>
      <c r="DZ34" s="10">
        <v>0</v>
      </c>
      <c r="EA34">
        <v>0</v>
      </c>
      <c r="EB34" s="10">
        <v>0</v>
      </c>
      <c r="EC34">
        <v>0</v>
      </c>
      <c r="ED34" s="10">
        <v>0</v>
      </c>
      <c r="EE34">
        <v>0</v>
      </c>
      <c r="EF34" s="10">
        <v>0</v>
      </c>
      <c r="EG34" s="10">
        <v>0</v>
      </c>
      <c r="EH34" s="10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 s="10">
        <v>0</v>
      </c>
      <c r="EQ34" s="10">
        <v>0</v>
      </c>
      <c r="ER34" s="10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 s="10">
        <v>0</v>
      </c>
      <c r="FK34" s="10">
        <v>0</v>
      </c>
      <c r="FL34" s="10">
        <v>0</v>
      </c>
      <c r="FM34">
        <v>0</v>
      </c>
      <c r="FN34" s="10">
        <v>0</v>
      </c>
      <c r="FO34">
        <v>0</v>
      </c>
      <c r="FP34" s="10">
        <v>0</v>
      </c>
      <c r="FQ34">
        <v>0</v>
      </c>
      <c r="FR34" s="10">
        <v>0</v>
      </c>
      <c r="FS34">
        <v>0</v>
      </c>
    </row>
    <row r="35" spans="1:175" x14ac:dyDescent="0.3">
      <c r="A35" s="73"/>
      <c r="B35" s="25" t="s">
        <v>139</v>
      </c>
      <c r="C35" s="11" t="s">
        <v>277</v>
      </c>
      <c r="D35" s="2" t="s">
        <v>411</v>
      </c>
      <c r="E35" s="9">
        <v>0</v>
      </c>
      <c r="F35" s="13">
        <v>0</v>
      </c>
      <c r="G35" s="13" t="s">
        <v>415</v>
      </c>
      <c r="H35" s="10">
        <v>0</v>
      </c>
      <c r="I35" t="s">
        <v>12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T35" s="14">
        <v>0</v>
      </c>
      <c r="BU35" s="14">
        <v>0</v>
      </c>
      <c r="BV35" s="14">
        <v>0</v>
      </c>
      <c r="BW35" s="14">
        <v>0</v>
      </c>
      <c r="BX35" s="10">
        <v>0</v>
      </c>
      <c r="BY35" s="10">
        <v>0</v>
      </c>
      <c r="BZ35" s="10">
        <v>0</v>
      </c>
      <c r="CA35" s="10">
        <v>0</v>
      </c>
      <c r="CB35" s="10">
        <v>0</v>
      </c>
      <c r="CC35" s="10">
        <v>0</v>
      </c>
      <c r="CD35" s="10">
        <v>0</v>
      </c>
      <c r="CE35" s="10">
        <v>0</v>
      </c>
      <c r="CF35" s="10">
        <v>0</v>
      </c>
      <c r="CG35" s="10">
        <v>0</v>
      </c>
      <c r="CH35" s="10">
        <v>0</v>
      </c>
      <c r="CI35" s="10">
        <v>0</v>
      </c>
      <c r="CJ35" s="10">
        <v>0</v>
      </c>
      <c r="CK35">
        <v>0</v>
      </c>
      <c r="CL35" s="10">
        <v>0</v>
      </c>
      <c r="CM35">
        <v>0</v>
      </c>
      <c r="CN35" s="10">
        <v>0</v>
      </c>
      <c r="CO35">
        <v>0</v>
      </c>
      <c r="CP35" s="10">
        <v>0</v>
      </c>
      <c r="CQ35">
        <v>0</v>
      </c>
      <c r="CR35" s="10">
        <v>0</v>
      </c>
      <c r="CS35" s="10">
        <v>0</v>
      </c>
      <c r="CT35" s="10">
        <v>0</v>
      </c>
      <c r="CU35">
        <v>0</v>
      </c>
      <c r="CV35" s="10">
        <v>0</v>
      </c>
      <c r="CW35">
        <v>0</v>
      </c>
      <c r="CX35" s="10">
        <v>0</v>
      </c>
      <c r="CY35">
        <v>0</v>
      </c>
      <c r="CZ35" s="10">
        <v>0</v>
      </c>
      <c r="DA35">
        <v>0</v>
      </c>
      <c r="DB35" s="10">
        <v>0</v>
      </c>
      <c r="DC35" s="10">
        <v>0</v>
      </c>
      <c r="DD35" s="10">
        <v>0</v>
      </c>
      <c r="DE35">
        <v>0</v>
      </c>
      <c r="DF35" s="10">
        <v>0</v>
      </c>
      <c r="DG35">
        <v>0</v>
      </c>
      <c r="DH35" s="10">
        <v>0</v>
      </c>
      <c r="DI35">
        <v>0</v>
      </c>
      <c r="DJ35" s="10">
        <v>0</v>
      </c>
      <c r="DK35">
        <v>0</v>
      </c>
      <c r="DL35" s="10">
        <v>0</v>
      </c>
      <c r="DM35" s="10">
        <v>0</v>
      </c>
      <c r="DN35" s="10">
        <v>0</v>
      </c>
      <c r="DO35">
        <v>0</v>
      </c>
      <c r="DP35" s="10">
        <v>0</v>
      </c>
      <c r="DQ35">
        <v>0</v>
      </c>
      <c r="DR35" s="10">
        <v>0</v>
      </c>
      <c r="DS35">
        <v>0</v>
      </c>
      <c r="DT35" s="10">
        <v>0</v>
      </c>
      <c r="DU35">
        <v>0</v>
      </c>
      <c r="DV35" s="10">
        <v>0</v>
      </c>
      <c r="DW35" s="10">
        <v>0</v>
      </c>
      <c r="DX35" s="10">
        <v>0</v>
      </c>
      <c r="DY35">
        <v>0</v>
      </c>
      <c r="DZ35" s="10">
        <v>0</v>
      </c>
      <c r="EA35">
        <v>0</v>
      </c>
      <c r="EB35" s="10">
        <v>0</v>
      </c>
      <c r="EC35">
        <v>0</v>
      </c>
      <c r="ED35" s="10">
        <v>0</v>
      </c>
      <c r="EE35">
        <v>0</v>
      </c>
      <c r="EF35" s="10">
        <v>0</v>
      </c>
      <c r="EG35" s="10">
        <v>0</v>
      </c>
      <c r="EH35" s="10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 s="10">
        <v>0</v>
      </c>
      <c r="EQ35" s="10">
        <v>0</v>
      </c>
      <c r="ER35" s="10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 s="10">
        <v>0</v>
      </c>
      <c r="FK35" s="10">
        <v>0</v>
      </c>
      <c r="FL35" s="10">
        <v>0</v>
      </c>
      <c r="FM35">
        <v>0</v>
      </c>
      <c r="FN35" s="10">
        <v>0</v>
      </c>
      <c r="FO35">
        <v>0</v>
      </c>
      <c r="FP35" s="10">
        <v>0</v>
      </c>
      <c r="FQ35">
        <v>0</v>
      </c>
      <c r="FR35" s="10">
        <v>0</v>
      </c>
      <c r="FS35">
        <v>0</v>
      </c>
    </row>
    <row r="36" spans="1:175" x14ac:dyDescent="0.3">
      <c r="A36" s="73"/>
      <c r="B36" s="25" t="s">
        <v>250</v>
      </c>
      <c r="C36" s="11" t="s">
        <v>277</v>
      </c>
      <c r="D36" s="2" t="s">
        <v>412</v>
      </c>
      <c r="E36" s="9">
        <v>0</v>
      </c>
      <c r="F36" s="13">
        <v>0</v>
      </c>
      <c r="G36" s="13" t="s">
        <v>416</v>
      </c>
      <c r="H36" s="10">
        <v>0</v>
      </c>
      <c r="I36" t="s">
        <v>12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T36" s="14">
        <v>0</v>
      </c>
      <c r="BU36" s="14">
        <v>0</v>
      </c>
      <c r="BV36" s="14">
        <v>0</v>
      </c>
      <c r="BW36" s="14">
        <v>0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0</v>
      </c>
      <c r="CD36" s="10">
        <v>0</v>
      </c>
      <c r="CE36" s="10">
        <v>0</v>
      </c>
      <c r="CF36" s="10">
        <v>0</v>
      </c>
      <c r="CG36" s="10">
        <v>0</v>
      </c>
      <c r="CH36" s="10">
        <v>0</v>
      </c>
      <c r="CI36" s="10">
        <v>0</v>
      </c>
      <c r="CJ36" s="10">
        <v>0</v>
      </c>
      <c r="CK36">
        <v>0</v>
      </c>
      <c r="CL36" s="10">
        <v>0</v>
      </c>
      <c r="CM36">
        <v>0</v>
      </c>
      <c r="CN36" s="10">
        <v>0</v>
      </c>
      <c r="CO36">
        <v>0</v>
      </c>
      <c r="CP36" s="10">
        <v>0</v>
      </c>
      <c r="CQ36">
        <v>0</v>
      </c>
      <c r="CR36" s="10">
        <v>0</v>
      </c>
      <c r="CS36" s="10">
        <v>0</v>
      </c>
      <c r="CT36" s="10">
        <v>0</v>
      </c>
      <c r="CU36">
        <v>0</v>
      </c>
      <c r="CV36" s="10">
        <v>0</v>
      </c>
      <c r="CW36">
        <v>0</v>
      </c>
      <c r="CX36" s="10">
        <v>0</v>
      </c>
      <c r="CY36">
        <v>0</v>
      </c>
      <c r="CZ36" s="10">
        <v>0</v>
      </c>
      <c r="DA36">
        <v>0</v>
      </c>
      <c r="DB36" s="10">
        <v>0</v>
      </c>
      <c r="DC36" s="10">
        <v>0</v>
      </c>
      <c r="DD36" s="10">
        <v>0</v>
      </c>
      <c r="DE36">
        <v>0</v>
      </c>
      <c r="DF36" s="10">
        <v>0</v>
      </c>
      <c r="DG36">
        <v>0</v>
      </c>
      <c r="DH36" s="10">
        <v>0</v>
      </c>
      <c r="DI36">
        <v>0</v>
      </c>
      <c r="DJ36" s="10">
        <v>0</v>
      </c>
      <c r="DK36">
        <v>0</v>
      </c>
      <c r="DL36" s="10">
        <v>0</v>
      </c>
      <c r="DM36" s="10">
        <v>0</v>
      </c>
      <c r="DN36" s="10">
        <v>0</v>
      </c>
      <c r="DO36">
        <v>0</v>
      </c>
      <c r="DP36" s="10">
        <v>0</v>
      </c>
      <c r="DQ36">
        <v>0</v>
      </c>
      <c r="DR36" s="10">
        <v>0</v>
      </c>
      <c r="DS36">
        <v>0</v>
      </c>
      <c r="DT36" s="10">
        <v>0</v>
      </c>
      <c r="DU36">
        <v>0</v>
      </c>
      <c r="DV36" s="10">
        <v>0</v>
      </c>
      <c r="DW36" s="10">
        <v>0</v>
      </c>
      <c r="DX36" s="10">
        <v>0</v>
      </c>
      <c r="DY36">
        <v>0</v>
      </c>
      <c r="DZ36" s="10">
        <v>0</v>
      </c>
      <c r="EA36">
        <v>0</v>
      </c>
      <c r="EB36" s="10">
        <v>0</v>
      </c>
      <c r="EC36">
        <v>0</v>
      </c>
      <c r="ED36" s="10">
        <v>0</v>
      </c>
      <c r="EE36">
        <v>0</v>
      </c>
      <c r="EF36" s="10">
        <v>0</v>
      </c>
      <c r="EG36" s="10">
        <v>0</v>
      </c>
      <c r="EH36" s="10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 s="10">
        <v>0</v>
      </c>
      <c r="EQ36" s="10">
        <v>0</v>
      </c>
      <c r="ER36" s="10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 s="10">
        <v>0</v>
      </c>
      <c r="FK36" s="10">
        <v>0</v>
      </c>
      <c r="FL36" s="10">
        <v>0</v>
      </c>
      <c r="FM36">
        <v>0</v>
      </c>
      <c r="FN36" s="10">
        <v>0</v>
      </c>
      <c r="FO36">
        <v>0</v>
      </c>
      <c r="FP36" s="10">
        <v>0</v>
      </c>
      <c r="FQ36">
        <v>0</v>
      </c>
      <c r="FR36" s="10">
        <v>0</v>
      </c>
      <c r="FS36">
        <v>0</v>
      </c>
    </row>
    <row r="37" spans="1:175" x14ac:dyDescent="0.3">
      <c r="A37" s="73"/>
      <c r="B37" s="25" t="s">
        <v>417</v>
      </c>
      <c r="C37" s="11" t="s">
        <v>277</v>
      </c>
      <c r="D37" s="2" t="s">
        <v>36</v>
      </c>
      <c r="E37" s="9">
        <v>0</v>
      </c>
      <c r="F37" s="13">
        <v>0</v>
      </c>
      <c r="G37" s="13" t="s">
        <v>19</v>
      </c>
      <c r="H37" s="10">
        <v>0</v>
      </c>
      <c r="I37" t="s">
        <v>12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0</v>
      </c>
      <c r="BR37" s="14">
        <v>0</v>
      </c>
      <c r="BS37" s="14">
        <v>0</v>
      </c>
      <c r="BT37" s="14">
        <v>0</v>
      </c>
      <c r="BU37" s="14">
        <v>0</v>
      </c>
      <c r="BV37" s="14">
        <v>0</v>
      </c>
      <c r="BW37" s="14">
        <v>0</v>
      </c>
      <c r="BX37" s="10">
        <v>0</v>
      </c>
      <c r="BY37" s="10">
        <v>0</v>
      </c>
      <c r="BZ37" s="10">
        <v>0</v>
      </c>
      <c r="CA37" s="10">
        <v>0</v>
      </c>
      <c r="CB37" s="10">
        <v>0</v>
      </c>
      <c r="CC37" s="10">
        <v>0</v>
      </c>
      <c r="CD37" s="10">
        <v>0</v>
      </c>
      <c r="CE37" s="10">
        <v>0</v>
      </c>
      <c r="CF37" s="10">
        <v>0</v>
      </c>
      <c r="CG37" s="10">
        <v>0</v>
      </c>
      <c r="CH37" s="10">
        <v>0</v>
      </c>
      <c r="CI37" s="10">
        <v>0</v>
      </c>
      <c r="CJ37" s="10">
        <v>0</v>
      </c>
      <c r="CK37">
        <v>0</v>
      </c>
      <c r="CL37" s="10">
        <v>0</v>
      </c>
      <c r="CM37">
        <v>0</v>
      </c>
      <c r="CN37" s="10">
        <v>0</v>
      </c>
      <c r="CO37">
        <v>0</v>
      </c>
      <c r="CP37" s="10">
        <v>0</v>
      </c>
      <c r="CQ37">
        <v>0</v>
      </c>
      <c r="CR37" s="10">
        <v>0</v>
      </c>
      <c r="CS37" s="10">
        <v>0</v>
      </c>
      <c r="CT37" s="10">
        <v>0</v>
      </c>
      <c r="CU37">
        <v>0</v>
      </c>
      <c r="CV37" s="10">
        <v>0</v>
      </c>
      <c r="CW37">
        <v>0</v>
      </c>
      <c r="CX37" s="10">
        <v>0</v>
      </c>
      <c r="CY37">
        <v>0</v>
      </c>
      <c r="CZ37" s="10">
        <v>0</v>
      </c>
      <c r="DA37">
        <v>0</v>
      </c>
      <c r="DB37" s="10">
        <v>0</v>
      </c>
      <c r="DC37" s="10">
        <v>0</v>
      </c>
      <c r="DD37" s="10">
        <v>0</v>
      </c>
      <c r="DE37">
        <v>0</v>
      </c>
      <c r="DF37" s="10">
        <v>0</v>
      </c>
      <c r="DG37">
        <v>0</v>
      </c>
      <c r="DH37" s="10">
        <v>0</v>
      </c>
      <c r="DI37">
        <v>0</v>
      </c>
      <c r="DJ37" s="10">
        <v>0</v>
      </c>
      <c r="DK37">
        <v>0</v>
      </c>
      <c r="DL37" s="10">
        <v>0</v>
      </c>
      <c r="DM37" s="10">
        <v>0</v>
      </c>
      <c r="DN37" s="10">
        <v>0</v>
      </c>
      <c r="DO37">
        <v>0</v>
      </c>
      <c r="DP37" s="10">
        <v>0</v>
      </c>
      <c r="DQ37">
        <v>0</v>
      </c>
      <c r="DR37" s="10">
        <v>0</v>
      </c>
      <c r="DS37">
        <v>0</v>
      </c>
      <c r="DT37" s="10">
        <v>0</v>
      </c>
      <c r="DU37">
        <v>0</v>
      </c>
      <c r="DV37" s="10">
        <v>0</v>
      </c>
      <c r="DW37" s="10">
        <v>0</v>
      </c>
      <c r="DX37" s="10">
        <v>0</v>
      </c>
      <c r="DY37">
        <v>0</v>
      </c>
      <c r="DZ37" s="10">
        <v>0</v>
      </c>
      <c r="EA37">
        <v>0</v>
      </c>
      <c r="EB37" s="10">
        <v>0</v>
      </c>
      <c r="EC37">
        <v>0</v>
      </c>
      <c r="ED37" s="10">
        <v>0</v>
      </c>
      <c r="EE37">
        <v>0</v>
      </c>
      <c r="EF37" s="10">
        <v>0</v>
      </c>
      <c r="EG37" s="10">
        <v>0</v>
      </c>
      <c r="EH37" s="10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 s="10">
        <v>0</v>
      </c>
      <c r="EQ37" s="10">
        <v>0</v>
      </c>
      <c r="ER37" s="10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 s="10">
        <v>0</v>
      </c>
      <c r="FK37" s="10">
        <v>0</v>
      </c>
      <c r="FL37" s="10">
        <v>0</v>
      </c>
      <c r="FM37">
        <v>0</v>
      </c>
      <c r="FN37" s="10">
        <v>0</v>
      </c>
      <c r="FO37">
        <v>0</v>
      </c>
      <c r="FP37" s="10">
        <v>0</v>
      </c>
      <c r="FQ37">
        <v>0</v>
      </c>
      <c r="FR37" s="10">
        <v>0</v>
      </c>
      <c r="FS37">
        <v>0</v>
      </c>
    </row>
    <row r="38" spans="1:175" x14ac:dyDescent="0.3">
      <c r="A38" s="73"/>
      <c r="B38" s="25" t="s">
        <v>418</v>
      </c>
      <c r="C38" s="11" t="s">
        <v>277</v>
      </c>
      <c r="D38" s="2" t="s">
        <v>253</v>
      </c>
      <c r="E38" s="9">
        <v>0</v>
      </c>
      <c r="F38" s="13">
        <v>0</v>
      </c>
      <c r="G38" s="13" t="s">
        <v>254</v>
      </c>
      <c r="H38" s="58">
        <v>0</v>
      </c>
      <c r="I38" t="s">
        <v>12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 s="61">
        <v>0</v>
      </c>
      <c r="AU38" s="61">
        <v>0</v>
      </c>
      <c r="AV38" s="61">
        <v>0</v>
      </c>
      <c r="AW38" s="61">
        <v>0</v>
      </c>
      <c r="AX38" s="61">
        <v>0</v>
      </c>
      <c r="AY38" s="61">
        <v>0</v>
      </c>
      <c r="AZ38" s="61">
        <v>0</v>
      </c>
      <c r="BA38" s="61">
        <v>0</v>
      </c>
      <c r="BB38" s="61">
        <v>0</v>
      </c>
      <c r="BC38" s="61">
        <v>0</v>
      </c>
      <c r="BD38" s="61">
        <v>0</v>
      </c>
      <c r="BE38" s="61">
        <v>0</v>
      </c>
      <c r="BF38" s="61">
        <v>0</v>
      </c>
      <c r="BG38" s="61">
        <v>0</v>
      </c>
      <c r="BH38" s="61">
        <v>0</v>
      </c>
      <c r="BI38" s="61">
        <v>0</v>
      </c>
      <c r="BJ38" s="61">
        <v>0</v>
      </c>
      <c r="BK38" s="61">
        <v>0</v>
      </c>
      <c r="BL38" s="61">
        <v>0</v>
      </c>
      <c r="BM38" s="61">
        <v>0</v>
      </c>
      <c r="BN38" s="61">
        <v>0</v>
      </c>
      <c r="BO38" s="61">
        <v>0</v>
      </c>
      <c r="BP38" s="61">
        <v>0</v>
      </c>
      <c r="BQ38" s="61">
        <v>0</v>
      </c>
      <c r="BR38" s="61">
        <v>0</v>
      </c>
      <c r="BS38" s="61">
        <v>0</v>
      </c>
      <c r="BT38" s="61">
        <v>0</v>
      </c>
      <c r="BU38" s="61">
        <v>0</v>
      </c>
      <c r="BV38" s="61">
        <v>0</v>
      </c>
      <c r="BW38" s="61">
        <v>0</v>
      </c>
      <c r="BX38" s="58">
        <v>0</v>
      </c>
      <c r="BY38" s="58">
        <v>0</v>
      </c>
      <c r="BZ38" s="58">
        <v>0</v>
      </c>
      <c r="CA38" s="58">
        <v>0</v>
      </c>
      <c r="CB38" s="58">
        <v>0</v>
      </c>
      <c r="CC38" s="58">
        <v>0</v>
      </c>
      <c r="CD38" s="58">
        <v>0</v>
      </c>
      <c r="CE38" s="58">
        <v>0</v>
      </c>
      <c r="CF38" s="58">
        <v>0</v>
      </c>
      <c r="CG38" s="58">
        <v>0</v>
      </c>
      <c r="CH38" s="58">
        <v>0</v>
      </c>
      <c r="CI38" s="58">
        <v>0</v>
      </c>
      <c r="CJ38" s="58">
        <v>0</v>
      </c>
      <c r="CK38">
        <v>0</v>
      </c>
      <c r="CL38" s="58">
        <v>0</v>
      </c>
      <c r="CM38">
        <v>0</v>
      </c>
      <c r="CN38" s="58">
        <v>0</v>
      </c>
      <c r="CO38">
        <v>0</v>
      </c>
      <c r="CP38" s="58">
        <v>0</v>
      </c>
      <c r="CQ38">
        <v>0</v>
      </c>
      <c r="CR38" s="58">
        <v>0</v>
      </c>
      <c r="CS38" s="58">
        <v>0</v>
      </c>
      <c r="CT38" s="58">
        <v>0</v>
      </c>
      <c r="CU38">
        <v>0</v>
      </c>
      <c r="CV38" s="58">
        <v>0</v>
      </c>
      <c r="CW38">
        <v>0</v>
      </c>
      <c r="CX38" s="58">
        <v>0</v>
      </c>
      <c r="CY38">
        <v>0</v>
      </c>
      <c r="CZ38" s="58">
        <v>0</v>
      </c>
      <c r="DA38">
        <v>0</v>
      </c>
      <c r="DB38" s="58">
        <v>0</v>
      </c>
      <c r="DC38" s="58">
        <v>0</v>
      </c>
      <c r="DD38" s="58">
        <v>0</v>
      </c>
      <c r="DE38">
        <v>0</v>
      </c>
      <c r="DF38" s="58">
        <v>0</v>
      </c>
      <c r="DG38">
        <v>0</v>
      </c>
      <c r="DH38" s="58">
        <v>0</v>
      </c>
      <c r="DI38">
        <v>0</v>
      </c>
      <c r="DJ38" s="58">
        <v>0</v>
      </c>
      <c r="DK38">
        <v>0</v>
      </c>
      <c r="DL38" s="58">
        <v>0</v>
      </c>
      <c r="DM38" s="58">
        <v>0</v>
      </c>
      <c r="DN38" s="58">
        <v>0</v>
      </c>
      <c r="DO38">
        <v>0</v>
      </c>
      <c r="DP38" s="58">
        <v>0</v>
      </c>
      <c r="DQ38">
        <v>0</v>
      </c>
      <c r="DR38" s="58">
        <v>0</v>
      </c>
      <c r="DS38">
        <v>0</v>
      </c>
      <c r="DT38" s="58">
        <v>0</v>
      </c>
      <c r="DU38">
        <v>0</v>
      </c>
      <c r="DV38" s="58">
        <v>0</v>
      </c>
      <c r="DW38" s="58">
        <v>0</v>
      </c>
      <c r="DX38" s="58">
        <v>0</v>
      </c>
      <c r="DY38">
        <v>0</v>
      </c>
      <c r="DZ38" s="58">
        <v>0</v>
      </c>
      <c r="EA38">
        <v>0</v>
      </c>
      <c r="EB38" s="58">
        <v>0</v>
      </c>
      <c r="EC38">
        <v>0</v>
      </c>
      <c r="ED38" s="58">
        <v>0</v>
      </c>
      <c r="EE38">
        <v>0</v>
      </c>
      <c r="EF38" s="58">
        <v>0</v>
      </c>
      <c r="EG38" s="58">
        <v>0</v>
      </c>
      <c r="EH38" s="58">
        <v>0</v>
      </c>
      <c r="EI38">
        <v>0</v>
      </c>
      <c r="EJ38" s="58">
        <v>0</v>
      </c>
      <c r="EK38">
        <v>0</v>
      </c>
      <c r="EL38" s="58">
        <v>0</v>
      </c>
      <c r="EM38">
        <v>0</v>
      </c>
      <c r="EN38" s="58">
        <v>0</v>
      </c>
      <c r="EO38">
        <v>0</v>
      </c>
      <c r="EP38" s="58">
        <v>0</v>
      </c>
      <c r="EQ38" s="58">
        <v>0</v>
      </c>
      <c r="ER38" s="58">
        <v>0</v>
      </c>
      <c r="ES38">
        <v>0</v>
      </c>
      <c r="ET38" s="58">
        <v>0</v>
      </c>
      <c r="EU38">
        <v>0</v>
      </c>
      <c r="EV38" s="58">
        <v>0</v>
      </c>
      <c r="EW38">
        <v>0</v>
      </c>
      <c r="EX38" s="58">
        <v>0</v>
      </c>
      <c r="EY38">
        <v>0</v>
      </c>
      <c r="EZ38" s="58">
        <v>0</v>
      </c>
      <c r="FA38" s="58">
        <v>0</v>
      </c>
      <c r="FB38" s="58">
        <v>0</v>
      </c>
      <c r="FC38">
        <v>0</v>
      </c>
      <c r="FD38" s="58">
        <v>0</v>
      </c>
      <c r="FE38">
        <v>0</v>
      </c>
      <c r="FF38" s="58">
        <v>0</v>
      </c>
      <c r="FG38">
        <v>0</v>
      </c>
      <c r="FH38" s="58">
        <v>0</v>
      </c>
      <c r="FI38">
        <v>0</v>
      </c>
      <c r="FJ38" s="58">
        <v>0</v>
      </c>
      <c r="FK38" s="58">
        <v>0</v>
      </c>
      <c r="FL38" s="58">
        <v>0</v>
      </c>
      <c r="FM38">
        <v>0</v>
      </c>
      <c r="FN38" s="58">
        <v>0</v>
      </c>
      <c r="FO38">
        <v>0</v>
      </c>
      <c r="FP38" s="58">
        <v>0</v>
      </c>
      <c r="FQ38">
        <v>0</v>
      </c>
      <c r="FR38" s="58">
        <v>0</v>
      </c>
      <c r="FS38">
        <v>0</v>
      </c>
    </row>
    <row r="39" spans="1:175" x14ac:dyDescent="0.3">
      <c r="A39" s="73"/>
      <c r="B39" s="3" t="s">
        <v>29</v>
      </c>
      <c r="C39" s="4" t="s">
        <v>31</v>
      </c>
      <c r="D39" s="2" t="s">
        <v>37</v>
      </c>
      <c r="E39" s="9">
        <v>0</v>
      </c>
      <c r="F39" s="13">
        <v>0</v>
      </c>
      <c r="G39" s="13" t="s">
        <v>20</v>
      </c>
      <c r="H39" s="10">
        <v>0</v>
      </c>
      <c r="I39" t="s">
        <v>12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14">
        <v>0</v>
      </c>
      <c r="BM39" s="14">
        <v>0</v>
      </c>
      <c r="BN39" s="14">
        <v>0</v>
      </c>
      <c r="BO39" s="14">
        <v>0</v>
      </c>
      <c r="BP39" s="14">
        <v>0</v>
      </c>
      <c r="BQ39" s="14">
        <v>0</v>
      </c>
      <c r="BR39" s="14">
        <v>0</v>
      </c>
      <c r="BS39" s="14">
        <v>0</v>
      </c>
      <c r="BT39" s="14">
        <v>0</v>
      </c>
      <c r="BU39" s="14">
        <v>0</v>
      </c>
      <c r="BV39" s="14">
        <v>0</v>
      </c>
      <c r="BW39" s="14">
        <v>0</v>
      </c>
      <c r="BX39" s="10">
        <v>0</v>
      </c>
      <c r="BY39" s="10">
        <v>0</v>
      </c>
      <c r="BZ39" s="10">
        <v>0</v>
      </c>
      <c r="CA39" s="10">
        <v>0</v>
      </c>
      <c r="CB39" s="10">
        <v>0</v>
      </c>
      <c r="CC39" s="10">
        <v>0</v>
      </c>
      <c r="CD39" s="10">
        <v>0</v>
      </c>
      <c r="CE39" s="10">
        <v>0</v>
      </c>
      <c r="CF39" s="10">
        <v>0</v>
      </c>
      <c r="CG39" s="10">
        <v>0</v>
      </c>
      <c r="CH39" s="10">
        <v>0</v>
      </c>
      <c r="CI39" s="10">
        <v>0</v>
      </c>
      <c r="CJ39" s="10">
        <v>0</v>
      </c>
      <c r="CK39">
        <v>0</v>
      </c>
      <c r="CL39" s="10">
        <v>0</v>
      </c>
      <c r="CM39">
        <v>0</v>
      </c>
      <c r="CN39" s="10">
        <v>0</v>
      </c>
      <c r="CO39">
        <v>0</v>
      </c>
      <c r="CP39" s="10">
        <v>0</v>
      </c>
      <c r="CQ39">
        <v>0</v>
      </c>
      <c r="CR39" s="10">
        <v>0</v>
      </c>
      <c r="CS39" s="10">
        <v>0</v>
      </c>
      <c r="CT39" s="10">
        <v>0</v>
      </c>
      <c r="CU39">
        <v>0</v>
      </c>
      <c r="CV39" s="10">
        <v>0</v>
      </c>
      <c r="CW39">
        <v>0</v>
      </c>
      <c r="CX39" s="10">
        <v>0</v>
      </c>
      <c r="CY39">
        <v>0</v>
      </c>
      <c r="CZ39" s="10">
        <v>0</v>
      </c>
      <c r="DA39">
        <v>0</v>
      </c>
      <c r="DB39" s="10">
        <v>0</v>
      </c>
      <c r="DC39" s="10">
        <v>0</v>
      </c>
      <c r="DD39" s="10">
        <v>0</v>
      </c>
      <c r="DE39">
        <v>0</v>
      </c>
      <c r="DF39" s="10">
        <v>0</v>
      </c>
      <c r="DG39">
        <v>0</v>
      </c>
      <c r="DH39" s="10">
        <v>0</v>
      </c>
      <c r="DI39">
        <v>0</v>
      </c>
      <c r="DJ39" s="10">
        <v>0</v>
      </c>
      <c r="DK39">
        <v>0</v>
      </c>
      <c r="DL39" s="10">
        <v>0</v>
      </c>
      <c r="DM39" s="10">
        <v>0</v>
      </c>
      <c r="DN39" s="10">
        <v>0</v>
      </c>
      <c r="DO39">
        <v>0</v>
      </c>
      <c r="DP39" s="10">
        <v>0</v>
      </c>
      <c r="DQ39">
        <v>0</v>
      </c>
      <c r="DR39" s="10">
        <v>0</v>
      </c>
      <c r="DS39">
        <v>0</v>
      </c>
      <c r="DT39" s="10">
        <v>0</v>
      </c>
      <c r="DU39">
        <v>0</v>
      </c>
      <c r="DV39" s="10">
        <v>0</v>
      </c>
      <c r="DW39" s="10">
        <v>0</v>
      </c>
      <c r="DX39" s="10">
        <v>0</v>
      </c>
      <c r="DY39">
        <v>0</v>
      </c>
      <c r="DZ39" s="10">
        <v>0</v>
      </c>
      <c r="EA39">
        <v>0</v>
      </c>
      <c r="EB39" s="10">
        <v>0</v>
      </c>
      <c r="EC39">
        <v>0</v>
      </c>
      <c r="ED39" s="10">
        <v>0</v>
      </c>
      <c r="EE39">
        <v>0</v>
      </c>
      <c r="EF39" s="10">
        <v>0</v>
      </c>
      <c r="EG39" s="10">
        <v>0</v>
      </c>
      <c r="EH39" s="10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 s="10">
        <v>0</v>
      </c>
      <c r="EQ39" s="10">
        <v>0</v>
      </c>
      <c r="ER39" s="10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 s="10">
        <v>0</v>
      </c>
      <c r="FK39" s="10">
        <v>0</v>
      </c>
      <c r="FL39" s="10">
        <v>0</v>
      </c>
      <c r="FM39">
        <v>0</v>
      </c>
      <c r="FN39" s="10">
        <v>0</v>
      </c>
      <c r="FO39">
        <v>0</v>
      </c>
      <c r="FP39" s="10">
        <v>0</v>
      </c>
      <c r="FQ39">
        <v>0</v>
      </c>
      <c r="FR39" s="10">
        <v>0</v>
      </c>
      <c r="FS39">
        <v>0</v>
      </c>
    </row>
    <row r="40" spans="1:175" x14ac:dyDescent="0.3">
      <c r="A40" s="73"/>
      <c r="B40" s="3" t="s">
        <v>30</v>
      </c>
      <c r="C40" s="4" t="s">
        <v>32</v>
      </c>
      <c r="D40" s="2" t="s">
        <v>38</v>
      </c>
      <c r="E40" s="9">
        <v>0</v>
      </c>
      <c r="F40" s="13">
        <v>0</v>
      </c>
      <c r="G40" s="13" t="s">
        <v>21</v>
      </c>
      <c r="H40" s="10">
        <v>0</v>
      </c>
      <c r="I40" t="s">
        <v>12</v>
      </c>
      <c r="J40" s="10">
        <v>0</v>
      </c>
      <c r="K40">
        <v>0</v>
      </c>
      <c r="L40">
        <v>0</v>
      </c>
      <c r="M40" s="10">
        <v>0</v>
      </c>
      <c r="N40">
        <v>0</v>
      </c>
      <c r="O4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  <c r="BP40" s="14">
        <v>0</v>
      </c>
      <c r="BQ40" s="14">
        <v>0</v>
      </c>
      <c r="BR40" s="14">
        <v>0</v>
      </c>
      <c r="BS40" s="14">
        <v>0</v>
      </c>
      <c r="BT40" s="14">
        <v>0</v>
      </c>
      <c r="BU40" s="14">
        <v>0</v>
      </c>
      <c r="BV40" s="14">
        <v>0</v>
      </c>
      <c r="BW40" s="14">
        <v>0</v>
      </c>
      <c r="BX40" s="10">
        <v>0</v>
      </c>
      <c r="BY40" s="10">
        <v>0</v>
      </c>
      <c r="BZ40" s="10">
        <v>0</v>
      </c>
      <c r="CA40" s="10">
        <v>0</v>
      </c>
      <c r="CB40" s="10">
        <v>0</v>
      </c>
      <c r="CC40" s="10">
        <v>0</v>
      </c>
      <c r="CD40" s="10">
        <v>0</v>
      </c>
      <c r="CE40" s="10">
        <v>0</v>
      </c>
      <c r="CF40" s="10">
        <v>0</v>
      </c>
      <c r="CG40" s="10">
        <v>0</v>
      </c>
      <c r="CH40" s="10">
        <v>0</v>
      </c>
      <c r="CI40" s="10">
        <v>0</v>
      </c>
      <c r="CJ40" s="10">
        <v>0</v>
      </c>
      <c r="CK40">
        <v>0</v>
      </c>
      <c r="CL40" s="10">
        <v>0</v>
      </c>
      <c r="CM40">
        <v>0</v>
      </c>
      <c r="CN40" s="10">
        <v>0</v>
      </c>
      <c r="CO40">
        <v>0</v>
      </c>
      <c r="CP40" s="10">
        <v>0</v>
      </c>
      <c r="CQ40">
        <v>0</v>
      </c>
      <c r="CR40" s="10">
        <v>0</v>
      </c>
      <c r="CS40" s="10">
        <v>0</v>
      </c>
      <c r="CT40" s="10">
        <v>0</v>
      </c>
      <c r="CU40">
        <v>0</v>
      </c>
      <c r="CV40" s="10">
        <v>0</v>
      </c>
      <c r="CW40">
        <v>0</v>
      </c>
      <c r="CX40" s="10">
        <v>0</v>
      </c>
      <c r="CY40">
        <v>0</v>
      </c>
      <c r="CZ40" s="10">
        <v>0</v>
      </c>
      <c r="DA40">
        <v>0</v>
      </c>
      <c r="DB40" s="10">
        <v>0</v>
      </c>
      <c r="DC40" s="10">
        <v>0</v>
      </c>
      <c r="DD40" s="10">
        <v>0</v>
      </c>
      <c r="DE40">
        <v>0</v>
      </c>
      <c r="DF40" s="10">
        <v>0</v>
      </c>
      <c r="DG40">
        <v>0</v>
      </c>
      <c r="DH40" s="10">
        <v>0</v>
      </c>
      <c r="DI40">
        <v>0</v>
      </c>
      <c r="DJ40" s="10">
        <v>0</v>
      </c>
      <c r="DK40">
        <v>0</v>
      </c>
      <c r="DL40" s="29">
        <v>0</v>
      </c>
      <c r="DM40" s="29">
        <v>0</v>
      </c>
      <c r="DN40" s="10">
        <v>0</v>
      </c>
      <c r="DO40" s="29">
        <v>0</v>
      </c>
      <c r="DP40" s="29">
        <v>0</v>
      </c>
      <c r="DQ40" s="10">
        <v>0</v>
      </c>
      <c r="DR40" s="10">
        <v>0</v>
      </c>
      <c r="DS40" s="29">
        <v>0</v>
      </c>
      <c r="DT40" s="29">
        <v>0</v>
      </c>
      <c r="DU40" s="10">
        <v>0</v>
      </c>
      <c r="DV40" s="10">
        <v>0</v>
      </c>
      <c r="DW40" s="10">
        <v>0</v>
      </c>
      <c r="DX40" s="10">
        <v>0</v>
      </c>
      <c r="DY40">
        <v>0</v>
      </c>
      <c r="DZ40" s="10">
        <v>0</v>
      </c>
      <c r="EA40">
        <v>0</v>
      </c>
      <c r="EB40" s="10">
        <v>0</v>
      </c>
      <c r="EC40">
        <v>0</v>
      </c>
      <c r="ED40" s="10">
        <v>0</v>
      </c>
      <c r="EE40">
        <v>0</v>
      </c>
      <c r="EF40" s="10">
        <v>0</v>
      </c>
      <c r="EG40" s="10">
        <v>0</v>
      </c>
      <c r="EH40" s="1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 s="10">
        <v>0</v>
      </c>
      <c r="EQ40" s="10">
        <v>0</v>
      </c>
      <c r="ER40" s="1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 s="10">
        <v>0</v>
      </c>
      <c r="FK40" s="10">
        <v>0</v>
      </c>
      <c r="FL40" s="10">
        <v>0</v>
      </c>
      <c r="FM40">
        <v>0</v>
      </c>
      <c r="FN40" s="10">
        <v>0</v>
      </c>
      <c r="FO40">
        <v>0</v>
      </c>
      <c r="FP40" s="10">
        <v>0</v>
      </c>
      <c r="FQ40">
        <v>0</v>
      </c>
      <c r="FR40" s="10">
        <v>0</v>
      </c>
      <c r="FS40">
        <v>0</v>
      </c>
    </row>
    <row r="41" spans="1:175" x14ac:dyDescent="0.3">
      <c r="A41" s="73"/>
      <c r="B41" t="s">
        <v>277</v>
      </c>
      <c r="C41" s="4" t="s">
        <v>439</v>
      </c>
      <c r="D41" s="2" t="s">
        <v>427</v>
      </c>
      <c r="E41" s="9">
        <v>0</v>
      </c>
      <c r="F41" s="13">
        <v>0</v>
      </c>
      <c r="G41" s="13" t="s">
        <v>428</v>
      </c>
      <c r="H41" s="10">
        <v>0</v>
      </c>
      <c r="I41" t="s">
        <v>12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0</v>
      </c>
      <c r="BG41" s="14">
        <v>0</v>
      </c>
      <c r="BH41" s="14">
        <v>0</v>
      </c>
      <c r="BI41" s="14">
        <v>0</v>
      </c>
      <c r="BJ41" s="14">
        <v>0</v>
      </c>
      <c r="BK41" s="14">
        <v>0</v>
      </c>
      <c r="BL41" s="14">
        <v>0</v>
      </c>
      <c r="BM41" s="14">
        <v>0</v>
      </c>
      <c r="BN41" s="14">
        <v>0</v>
      </c>
      <c r="BO41" s="14">
        <v>0</v>
      </c>
      <c r="BP41" s="14">
        <v>0</v>
      </c>
      <c r="BQ41" s="14">
        <v>0</v>
      </c>
      <c r="BR41" s="14">
        <v>0</v>
      </c>
      <c r="BS41" s="14">
        <v>0</v>
      </c>
      <c r="BT41" s="14">
        <v>0</v>
      </c>
      <c r="BU41" s="14">
        <v>0</v>
      </c>
      <c r="BV41" s="14">
        <v>0</v>
      </c>
      <c r="BW41" s="14">
        <v>0</v>
      </c>
      <c r="BX41" s="10">
        <v>0</v>
      </c>
      <c r="BY41" s="10">
        <v>0</v>
      </c>
      <c r="BZ41" s="10">
        <v>0</v>
      </c>
      <c r="CA41" s="10">
        <v>0</v>
      </c>
      <c r="CB41" s="10">
        <v>0</v>
      </c>
      <c r="CC41" s="10">
        <v>0</v>
      </c>
      <c r="CD41" s="10">
        <v>0</v>
      </c>
      <c r="CE41" s="10">
        <v>0</v>
      </c>
      <c r="CF41" s="10">
        <v>0</v>
      </c>
      <c r="CG41" s="10">
        <v>0</v>
      </c>
      <c r="CH41" s="10">
        <v>0</v>
      </c>
      <c r="CI41" s="10">
        <v>0</v>
      </c>
      <c r="CJ41" s="10">
        <v>0</v>
      </c>
      <c r="CK41">
        <v>0</v>
      </c>
      <c r="CL41" s="10">
        <v>0</v>
      </c>
      <c r="CM41">
        <v>0</v>
      </c>
      <c r="CN41" s="10">
        <v>0</v>
      </c>
      <c r="CO41">
        <v>0</v>
      </c>
      <c r="CP41" s="10">
        <v>0</v>
      </c>
      <c r="CQ41">
        <v>0</v>
      </c>
      <c r="CR41" s="10">
        <v>0</v>
      </c>
      <c r="CS41" s="10">
        <v>0</v>
      </c>
      <c r="CT41" s="10">
        <v>0</v>
      </c>
      <c r="CU41">
        <v>0</v>
      </c>
      <c r="CV41" s="10">
        <v>0</v>
      </c>
      <c r="CW41">
        <v>0</v>
      </c>
      <c r="CX41" s="10">
        <v>0</v>
      </c>
      <c r="CY41">
        <v>0</v>
      </c>
      <c r="CZ41" s="10">
        <v>0</v>
      </c>
      <c r="DA41">
        <v>0</v>
      </c>
      <c r="DB41" s="10">
        <v>0</v>
      </c>
      <c r="DC41" s="10">
        <v>0</v>
      </c>
      <c r="DD41" s="10">
        <v>0</v>
      </c>
      <c r="DE41">
        <v>0</v>
      </c>
      <c r="DF41" s="10">
        <v>0</v>
      </c>
      <c r="DG41">
        <v>0</v>
      </c>
      <c r="DH41" s="10">
        <v>0</v>
      </c>
      <c r="DI41">
        <v>0</v>
      </c>
      <c r="DJ41" s="10">
        <v>0</v>
      </c>
      <c r="DK41">
        <v>0</v>
      </c>
      <c r="DL41" s="29">
        <v>0</v>
      </c>
      <c r="DM41" s="29">
        <v>0</v>
      </c>
      <c r="DN41" s="29">
        <v>0</v>
      </c>
      <c r="DO41" s="29">
        <v>0</v>
      </c>
      <c r="DP41" s="29">
        <v>0</v>
      </c>
      <c r="DQ41" s="29">
        <v>0</v>
      </c>
      <c r="DR41" s="29">
        <v>0</v>
      </c>
      <c r="DS41" s="29">
        <v>0</v>
      </c>
      <c r="DT41" s="29">
        <v>0</v>
      </c>
      <c r="DU41" s="29">
        <v>0</v>
      </c>
      <c r="DV41" s="10">
        <v>0</v>
      </c>
      <c r="DW41" s="10">
        <v>0</v>
      </c>
      <c r="DX41" s="10">
        <v>0</v>
      </c>
      <c r="DY41">
        <v>0</v>
      </c>
      <c r="DZ41" s="10">
        <v>0</v>
      </c>
      <c r="EA41">
        <v>0</v>
      </c>
      <c r="EB41" s="10">
        <v>0</v>
      </c>
      <c r="EC41">
        <v>0</v>
      </c>
      <c r="ED41" s="10">
        <v>0</v>
      </c>
      <c r="EE41">
        <v>0</v>
      </c>
      <c r="EF41" s="10">
        <v>0</v>
      </c>
      <c r="EG41" s="10">
        <v>0</v>
      </c>
      <c r="EH41" s="10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 s="10">
        <v>0</v>
      </c>
      <c r="EQ41" s="10">
        <v>0</v>
      </c>
      <c r="ER41" s="10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 s="10">
        <v>0</v>
      </c>
      <c r="FK41" s="10">
        <v>0</v>
      </c>
      <c r="FL41" s="10">
        <v>0</v>
      </c>
      <c r="FM41">
        <v>0</v>
      </c>
      <c r="FN41" s="10">
        <v>0</v>
      </c>
      <c r="FO41">
        <v>0</v>
      </c>
      <c r="FP41" s="10">
        <v>0</v>
      </c>
      <c r="FQ41">
        <v>0</v>
      </c>
      <c r="FR41" s="10">
        <v>0</v>
      </c>
      <c r="FS41">
        <v>0</v>
      </c>
    </row>
    <row r="42" spans="1:175" x14ac:dyDescent="0.3">
      <c r="A42" s="73"/>
      <c r="B42" s="3" t="s">
        <v>135</v>
      </c>
      <c r="C42" s="4" t="s">
        <v>130</v>
      </c>
      <c r="D42" s="2" t="s">
        <v>39</v>
      </c>
      <c r="E42" s="9">
        <v>0</v>
      </c>
      <c r="F42" s="13">
        <v>0</v>
      </c>
      <c r="G42" s="13" t="s">
        <v>14</v>
      </c>
      <c r="H42">
        <v>0</v>
      </c>
      <c r="I42" s="24" t="str">
        <f>B27</f>
        <v>Product/Reactant3</v>
      </c>
      <c r="J42">
        <v>0</v>
      </c>
      <c r="K42">
        <v>0</v>
      </c>
      <c r="L42" s="10">
        <v>0</v>
      </c>
      <c r="M42">
        <v>0</v>
      </c>
      <c r="N42">
        <v>0</v>
      </c>
      <c r="O42">
        <v>0</v>
      </c>
      <c r="P42" t="s">
        <v>313</v>
      </c>
      <c r="Q42" t="s">
        <v>313</v>
      </c>
      <c r="R42" t="s">
        <v>313</v>
      </c>
      <c r="S42" t="s">
        <v>313</v>
      </c>
      <c r="T42" t="s">
        <v>313</v>
      </c>
      <c r="U42" t="s">
        <v>313</v>
      </c>
      <c r="V42" t="s">
        <v>313</v>
      </c>
      <c r="W42" t="s">
        <v>313</v>
      </c>
      <c r="X42" t="s">
        <v>313</v>
      </c>
      <c r="Y42" t="s">
        <v>313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14">
        <v>0</v>
      </c>
      <c r="BP42" s="14">
        <v>0</v>
      </c>
      <c r="BQ42" s="14">
        <v>0</v>
      </c>
      <c r="BR42" s="14">
        <v>0</v>
      </c>
      <c r="BS42" s="14">
        <v>0</v>
      </c>
      <c r="BT42" s="14">
        <v>0</v>
      </c>
      <c r="BU42" s="14">
        <v>0</v>
      </c>
      <c r="BV42" s="14">
        <v>0</v>
      </c>
      <c r="BW42" s="14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 s="10">
        <v>0</v>
      </c>
      <c r="EG42" s="10">
        <v>0</v>
      </c>
      <c r="EH42" s="10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 s="10">
        <v>0</v>
      </c>
      <c r="EQ42" s="10">
        <v>0</v>
      </c>
      <c r="ER42" s="10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</row>
    <row r="43" spans="1:175" x14ac:dyDescent="0.3">
      <c r="A43" s="73"/>
      <c r="B43" s="3" t="s">
        <v>15</v>
      </c>
      <c r="C43" s="11" t="s">
        <v>277</v>
      </c>
      <c r="D43" s="2" t="s">
        <v>40</v>
      </c>
      <c r="E43" s="9">
        <v>0</v>
      </c>
      <c r="F43" s="13">
        <v>0</v>
      </c>
      <c r="G43" s="13" t="s">
        <v>22</v>
      </c>
      <c r="H43">
        <v>0</v>
      </c>
      <c r="I43" t="s">
        <v>12</v>
      </c>
      <c r="J43">
        <v>0</v>
      </c>
      <c r="K43">
        <v>0</v>
      </c>
      <c r="L43" s="10">
        <v>0</v>
      </c>
      <c r="M43" s="10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T43" s="14">
        <v>0</v>
      </c>
      <c r="BU43" s="14">
        <v>0</v>
      </c>
      <c r="BV43" s="14">
        <v>0</v>
      </c>
      <c r="BW43" s="14">
        <v>0</v>
      </c>
      <c r="BX43" t="s">
        <v>381</v>
      </c>
      <c r="BY43" t="s">
        <v>381</v>
      </c>
      <c r="BZ43" t="s">
        <v>381</v>
      </c>
      <c r="CA43" t="s">
        <v>381</v>
      </c>
      <c r="CB43" t="s">
        <v>381</v>
      </c>
      <c r="CC43" t="s">
        <v>381</v>
      </c>
      <c r="CD43" t="s">
        <v>381</v>
      </c>
      <c r="CE43" t="s">
        <v>381</v>
      </c>
      <c r="CF43" t="s">
        <v>381</v>
      </c>
      <c r="CG43" t="s">
        <v>381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</row>
    <row r="44" spans="1:175" x14ac:dyDescent="0.3">
      <c r="A44" s="73"/>
      <c r="B44" s="3" t="s">
        <v>16</v>
      </c>
      <c r="C44" s="11" t="s">
        <v>277</v>
      </c>
      <c r="D44" s="2" t="s">
        <v>41</v>
      </c>
      <c r="E44" s="9">
        <v>0</v>
      </c>
      <c r="F44" s="13">
        <v>0</v>
      </c>
      <c r="G44" s="13" t="s">
        <v>23</v>
      </c>
      <c r="H44">
        <v>0</v>
      </c>
      <c r="I44" t="s">
        <v>12</v>
      </c>
      <c r="J44">
        <v>0</v>
      </c>
      <c r="K44">
        <v>0</v>
      </c>
      <c r="L44" s="10">
        <v>0</v>
      </c>
      <c r="M44">
        <v>0</v>
      </c>
      <c r="N44">
        <v>0</v>
      </c>
      <c r="O44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T44" s="14">
        <v>0</v>
      </c>
      <c r="BU44" s="14">
        <v>0</v>
      </c>
      <c r="BV44" s="14">
        <v>0</v>
      </c>
      <c r="BW44" s="1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</row>
    <row r="45" spans="1:175" x14ac:dyDescent="0.3">
      <c r="A45" s="73"/>
      <c r="B45" s="3" t="s">
        <v>17</v>
      </c>
      <c r="C45" s="11" t="s">
        <v>277</v>
      </c>
      <c r="D45" s="6" t="s">
        <v>42</v>
      </c>
      <c r="E45" s="9">
        <v>0</v>
      </c>
      <c r="F45" s="13">
        <v>0</v>
      </c>
      <c r="G45" s="13" t="s">
        <v>157</v>
      </c>
      <c r="H45">
        <v>0</v>
      </c>
      <c r="I45" t="s">
        <v>12</v>
      </c>
      <c r="J45">
        <v>0</v>
      </c>
      <c r="K45">
        <v>0</v>
      </c>
      <c r="L45" s="10">
        <v>0</v>
      </c>
      <c r="M45">
        <v>0</v>
      </c>
      <c r="N45">
        <v>0</v>
      </c>
      <c r="O45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 s="14" t="s">
        <v>314</v>
      </c>
      <c r="AU45" s="14" t="s">
        <v>314</v>
      </c>
      <c r="AV45" s="14" t="s">
        <v>314</v>
      </c>
      <c r="AW45" s="14" t="s">
        <v>314</v>
      </c>
      <c r="AX45" s="14" t="s">
        <v>314</v>
      </c>
      <c r="AY45" s="14" t="s">
        <v>314</v>
      </c>
      <c r="AZ45" s="14" t="s">
        <v>314</v>
      </c>
      <c r="BA45" s="14" t="s">
        <v>314</v>
      </c>
      <c r="BB45" s="14" t="s">
        <v>314</v>
      </c>
      <c r="BC45" s="14" t="s">
        <v>314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T45" s="14">
        <v>0</v>
      </c>
      <c r="BU45" s="14">
        <v>0</v>
      </c>
      <c r="BV45" s="14">
        <v>0</v>
      </c>
      <c r="BW45" s="14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 t="s">
        <v>382</v>
      </c>
      <c r="CI45" t="s">
        <v>382</v>
      </c>
      <c r="CJ45" t="s">
        <v>382</v>
      </c>
      <c r="CK45" t="s">
        <v>382</v>
      </c>
      <c r="CL45" t="s">
        <v>382</v>
      </c>
      <c r="CM45" t="s">
        <v>382</v>
      </c>
      <c r="CN45">
        <v>0</v>
      </c>
      <c r="CO45" t="s">
        <v>383</v>
      </c>
      <c r="CP45" t="s">
        <v>383</v>
      </c>
      <c r="CQ45" t="s">
        <v>383</v>
      </c>
      <c r="CR45" t="s">
        <v>384</v>
      </c>
      <c r="CS45" t="s">
        <v>385</v>
      </c>
      <c r="CT45" t="s">
        <v>385</v>
      </c>
      <c r="CU45" t="s">
        <v>385</v>
      </c>
      <c r="CV45" t="s">
        <v>385</v>
      </c>
      <c r="CW45" t="s">
        <v>385</v>
      </c>
      <c r="CX45" t="s">
        <v>385</v>
      </c>
      <c r="CY45" t="s">
        <v>385</v>
      </c>
      <c r="CZ45" t="s">
        <v>385</v>
      </c>
      <c r="DA45" t="s">
        <v>385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</row>
    <row r="46" spans="1:175" x14ac:dyDescent="0.3">
      <c r="A46" s="73"/>
      <c r="B46" s="3" t="s">
        <v>15</v>
      </c>
      <c r="C46" s="11" t="s">
        <v>277</v>
      </c>
      <c r="D46" s="6" t="s">
        <v>158</v>
      </c>
      <c r="E46" s="9">
        <v>0</v>
      </c>
      <c r="F46" s="13">
        <v>0</v>
      </c>
      <c r="G46" s="13" t="s">
        <v>159</v>
      </c>
      <c r="H46">
        <v>0</v>
      </c>
      <c r="I46" t="s">
        <v>12</v>
      </c>
      <c r="J46">
        <v>0</v>
      </c>
      <c r="K46">
        <v>0</v>
      </c>
      <c r="L46" s="10">
        <v>0</v>
      </c>
      <c r="M46">
        <v>0</v>
      </c>
      <c r="N46">
        <v>0</v>
      </c>
      <c r="O46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T46" s="14">
        <v>0</v>
      </c>
      <c r="BU46" s="14">
        <v>0</v>
      </c>
      <c r="BV46" s="14">
        <v>0</v>
      </c>
      <c r="BW46" s="14">
        <v>0</v>
      </c>
      <c r="BX46" t="s">
        <v>386</v>
      </c>
      <c r="BY46" t="s">
        <v>386</v>
      </c>
      <c r="BZ46" t="s">
        <v>386</v>
      </c>
      <c r="CA46" t="s">
        <v>386</v>
      </c>
      <c r="CB46" t="s">
        <v>386</v>
      </c>
      <c r="CC46" t="s">
        <v>386</v>
      </c>
      <c r="CD46" t="s">
        <v>386</v>
      </c>
      <c r="CE46" t="s">
        <v>386</v>
      </c>
      <c r="CF46" t="s">
        <v>386</v>
      </c>
      <c r="CG46" t="s">
        <v>386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</row>
    <row r="47" spans="1:175" x14ac:dyDescent="0.3">
      <c r="A47" s="73"/>
      <c r="B47" s="3" t="s">
        <v>16</v>
      </c>
      <c r="C47" s="11" t="s">
        <v>277</v>
      </c>
      <c r="D47" s="6" t="s">
        <v>160</v>
      </c>
      <c r="E47" s="9">
        <v>0</v>
      </c>
      <c r="F47" s="13">
        <v>0</v>
      </c>
      <c r="G47" s="13" t="s">
        <v>161</v>
      </c>
      <c r="H47">
        <v>0</v>
      </c>
      <c r="I47" t="s">
        <v>12</v>
      </c>
      <c r="J47">
        <v>0</v>
      </c>
      <c r="K47">
        <v>0</v>
      </c>
      <c r="L47" s="10">
        <v>0</v>
      </c>
      <c r="M47">
        <v>0</v>
      </c>
      <c r="N47">
        <v>0</v>
      </c>
      <c r="O47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T47" s="14">
        <v>0</v>
      </c>
      <c r="BU47" s="14">
        <v>0</v>
      </c>
      <c r="BV47" s="14">
        <v>0</v>
      </c>
      <c r="BW47" s="14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</row>
    <row r="48" spans="1:175" x14ac:dyDescent="0.3">
      <c r="A48" s="73"/>
      <c r="B48" s="3" t="s">
        <v>17</v>
      </c>
      <c r="C48" s="11" t="s">
        <v>277</v>
      </c>
      <c r="D48" s="6" t="s">
        <v>162</v>
      </c>
      <c r="E48" s="9">
        <v>0</v>
      </c>
      <c r="F48" s="13">
        <v>0</v>
      </c>
      <c r="G48" s="13" t="s">
        <v>163</v>
      </c>
      <c r="H48">
        <v>0</v>
      </c>
      <c r="I48" t="s">
        <v>12</v>
      </c>
      <c r="J48">
        <v>0</v>
      </c>
      <c r="K48">
        <v>0</v>
      </c>
      <c r="L48" s="10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 s="14" t="s">
        <v>315</v>
      </c>
      <c r="AU48" s="14" t="s">
        <v>315</v>
      </c>
      <c r="AV48" s="14" t="s">
        <v>315</v>
      </c>
      <c r="AW48" s="14" t="s">
        <v>316</v>
      </c>
      <c r="AX48" s="14" t="s">
        <v>316</v>
      </c>
      <c r="AY48" s="14" t="s">
        <v>316</v>
      </c>
      <c r="AZ48" s="14" t="s">
        <v>316</v>
      </c>
      <c r="BA48" s="14" t="s">
        <v>316</v>
      </c>
      <c r="BB48" s="14" t="s">
        <v>316</v>
      </c>
      <c r="BC48" s="14" t="s">
        <v>316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T48" s="14">
        <v>0</v>
      </c>
      <c r="BU48" s="14">
        <v>0</v>
      </c>
      <c r="BV48" s="14">
        <v>0</v>
      </c>
      <c r="BW48" s="14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 t="s">
        <v>315</v>
      </c>
      <c r="CI48" t="s">
        <v>387</v>
      </c>
      <c r="CJ48" t="s">
        <v>387</v>
      </c>
      <c r="CK48" t="s">
        <v>387</v>
      </c>
      <c r="CL48" t="s">
        <v>387</v>
      </c>
      <c r="CM48" t="s">
        <v>387</v>
      </c>
      <c r="CN48" t="s">
        <v>387</v>
      </c>
      <c r="CO48" t="s">
        <v>387</v>
      </c>
      <c r="CP48" t="s">
        <v>387</v>
      </c>
      <c r="CQ48" t="s">
        <v>387</v>
      </c>
      <c r="CR48" t="s">
        <v>384</v>
      </c>
      <c r="CS48" t="s">
        <v>385</v>
      </c>
      <c r="CT48" t="s">
        <v>385</v>
      </c>
      <c r="CU48" t="s">
        <v>385</v>
      </c>
      <c r="CV48" t="s">
        <v>385</v>
      </c>
      <c r="CW48" t="s">
        <v>385</v>
      </c>
      <c r="CX48" t="s">
        <v>385</v>
      </c>
      <c r="CY48" t="s">
        <v>385</v>
      </c>
      <c r="CZ48" t="s">
        <v>385</v>
      </c>
      <c r="DA48" t="s">
        <v>385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 s="52">
        <v>0</v>
      </c>
      <c r="FA48" s="52">
        <v>0</v>
      </c>
      <c r="FB48" s="52">
        <v>0</v>
      </c>
      <c r="FC48">
        <v>0</v>
      </c>
      <c r="FD48" s="52">
        <v>0</v>
      </c>
      <c r="FE48">
        <v>0</v>
      </c>
      <c r="FF48" s="52">
        <v>0</v>
      </c>
      <c r="FG48">
        <v>0</v>
      </c>
      <c r="FH48" s="52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</row>
    <row r="49" spans="1:175" ht="14.55" customHeight="1" x14ac:dyDescent="0.3">
      <c r="A49" s="73" t="s">
        <v>18</v>
      </c>
      <c r="B49" s="12" t="s">
        <v>52</v>
      </c>
      <c r="C49" s="11" t="s">
        <v>277</v>
      </c>
      <c r="D49" s="6" t="s">
        <v>47</v>
      </c>
      <c r="E49" s="9">
        <v>0</v>
      </c>
      <c r="F49" s="13">
        <v>0</v>
      </c>
      <c r="G49" s="13" t="s">
        <v>48</v>
      </c>
      <c r="H49">
        <v>0</v>
      </c>
      <c r="I49" t="s">
        <v>12</v>
      </c>
      <c r="J49">
        <v>0</v>
      </c>
      <c r="K49">
        <v>0</v>
      </c>
      <c r="L49" s="10">
        <v>0</v>
      </c>
      <c r="M49">
        <v>0</v>
      </c>
      <c r="N49">
        <v>0</v>
      </c>
      <c r="O49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 s="14">
        <v>0</v>
      </c>
      <c r="AU49" s="14">
        <v>0</v>
      </c>
      <c r="AV49" s="14">
        <v>0</v>
      </c>
      <c r="AW49" s="14">
        <v>0</v>
      </c>
      <c r="AX49" s="14">
        <v>0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T49" s="14">
        <v>0</v>
      </c>
      <c r="BU49" s="14">
        <v>0</v>
      </c>
      <c r="BV49" s="14">
        <v>0</v>
      </c>
      <c r="BW49" s="14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 t="s">
        <v>388</v>
      </c>
      <c r="CI49" t="s">
        <v>388</v>
      </c>
      <c r="CJ49" t="s">
        <v>388</v>
      </c>
      <c r="CK49" t="s">
        <v>389</v>
      </c>
      <c r="CL49" t="s">
        <v>389</v>
      </c>
      <c r="CM49" t="s">
        <v>389</v>
      </c>
      <c r="CN49" t="s">
        <v>389</v>
      </c>
      <c r="CO49" t="s">
        <v>389</v>
      </c>
      <c r="CP49" t="s">
        <v>389</v>
      </c>
      <c r="CQ49" t="s">
        <v>389</v>
      </c>
      <c r="CR49" t="s">
        <v>388</v>
      </c>
      <c r="CS49" t="s">
        <v>388</v>
      </c>
      <c r="CT49" t="s">
        <v>388</v>
      </c>
      <c r="CU49" t="s">
        <v>389</v>
      </c>
      <c r="CV49" t="s">
        <v>389</v>
      </c>
      <c r="CW49" t="s">
        <v>389</v>
      </c>
      <c r="CX49" t="s">
        <v>389</v>
      </c>
      <c r="CY49" t="s">
        <v>389</v>
      </c>
      <c r="CZ49" t="s">
        <v>389</v>
      </c>
      <c r="DA49" t="s">
        <v>389</v>
      </c>
      <c r="DB49" t="s">
        <v>388</v>
      </c>
      <c r="DC49" t="s">
        <v>388</v>
      </c>
      <c r="DD49" t="s">
        <v>388</v>
      </c>
      <c r="DE49" t="s">
        <v>389</v>
      </c>
      <c r="DF49" t="s">
        <v>389</v>
      </c>
      <c r="DG49" t="s">
        <v>389</v>
      </c>
      <c r="DH49" t="s">
        <v>389</v>
      </c>
      <c r="DI49" t="s">
        <v>389</v>
      </c>
      <c r="DJ49" t="s">
        <v>389</v>
      </c>
      <c r="DK49" t="s">
        <v>389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</row>
    <row r="50" spans="1:175" ht="14.55" customHeight="1" x14ac:dyDescent="0.3">
      <c r="A50" s="73"/>
      <c r="B50" s="12" t="s">
        <v>51</v>
      </c>
      <c r="C50" s="11" t="s">
        <v>277</v>
      </c>
      <c r="D50" s="6" t="s">
        <v>49</v>
      </c>
      <c r="E50" s="9">
        <v>0</v>
      </c>
      <c r="F50" s="13">
        <v>0</v>
      </c>
      <c r="G50" s="13" t="s">
        <v>50</v>
      </c>
      <c r="H50">
        <v>0</v>
      </c>
      <c r="I50" t="s">
        <v>12</v>
      </c>
      <c r="J50">
        <v>0</v>
      </c>
      <c r="K50">
        <v>0</v>
      </c>
      <c r="L50" s="10">
        <v>0</v>
      </c>
      <c r="M50">
        <v>0</v>
      </c>
      <c r="N50">
        <v>0</v>
      </c>
      <c r="O5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 s="14">
        <v>0</v>
      </c>
      <c r="AU50" s="14">
        <v>0</v>
      </c>
      <c r="AV50" s="14">
        <v>0</v>
      </c>
      <c r="AW50" s="14">
        <v>0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0</v>
      </c>
      <c r="BF50" s="14">
        <v>0</v>
      </c>
      <c r="BG50" s="14">
        <v>0</v>
      </c>
      <c r="BH50" s="14">
        <v>0</v>
      </c>
      <c r="BI50" s="14">
        <v>0</v>
      </c>
      <c r="BJ50" s="14">
        <v>0</v>
      </c>
      <c r="BK50" s="14">
        <v>0</v>
      </c>
      <c r="BL50" s="14">
        <v>0</v>
      </c>
      <c r="BM50" s="14">
        <v>0</v>
      </c>
      <c r="BN50" s="14">
        <v>0</v>
      </c>
      <c r="BO50" s="14">
        <v>0</v>
      </c>
      <c r="BP50" s="14">
        <v>0</v>
      </c>
      <c r="BQ50" s="14">
        <v>0</v>
      </c>
      <c r="BR50" s="14">
        <v>0</v>
      </c>
      <c r="BS50" s="14">
        <v>0</v>
      </c>
      <c r="BT50" s="14">
        <v>0</v>
      </c>
      <c r="BU50" s="14">
        <v>0</v>
      </c>
      <c r="BV50" s="14">
        <v>0</v>
      </c>
      <c r="BW50" s="14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 t="s">
        <v>388</v>
      </c>
      <c r="CI50" t="s">
        <v>388</v>
      </c>
      <c r="CJ50" t="s">
        <v>388</v>
      </c>
      <c r="CK50" t="s">
        <v>389</v>
      </c>
      <c r="CL50" t="s">
        <v>389</v>
      </c>
      <c r="CM50" t="s">
        <v>389</v>
      </c>
      <c r="CN50" t="s">
        <v>389</v>
      </c>
      <c r="CO50" t="s">
        <v>389</v>
      </c>
      <c r="CP50" t="s">
        <v>389</v>
      </c>
      <c r="CQ50" t="s">
        <v>389</v>
      </c>
      <c r="CR50" t="s">
        <v>388</v>
      </c>
      <c r="CS50" t="s">
        <v>388</v>
      </c>
      <c r="CT50" t="s">
        <v>388</v>
      </c>
      <c r="CU50" t="s">
        <v>389</v>
      </c>
      <c r="CV50" t="s">
        <v>389</v>
      </c>
      <c r="CW50" t="s">
        <v>389</v>
      </c>
      <c r="CX50" t="s">
        <v>389</v>
      </c>
      <c r="CY50" t="s">
        <v>389</v>
      </c>
      <c r="CZ50" t="s">
        <v>389</v>
      </c>
      <c r="DA50" t="s">
        <v>389</v>
      </c>
      <c r="DB50" t="s">
        <v>388</v>
      </c>
      <c r="DC50" t="s">
        <v>388</v>
      </c>
      <c r="DD50" t="s">
        <v>388</v>
      </c>
      <c r="DE50" t="s">
        <v>389</v>
      </c>
      <c r="DF50" t="s">
        <v>389</v>
      </c>
      <c r="DG50" t="s">
        <v>389</v>
      </c>
      <c r="DH50" t="s">
        <v>389</v>
      </c>
      <c r="DI50" t="s">
        <v>389</v>
      </c>
      <c r="DJ50" t="s">
        <v>389</v>
      </c>
      <c r="DK50" t="s">
        <v>389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</row>
    <row r="51" spans="1:175" x14ac:dyDescent="0.3">
      <c r="A51" s="73"/>
      <c r="B51" s="12" t="str">
        <f>CONCATENATE("RPU_"&amp;D51)</f>
        <v>RPU_ON_SP198-HH100</v>
      </c>
      <c r="C51" s="11" t="s">
        <v>277</v>
      </c>
      <c r="D51" s="2" t="s">
        <v>164</v>
      </c>
      <c r="E51" s="9">
        <v>0</v>
      </c>
      <c r="F51" s="13">
        <v>0</v>
      </c>
      <c r="G51" s="13" t="s">
        <v>53</v>
      </c>
      <c r="H51">
        <v>0</v>
      </c>
      <c r="I51" t="s">
        <v>12</v>
      </c>
      <c r="J51">
        <v>0</v>
      </c>
      <c r="K51">
        <v>0</v>
      </c>
      <c r="L51" s="10">
        <v>0</v>
      </c>
      <c r="M51">
        <v>0</v>
      </c>
      <c r="N51">
        <v>0</v>
      </c>
      <c r="O51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 s="14">
        <v>0</v>
      </c>
      <c r="AU51" s="14">
        <v>0</v>
      </c>
      <c r="AV51" s="14">
        <v>0</v>
      </c>
      <c r="AW51" s="14">
        <v>0</v>
      </c>
      <c r="AX51" s="14">
        <v>0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0</v>
      </c>
      <c r="BE51" s="14">
        <v>0</v>
      </c>
      <c r="BF51" s="14">
        <v>0</v>
      </c>
      <c r="BG51" s="14">
        <v>0</v>
      </c>
      <c r="BH51" s="14">
        <v>0</v>
      </c>
      <c r="BI51" s="14">
        <v>0</v>
      </c>
      <c r="BJ51" s="14">
        <v>0</v>
      </c>
      <c r="BK51" s="14">
        <v>0</v>
      </c>
      <c r="BL51" s="14">
        <v>0</v>
      </c>
      <c r="BM51" s="14">
        <v>0</v>
      </c>
      <c r="BN51" s="14">
        <v>0</v>
      </c>
      <c r="BO51" s="14">
        <v>0</v>
      </c>
      <c r="BP51" s="14">
        <v>0</v>
      </c>
      <c r="BQ51" s="14">
        <v>0</v>
      </c>
      <c r="BR51" s="14">
        <v>0</v>
      </c>
      <c r="BS51" s="14">
        <v>0</v>
      </c>
      <c r="BT51" s="14">
        <v>0</v>
      </c>
      <c r="BU51" s="14">
        <v>0</v>
      </c>
      <c r="BV51" s="14">
        <v>0</v>
      </c>
      <c r="BW51" s="14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 t="s">
        <v>388</v>
      </c>
      <c r="CI51" t="s">
        <v>388</v>
      </c>
      <c r="CJ51" t="s">
        <v>388</v>
      </c>
      <c r="CK51" t="s">
        <v>389</v>
      </c>
      <c r="CL51" t="s">
        <v>389</v>
      </c>
      <c r="CM51" t="s">
        <v>389</v>
      </c>
      <c r="CN51" t="s">
        <v>389</v>
      </c>
      <c r="CO51" t="s">
        <v>389</v>
      </c>
      <c r="CP51" t="s">
        <v>389</v>
      </c>
      <c r="CQ51" t="s">
        <v>389</v>
      </c>
      <c r="CR51" t="s">
        <v>388</v>
      </c>
      <c r="CS51" t="s">
        <v>388</v>
      </c>
      <c r="CT51" t="s">
        <v>388</v>
      </c>
      <c r="CU51" t="s">
        <v>389</v>
      </c>
      <c r="CV51" t="s">
        <v>389</v>
      </c>
      <c r="CW51" t="s">
        <v>389</v>
      </c>
      <c r="CX51" t="s">
        <v>389</v>
      </c>
      <c r="CY51" t="s">
        <v>389</v>
      </c>
      <c r="CZ51" t="s">
        <v>389</v>
      </c>
      <c r="DA51" t="s">
        <v>389</v>
      </c>
      <c r="DB51" t="s">
        <v>388</v>
      </c>
      <c r="DC51" t="s">
        <v>388</v>
      </c>
      <c r="DD51" t="s">
        <v>388</v>
      </c>
      <c r="DE51" t="s">
        <v>389</v>
      </c>
      <c r="DF51" t="s">
        <v>389</v>
      </c>
      <c r="DG51" t="s">
        <v>389</v>
      </c>
      <c r="DH51" t="s">
        <v>389</v>
      </c>
      <c r="DI51" t="s">
        <v>389</v>
      </c>
      <c r="DJ51" t="s">
        <v>389</v>
      </c>
      <c r="DK51" t="s">
        <v>389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 s="16">
        <v>0</v>
      </c>
      <c r="EG51" s="16">
        <v>0</v>
      </c>
      <c r="EH51" s="16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</row>
    <row r="52" spans="1:175" x14ac:dyDescent="0.3">
      <c r="A52" s="73"/>
      <c r="B52" s="12" t="str">
        <f t="shared" ref="B52:B62" si="4">CONCATENATE("RPU_"&amp;D52)</f>
        <v>RPU_ON_SP198-HH150</v>
      </c>
      <c r="C52" s="11" t="s">
        <v>277</v>
      </c>
      <c r="D52" s="2" t="s">
        <v>54</v>
      </c>
      <c r="E52" s="9">
        <v>0</v>
      </c>
      <c r="F52" s="13">
        <v>0</v>
      </c>
      <c r="G52" s="13" t="s">
        <v>55</v>
      </c>
      <c r="H52">
        <v>0</v>
      </c>
      <c r="I52" t="s">
        <v>12</v>
      </c>
      <c r="J52">
        <v>0</v>
      </c>
      <c r="K52">
        <v>0</v>
      </c>
      <c r="L52" s="10">
        <v>0</v>
      </c>
      <c r="M52">
        <v>0</v>
      </c>
      <c r="N52">
        <v>0</v>
      </c>
      <c r="O52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4">
        <v>0</v>
      </c>
      <c r="BG52" s="14">
        <v>0</v>
      </c>
      <c r="BH52" s="14">
        <v>0</v>
      </c>
      <c r="BI52" s="14">
        <v>0</v>
      </c>
      <c r="BJ52" s="14">
        <v>0</v>
      </c>
      <c r="BK52" s="14">
        <v>0</v>
      </c>
      <c r="BL52" s="14">
        <v>0</v>
      </c>
      <c r="BM52" s="14">
        <v>0</v>
      </c>
      <c r="BN52" s="14">
        <v>0</v>
      </c>
      <c r="BO52" s="14">
        <v>0</v>
      </c>
      <c r="BP52" s="14">
        <v>0</v>
      </c>
      <c r="BQ52" s="14">
        <v>0</v>
      </c>
      <c r="BR52" s="14">
        <v>0</v>
      </c>
      <c r="BS52" s="14">
        <v>0</v>
      </c>
      <c r="BT52" s="14">
        <v>0</v>
      </c>
      <c r="BU52" s="14">
        <v>0</v>
      </c>
      <c r="BV52" s="14">
        <v>0</v>
      </c>
      <c r="BW52" s="14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 t="s">
        <v>388</v>
      </c>
      <c r="CI52" t="s">
        <v>388</v>
      </c>
      <c r="CJ52" t="s">
        <v>388</v>
      </c>
      <c r="CK52" t="s">
        <v>389</v>
      </c>
      <c r="CL52" t="s">
        <v>389</v>
      </c>
      <c r="CM52" t="s">
        <v>389</v>
      </c>
      <c r="CN52" t="s">
        <v>389</v>
      </c>
      <c r="CO52" t="s">
        <v>389</v>
      </c>
      <c r="CP52" t="s">
        <v>389</v>
      </c>
      <c r="CQ52" t="s">
        <v>389</v>
      </c>
      <c r="CR52" t="s">
        <v>388</v>
      </c>
      <c r="CS52" t="s">
        <v>388</v>
      </c>
      <c r="CT52" t="s">
        <v>388</v>
      </c>
      <c r="CU52" t="s">
        <v>389</v>
      </c>
      <c r="CV52" t="s">
        <v>389</v>
      </c>
      <c r="CW52" t="s">
        <v>389</v>
      </c>
      <c r="CX52" t="s">
        <v>389</v>
      </c>
      <c r="CY52" t="s">
        <v>389</v>
      </c>
      <c r="CZ52" t="s">
        <v>389</v>
      </c>
      <c r="DA52" t="s">
        <v>389</v>
      </c>
      <c r="DB52" t="s">
        <v>388</v>
      </c>
      <c r="DC52" t="s">
        <v>388</v>
      </c>
      <c r="DD52" t="s">
        <v>388</v>
      </c>
      <c r="DE52" t="s">
        <v>389</v>
      </c>
      <c r="DF52" t="s">
        <v>389</v>
      </c>
      <c r="DG52" t="s">
        <v>389</v>
      </c>
      <c r="DH52" t="s">
        <v>389</v>
      </c>
      <c r="DI52" t="s">
        <v>389</v>
      </c>
      <c r="DJ52" t="s">
        <v>389</v>
      </c>
      <c r="DK52" t="s">
        <v>389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 s="16">
        <v>0</v>
      </c>
      <c r="EG52" s="16">
        <v>0</v>
      </c>
      <c r="EH52" s="16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</row>
    <row r="53" spans="1:175" x14ac:dyDescent="0.3">
      <c r="A53" s="73"/>
      <c r="B53" s="12" t="str">
        <f t="shared" si="4"/>
        <v>RPU_ON_SP237-HH100</v>
      </c>
      <c r="C53" s="11" t="s">
        <v>277</v>
      </c>
      <c r="D53" s="2" t="s">
        <v>56</v>
      </c>
      <c r="E53" s="9">
        <v>0</v>
      </c>
      <c r="F53" s="13">
        <v>0</v>
      </c>
      <c r="G53" s="13" t="s">
        <v>57</v>
      </c>
      <c r="H53">
        <v>0</v>
      </c>
      <c r="I53" t="s">
        <v>12</v>
      </c>
      <c r="J53">
        <v>0</v>
      </c>
      <c r="K53">
        <v>0</v>
      </c>
      <c r="L53" s="10">
        <v>0</v>
      </c>
      <c r="M53">
        <v>0</v>
      </c>
      <c r="N53">
        <v>0</v>
      </c>
      <c r="O53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 s="14">
        <v>0</v>
      </c>
      <c r="AU53" s="14">
        <v>0</v>
      </c>
      <c r="AV53" s="14">
        <v>0</v>
      </c>
      <c r="AW53" s="14">
        <v>0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0</v>
      </c>
      <c r="BE53" s="14">
        <v>0</v>
      </c>
      <c r="BF53" s="14">
        <v>0</v>
      </c>
      <c r="BG53" s="14">
        <v>0</v>
      </c>
      <c r="BH53" s="14">
        <v>0</v>
      </c>
      <c r="BI53" s="14">
        <v>0</v>
      </c>
      <c r="BJ53" s="14">
        <v>0</v>
      </c>
      <c r="BK53" s="14">
        <v>0</v>
      </c>
      <c r="BL53" s="14">
        <v>0</v>
      </c>
      <c r="BM53" s="14">
        <v>0</v>
      </c>
      <c r="BN53" s="14">
        <v>0</v>
      </c>
      <c r="BO53" s="14">
        <v>0</v>
      </c>
      <c r="BP53" s="14">
        <v>0</v>
      </c>
      <c r="BQ53" s="14">
        <v>0</v>
      </c>
      <c r="BR53" s="14">
        <v>0</v>
      </c>
      <c r="BS53" s="14">
        <v>0</v>
      </c>
      <c r="BT53" s="14">
        <v>0</v>
      </c>
      <c r="BU53" s="14">
        <v>0</v>
      </c>
      <c r="BV53" s="14">
        <v>0</v>
      </c>
      <c r="BW53" s="14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 t="s">
        <v>388</v>
      </c>
      <c r="CI53" t="s">
        <v>388</v>
      </c>
      <c r="CJ53" t="s">
        <v>388</v>
      </c>
      <c r="CK53" t="s">
        <v>389</v>
      </c>
      <c r="CL53" t="s">
        <v>389</v>
      </c>
      <c r="CM53" t="s">
        <v>389</v>
      </c>
      <c r="CN53" t="s">
        <v>389</v>
      </c>
      <c r="CO53" t="s">
        <v>389</v>
      </c>
      <c r="CP53" t="s">
        <v>389</v>
      </c>
      <c r="CQ53" t="s">
        <v>389</v>
      </c>
      <c r="CR53" t="s">
        <v>388</v>
      </c>
      <c r="CS53" t="s">
        <v>388</v>
      </c>
      <c r="CT53" t="s">
        <v>388</v>
      </c>
      <c r="CU53" t="s">
        <v>389</v>
      </c>
      <c r="CV53" t="s">
        <v>389</v>
      </c>
      <c r="CW53" t="s">
        <v>389</v>
      </c>
      <c r="CX53" t="s">
        <v>389</v>
      </c>
      <c r="CY53" t="s">
        <v>389</v>
      </c>
      <c r="CZ53" t="s">
        <v>389</v>
      </c>
      <c r="DA53" t="s">
        <v>389</v>
      </c>
      <c r="DB53" t="s">
        <v>388</v>
      </c>
      <c r="DC53" t="s">
        <v>388</v>
      </c>
      <c r="DD53" t="s">
        <v>388</v>
      </c>
      <c r="DE53" t="s">
        <v>389</v>
      </c>
      <c r="DF53" t="s">
        <v>389</v>
      </c>
      <c r="DG53" t="s">
        <v>389</v>
      </c>
      <c r="DH53" t="s">
        <v>389</v>
      </c>
      <c r="DI53" t="s">
        <v>389</v>
      </c>
      <c r="DJ53" t="s">
        <v>389</v>
      </c>
      <c r="DK53" t="s">
        <v>389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 s="16">
        <v>0</v>
      </c>
      <c r="EG53" s="16">
        <v>0</v>
      </c>
      <c r="EH53" s="16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</row>
    <row r="54" spans="1:175" x14ac:dyDescent="0.3">
      <c r="A54" s="73"/>
      <c r="B54" s="12" t="str">
        <f t="shared" si="4"/>
        <v>RPU_ON_SP237-HH150</v>
      </c>
      <c r="C54" s="11" t="s">
        <v>277</v>
      </c>
      <c r="D54" s="2" t="s">
        <v>58</v>
      </c>
      <c r="E54" s="9">
        <v>0</v>
      </c>
      <c r="F54" s="13">
        <v>0</v>
      </c>
      <c r="G54" s="13" t="s">
        <v>59</v>
      </c>
      <c r="H54">
        <v>0</v>
      </c>
      <c r="I54" t="s">
        <v>12</v>
      </c>
      <c r="J54">
        <v>0</v>
      </c>
      <c r="K54">
        <v>0</v>
      </c>
      <c r="L54" s="10">
        <v>0</v>
      </c>
      <c r="M54">
        <v>0</v>
      </c>
      <c r="N54">
        <v>0</v>
      </c>
      <c r="O54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0</v>
      </c>
      <c r="BH54" s="14">
        <v>0</v>
      </c>
      <c r="BI54" s="14">
        <v>0</v>
      </c>
      <c r="BJ54" s="14">
        <v>0</v>
      </c>
      <c r="BK54" s="14">
        <v>0</v>
      </c>
      <c r="BL54" s="14">
        <v>0</v>
      </c>
      <c r="BM54" s="14">
        <v>0</v>
      </c>
      <c r="BN54" s="14">
        <v>0</v>
      </c>
      <c r="BO54" s="14">
        <v>0</v>
      </c>
      <c r="BP54" s="14">
        <v>0</v>
      </c>
      <c r="BQ54" s="14">
        <v>0</v>
      </c>
      <c r="BR54" s="14">
        <v>0</v>
      </c>
      <c r="BS54" s="14">
        <v>0</v>
      </c>
      <c r="BT54" s="14">
        <v>0</v>
      </c>
      <c r="BU54" s="14">
        <v>0</v>
      </c>
      <c r="BV54" s="14">
        <v>0</v>
      </c>
      <c r="BW54" s="1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 t="s">
        <v>388</v>
      </c>
      <c r="CI54" t="s">
        <v>388</v>
      </c>
      <c r="CJ54" t="s">
        <v>388</v>
      </c>
      <c r="CK54" t="s">
        <v>389</v>
      </c>
      <c r="CL54" t="s">
        <v>389</v>
      </c>
      <c r="CM54" t="s">
        <v>389</v>
      </c>
      <c r="CN54" t="s">
        <v>389</v>
      </c>
      <c r="CO54" t="s">
        <v>389</v>
      </c>
      <c r="CP54" t="s">
        <v>389</v>
      </c>
      <c r="CQ54" t="s">
        <v>389</v>
      </c>
      <c r="CR54" t="s">
        <v>388</v>
      </c>
      <c r="CS54" t="s">
        <v>388</v>
      </c>
      <c r="CT54" t="s">
        <v>388</v>
      </c>
      <c r="CU54" t="s">
        <v>389</v>
      </c>
      <c r="CV54" t="s">
        <v>389</v>
      </c>
      <c r="CW54" t="s">
        <v>389</v>
      </c>
      <c r="CX54" t="s">
        <v>389</v>
      </c>
      <c r="CY54" t="s">
        <v>389</v>
      </c>
      <c r="CZ54" t="s">
        <v>389</v>
      </c>
      <c r="DA54" t="s">
        <v>389</v>
      </c>
      <c r="DB54" t="s">
        <v>388</v>
      </c>
      <c r="DC54" t="s">
        <v>388</v>
      </c>
      <c r="DD54" t="s">
        <v>388</v>
      </c>
      <c r="DE54" t="s">
        <v>389</v>
      </c>
      <c r="DF54" t="s">
        <v>389</v>
      </c>
      <c r="DG54" t="s">
        <v>389</v>
      </c>
      <c r="DH54" t="s">
        <v>389</v>
      </c>
      <c r="DI54" t="s">
        <v>389</v>
      </c>
      <c r="DJ54" t="s">
        <v>389</v>
      </c>
      <c r="DK54" t="s">
        <v>389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 s="16">
        <v>0</v>
      </c>
      <c r="EG54" s="16">
        <v>0</v>
      </c>
      <c r="EH54" s="16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</row>
    <row r="55" spans="1:175" x14ac:dyDescent="0.3">
      <c r="A55" s="73"/>
      <c r="B55" s="12" t="str">
        <f t="shared" si="4"/>
        <v>RPU_ON_SP277-HH100</v>
      </c>
      <c r="C55" s="11" t="s">
        <v>277</v>
      </c>
      <c r="D55" s="2" t="s">
        <v>60</v>
      </c>
      <c r="E55" s="9">
        <v>0</v>
      </c>
      <c r="F55" s="13">
        <v>0</v>
      </c>
      <c r="G55" s="13" t="s">
        <v>61</v>
      </c>
      <c r="H55">
        <v>0</v>
      </c>
      <c r="I55" t="s">
        <v>12</v>
      </c>
      <c r="J55">
        <v>0</v>
      </c>
      <c r="K55">
        <v>0</v>
      </c>
      <c r="L55" s="10">
        <v>0</v>
      </c>
      <c r="M55">
        <v>0</v>
      </c>
      <c r="N55">
        <v>0</v>
      </c>
      <c r="O55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 s="14">
        <v>0</v>
      </c>
      <c r="AU55" s="14">
        <v>0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0</v>
      </c>
      <c r="BE55" s="14">
        <v>0</v>
      </c>
      <c r="BF55" s="14">
        <v>0</v>
      </c>
      <c r="BG55" s="14">
        <v>0</v>
      </c>
      <c r="BH55" s="14">
        <v>0</v>
      </c>
      <c r="BI55" s="14">
        <v>0</v>
      </c>
      <c r="BJ55" s="14">
        <v>0</v>
      </c>
      <c r="BK55" s="14">
        <v>0</v>
      </c>
      <c r="BL55" s="14">
        <v>0</v>
      </c>
      <c r="BM55" s="14">
        <v>0</v>
      </c>
      <c r="BN55" s="14">
        <v>0</v>
      </c>
      <c r="BO55" s="14">
        <v>0</v>
      </c>
      <c r="BP55" s="14">
        <v>0</v>
      </c>
      <c r="BQ55" s="14">
        <v>0</v>
      </c>
      <c r="BR55" s="14">
        <v>0</v>
      </c>
      <c r="BS55" s="14">
        <v>0</v>
      </c>
      <c r="BT55" s="14">
        <v>0</v>
      </c>
      <c r="BU55" s="14">
        <v>0</v>
      </c>
      <c r="BV55" s="14">
        <v>0</v>
      </c>
      <c r="BW55" s="14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 t="s">
        <v>388</v>
      </c>
      <c r="CI55" t="s">
        <v>388</v>
      </c>
      <c r="CJ55" t="s">
        <v>388</v>
      </c>
      <c r="CK55" t="s">
        <v>389</v>
      </c>
      <c r="CL55" t="s">
        <v>389</v>
      </c>
      <c r="CM55" t="s">
        <v>389</v>
      </c>
      <c r="CN55" t="s">
        <v>389</v>
      </c>
      <c r="CO55" t="s">
        <v>389</v>
      </c>
      <c r="CP55" t="s">
        <v>389</v>
      </c>
      <c r="CQ55" t="s">
        <v>389</v>
      </c>
      <c r="CR55" t="s">
        <v>388</v>
      </c>
      <c r="CS55" t="s">
        <v>388</v>
      </c>
      <c r="CT55" t="s">
        <v>388</v>
      </c>
      <c r="CU55" t="s">
        <v>389</v>
      </c>
      <c r="CV55" t="s">
        <v>389</v>
      </c>
      <c r="CW55" t="s">
        <v>389</v>
      </c>
      <c r="CX55" t="s">
        <v>389</v>
      </c>
      <c r="CY55" t="s">
        <v>389</v>
      </c>
      <c r="CZ55" t="s">
        <v>389</v>
      </c>
      <c r="DA55" t="s">
        <v>389</v>
      </c>
      <c r="DB55" t="s">
        <v>388</v>
      </c>
      <c r="DC55" t="s">
        <v>388</v>
      </c>
      <c r="DD55" t="s">
        <v>388</v>
      </c>
      <c r="DE55" t="s">
        <v>389</v>
      </c>
      <c r="DF55" t="s">
        <v>389</v>
      </c>
      <c r="DG55" t="s">
        <v>389</v>
      </c>
      <c r="DH55" t="s">
        <v>389</v>
      </c>
      <c r="DI55" t="s">
        <v>389</v>
      </c>
      <c r="DJ55" t="s">
        <v>389</v>
      </c>
      <c r="DK55" t="s">
        <v>389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 s="16">
        <v>0</v>
      </c>
      <c r="EG55" s="16">
        <v>0</v>
      </c>
      <c r="EH55" s="16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</row>
    <row r="56" spans="1:175" x14ac:dyDescent="0.3">
      <c r="A56" s="73"/>
      <c r="B56" s="12" t="str">
        <f t="shared" si="4"/>
        <v>RPU_ON_SP277-HH150</v>
      </c>
      <c r="C56" s="11" t="s">
        <v>277</v>
      </c>
      <c r="D56" s="2" t="s">
        <v>62</v>
      </c>
      <c r="E56" s="9">
        <v>0</v>
      </c>
      <c r="F56" s="13">
        <v>0</v>
      </c>
      <c r="G56" s="13" t="s">
        <v>63</v>
      </c>
      <c r="H56">
        <v>0</v>
      </c>
      <c r="I56" t="s">
        <v>12</v>
      </c>
      <c r="J56">
        <v>0</v>
      </c>
      <c r="K56">
        <v>0</v>
      </c>
      <c r="L56" s="10">
        <v>0</v>
      </c>
      <c r="M56">
        <v>0</v>
      </c>
      <c r="N56">
        <v>0</v>
      </c>
      <c r="O56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0</v>
      </c>
      <c r="BH56" s="14">
        <v>0</v>
      </c>
      <c r="BI56" s="14">
        <v>0</v>
      </c>
      <c r="BJ56" s="14">
        <v>0</v>
      </c>
      <c r="BK56" s="14">
        <v>0</v>
      </c>
      <c r="BL56" s="14">
        <v>0</v>
      </c>
      <c r="BM56" s="14">
        <v>0</v>
      </c>
      <c r="BN56" s="14">
        <v>0</v>
      </c>
      <c r="BO56" s="14">
        <v>0</v>
      </c>
      <c r="BP56" s="14">
        <v>0</v>
      </c>
      <c r="BQ56" s="14">
        <v>0</v>
      </c>
      <c r="BR56" s="14">
        <v>0</v>
      </c>
      <c r="BS56" s="14">
        <v>0</v>
      </c>
      <c r="BT56" s="14">
        <v>0</v>
      </c>
      <c r="BU56" s="14">
        <v>0</v>
      </c>
      <c r="BV56" s="14">
        <v>0</v>
      </c>
      <c r="BW56" s="14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 t="s">
        <v>388</v>
      </c>
      <c r="CI56" t="s">
        <v>388</v>
      </c>
      <c r="CJ56" t="s">
        <v>388</v>
      </c>
      <c r="CK56" t="s">
        <v>389</v>
      </c>
      <c r="CL56" t="s">
        <v>389</v>
      </c>
      <c r="CM56" t="s">
        <v>389</v>
      </c>
      <c r="CN56" t="s">
        <v>389</v>
      </c>
      <c r="CO56" t="s">
        <v>389</v>
      </c>
      <c r="CP56" t="s">
        <v>389</v>
      </c>
      <c r="CQ56" t="s">
        <v>389</v>
      </c>
      <c r="CR56" t="s">
        <v>388</v>
      </c>
      <c r="CS56" t="s">
        <v>388</v>
      </c>
      <c r="CT56" t="s">
        <v>388</v>
      </c>
      <c r="CU56" t="s">
        <v>389</v>
      </c>
      <c r="CV56" t="s">
        <v>389</v>
      </c>
      <c r="CW56" t="s">
        <v>389</v>
      </c>
      <c r="CX56" t="s">
        <v>389</v>
      </c>
      <c r="CY56" t="s">
        <v>389</v>
      </c>
      <c r="CZ56" t="s">
        <v>389</v>
      </c>
      <c r="DA56" t="s">
        <v>389</v>
      </c>
      <c r="DB56" t="s">
        <v>388</v>
      </c>
      <c r="DC56" t="s">
        <v>388</v>
      </c>
      <c r="DD56" t="s">
        <v>388</v>
      </c>
      <c r="DE56" t="s">
        <v>389</v>
      </c>
      <c r="DF56" t="s">
        <v>389</v>
      </c>
      <c r="DG56" t="s">
        <v>389</v>
      </c>
      <c r="DH56" t="s">
        <v>389</v>
      </c>
      <c r="DI56" t="s">
        <v>389</v>
      </c>
      <c r="DJ56" t="s">
        <v>389</v>
      </c>
      <c r="DK56" t="s">
        <v>389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 s="16">
        <v>0</v>
      </c>
      <c r="EG56" s="16">
        <v>0</v>
      </c>
      <c r="EH56" s="1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</row>
    <row r="57" spans="1:175" x14ac:dyDescent="0.3">
      <c r="A57" s="73"/>
      <c r="B57" s="12" t="str">
        <f t="shared" si="4"/>
        <v>RPU_ON_SP321-HH100</v>
      </c>
      <c r="C57" s="11" t="s">
        <v>277</v>
      </c>
      <c r="D57" s="2" t="s">
        <v>64</v>
      </c>
      <c r="E57" s="9">
        <v>0</v>
      </c>
      <c r="F57" s="13">
        <v>0</v>
      </c>
      <c r="G57" s="13" t="s">
        <v>65</v>
      </c>
      <c r="H57">
        <v>0</v>
      </c>
      <c r="I57" t="s">
        <v>12</v>
      </c>
      <c r="J57">
        <v>0</v>
      </c>
      <c r="K57">
        <v>0</v>
      </c>
      <c r="L57" s="10">
        <v>0</v>
      </c>
      <c r="M57">
        <v>0</v>
      </c>
      <c r="N57">
        <v>0</v>
      </c>
      <c r="O57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0</v>
      </c>
      <c r="BE57" s="14">
        <v>0</v>
      </c>
      <c r="BF57" s="14">
        <v>0</v>
      </c>
      <c r="BG57" s="14">
        <v>0</v>
      </c>
      <c r="BH57" s="14">
        <v>0</v>
      </c>
      <c r="BI57" s="14">
        <v>0</v>
      </c>
      <c r="BJ57" s="14">
        <v>0</v>
      </c>
      <c r="BK57" s="14">
        <v>0</v>
      </c>
      <c r="BL57" s="14">
        <v>0</v>
      </c>
      <c r="BM57" s="14">
        <v>0</v>
      </c>
      <c r="BN57" s="14">
        <v>0</v>
      </c>
      <c r="BO57" s="14">
        <v>0</v>
      </c>
      <c r="BP57" s="14">
        <v>0</v>
      </c>
      <c r="BQ57" s="14">
        <v>0</v>
      </c>
      <c r="BR57" s="14">
        <v>0</v>
      </c>
      <c r="BS57" s="14">
        <v>0</v>
      </c>
      <c r="BT57" s="14">
        <v>0</v>
      </c>
      <c r="BU57" s="14">
        <v>0</v>
      </c>
      <c r="BV57" s="14">
        <v>0</v>
      </c>
      <c r="BW57" s="14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 t="s">
        <v>388</v>
      </c>
      <c r="CI57" t="s">
        <v>388</v>
      </c>
      <c r="CJ57" t="s">
        <v>388</v>
      </c>
      <c r="CK57" t="s">
        <v>389</v>
      </c>
      <c r="CL57" t="s">
        <v>389</v>
      </c>
      <c r="CM57" t="s">
        <v>389</v>
      </c>
      <c r="CN57" t="s">
        <v>389</v>
      </c>
      <c r="CO57" t="s">
        <v>389</v>
      </c>
      <c r="CP57" t="s">
        <v>389</v>
      </c>
      <c r="CQ57" t="s">
        <v>389</v>
      </c>
      <c r="CR57" t="s">
        <v>388</v>
      </c>
      <c r="CS57" t="s">
        <v>388</v>
      </c>
      <c r="CT57" t="s">
        <v>388</v>
      </c>
      <c r="CU57" t="s">
        <v>389</v>
      </c>
      <c r="CV57" t="s">
        <v>389</v>
      </c>
      <c r="CW57" t="s">
        <v>389</v>
      </c>
      <c r="CX57" t="s">
        <v>389</v>
      </c>
      <c r="CY57" t="s">
        <v>389</v>
      </c>
      <c r="CZ57" t="s">
        <v>389</v>
      </c>
      <c r="DA57" t="s">
        <v>389</v>
      </c>
      <c r="DB57" t="s">
        <v>388</v>
      </c>
      <c r="DC57" t="s">
        <v>388</v>
      </c>
      <c r="DD57" t="s">
        <v>388</v>
      </c>
      <c r="DE57" t="s">
        <v>389</v>
      </c>
      <c r="DF57" t="s">
        <v>389</v>
      </c>
      <c r="DG57" t="s">
        <v>389</v>
      </c>
      <c r="DH57" t="s">
        <v>389</v>
      </c>
      <c r="DI57" t="s">
        <v>389</v>
      </c>
      <c r="DJ57" t="s">
        <v>389</v>
      </c>
      <c r="DK57" t="s">
        <v>389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 s="16">
        <v>0</v>
      </c>
      <c r="EG57" s="16">
        <v>0</v>
      </c>
      <c r="EH57" s="16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</row>
    <row r="58" spans="1:175" x14ac:dyDescent="0.3">
      <c r="A58" s="73"/>
      <c r="B58" s="12" t="str">
        <f t="shared" si="4"/>
        <v>RPU_ON_SP321-HH150</v>
      </c>
      <c r="C58" s="11" t="s">
        <v>277</v>
      </c>
      <c r="D58" s="2" t="s">
        <v>66</v>
      </c>
      <c r="E58" s="9">
        <v>0</v>
      </c>
      <c r="F58" s="13">
        <v>0</v>
      </c>
      <c r="G58" s="13" t="s">
        <v>67</v>
      </c>
      <c r="H58">
        <v>0</v>
      </c>
      <c r="I58" t="s">
        <v>12</v>
      </c>
      <c r="J58">
        <v>0</v>
      </c>
      <c r="K58">
        <v>0</v>
      </c>
      <c r="L58" s="10">
        <v>0</v>
      </c>
      <c r="M58">
        <v>0</v>
      </c>
      <c r="N58">
        <v>0</v>
      </c>
      <c r="O58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4">
        <v>0</v>
      </c>
      <c r="BG58" s="14">
        <v>0</v>
      </c>
      <c r="BH58" s="14">
        <v>0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0</v>
      </c>
      <c r="BO58" s="14">
        <v>0</v>
      </c>
      <c r="BP58" s="14">
        <v>0</v>
      </c>
      <c r="BQ58" s="14">
        <v>0</v>
      </c>
      <c r="BR58" s="14">
        <v>0</v>
      </c>
      <c r="BS58" s="14">
        <v>0</v>
      </c>
      <c r="BT58" s="14">
        <v>0</v>
      </c>
      <c r="BU58" s="14">
        <v>0</v>
      </c>
      <c r="BV58" s="14">
        <v>0</v>
      </c>
      <c r="BW58" s="14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 t="s">
        <v>388</v>
      </c>
      <c r="CI58" t="s">
        <v>388</v>
      </c>
      <c r="CJ58" t="s">
        <v>388</v>
      </c>
      <c r="CK58" t="s">
        <v>389</v>
      </c>
      <c r="CL58" t="s">
        <v>389</v>
      </c>
      <c r="CM58" t="s">
        <v>389</v>
      </c>
      <c r="CN58" t="s">
        <v>389</v>
      </c>
      <c r="CO58" t="s">
        <v>389</v>
      </c>
      <c r="CP58" t="s">
        <v>389</v>
      </c>
      <c r="CQ58" t="s">
        <v>389</v>
      </c>
      <c r="CR58" t="s">
        <v>388</v>
      </c>
      <c r="CS58" t="s">
        <v>388</v>
      </c>
      <c r="CT58" t="s">
        <v>388</v>
      </c>
      <c r="CU58" t="s">
        <v>389</v>
      </c>
      <c r="CV58" t="s">
        <v>389</v>
      </c>
      <c r="CW58" t="s">
        <v>389</v>
      </c>
      <c r="CX58" t="s">
        <v>389</v>
      </c>
      <c r="CY58" t="s">
        <v>389</v>
      </c>
      <c r="CZ58" t="s">
        <v>389</v>
      </c>
      <c r="DA58" t="s">
        <v>389</v>
      </c>
      <c r="DB58" t="s">
        <v>388</v>
      </c>
      <c r="DC58" t="s">
        <v>388</v>
      </c>
      <c r="DD58" t="s">
        <v>388</v>
      </c>
      <c r="DE58" t="s">
        <v>389</v>
      </c>
      <c r="DF58" t="s">
        <v>389</v>
      </c>
      <c r="DG58" t="s">
        <v>389</v>
      </c>
      <c r="DH58" t="s">
        <v>389</v>
      </c>
      <c r="DI58" t="s">
        <v>389</v>
      </c>
      <c r="DJ58" t="s">
        <v>389</v>
      </c>
      <c r="DK58" t="s">
        <v>389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 s="16">
        <v>0</v>
      </c>
      <c r="EG58" s="16">
        <v>0</v>
      </c>
      <c r="EH58" s="16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</row>
    <row r="59" spans="1:175" x14ac:dyDescent="0.3">
      <c r="A59" s="73"/>
      <c r="B59" s="12" t="str">
        <f t="shared" si="4"/>
        <v>RPU_OFF_SP379-HH100</v>
      </c>
      <c r="C59" s="11" t="s">
        <v>277</v>
      </c>
      <c r="D59" s="2" t="s">
        <v>68</v>
      </c>
      <c r="E59" s="9">
        <v>0</v>
      </c>
      <c r="F59" s="13">
        <v>0</v>
      </c>
      <c r="G59" s="13" t="s">
        <v>69</v>
      </c>
      <c r="H59">
        <v>0</v>
      </c>
      <c r="I59" t="s">
        <v>12</v>
      </c>
      <c r="J59">
        <v>0</v>
      </c>
      <c r="K59">
        <v>0</v>
      </c>
      <c r="L59" s="10">
        <v>0</v>
      </c>
      <c r="M59">
        <v>0</v>
      </c>
      <c r="N59">
        <v>0</v>
      </c>
      <c r="O59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0</v>
      </c>
      <c r="BE59" s="14">
        <v>0</v>
      </c>
      <c r="BF59" s="14">
        <v>0</v>
      </c>
      <c r="BG59" s="14">
        <v>0</v>
      </c>
      <c r="BH59" s="14">
        <v>0</v>
      </c>
      <c r="BI59" s="14">
        <v>0</v>
      </c>
      <c r="BJ59" s="14">
        <v>0</v>
      </c>
      <c r="BK59" s="14">
        <v>0</v>
      </c>
      <c r="BL59" s="14">
        <v>0</v>
      </c>
      <c r="BM59" s="14">
        <v>0</v>
      </c>
      <c r="BN59" s="14">
        <v>0</v>
      </c>
      <c r="BO59" s="14">
        <v>0</v>
      </c>
      <c r="BP59" s="14">
        <v>0</v>
      </c>
      <c r="BQ59" s="14">
        <v>0</v>
      </c>
      <c r="BR59" s="14">
        <v>0</v>
      </c>
      <c r="BS59" s="14">
        <v>0</v>
      </c>
      <c r="BT59" s="14">
        <v>0</v>
      </c>
      <c r="BU59" s="14">
        <v>0</v>
      </c>
      <c r="BV59" s="14">
        <v>0</v>
      </c>
      <c r="BW59" s="14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 t="s">
        <v>388</v>
      </c>
      <c r="CI59" t="s">
        <v>388</v>
      </c>
      <c r="CJ59" t="s">
        <v>388</v>
      </c>
      <c r="CK59" t="s">
        <v>389</v>
      </c>
      <c r="CL59" t="s">
        <v>389</v>
      </c>
      <c r="CM59" t="s">
        <v>389</v>
      </c>
      <c r="CN59" t="s">
        <v>389</v>
      </c>
      <c r="CO59" t="s">
        <v>389</v>
      </c>
      <c r="CP59" t="s">
        <v>389</v>
      </c>
      <c r="CQ59" t="s">
        <v>389</v>
      </c>
      <c r="CR59" t="s">
        <v>388</v>
      </c>
      <c r="CS59" t="s">
        <v>388</v>
      </c>
      <c r="CT59" t="s">
        <v>388</v>
      </c>
      <c r="CU59" t="s">
        <v>389</v>
      </c>
      <c r="CV59" t="s">
        <v>389</v>
      </c>
      <c r="CW59" t="s">
        <v>389</v>
      </c>
      <c r="CX59" t="s">
        <v>389</v>
      </c>
      <c r="CY59" t="s">
        <v>389</v>
      </c>
      <c r="CZ59" t="s">
        <v>389</v>
      </c>
      <c r="DA59" t="s">
        <v>389</v>
      </c>
      <c r="DB59" t="s">
        <v>388</v>
      </c>
      <c r="DC59" t="s">
        <v>388</v>
      </c>
      <c r="DD59" t="s">
        <v>388</v>
      </c>
      <c r="DE59" t="s">
        <v>389</v>
      </c>
      <c r="DF59" t="s">
        <v>389</v>
      </c>
      <c r="DG59" t="s">
        <v>389</v>
      </c>
      <c r="DH59" t="s">
        <v>389</v>
      </c>
      <c r="DI59" t="s">
        <v>389</v>
      </c>
      <c r="DJ59" t="s">
        <v>389</v>
      </c>
      <c r="DK59" t="s">
        <v>389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</row>
    <row r="60" spans="1:175" x14ac:dyDescent="0.3">
      <c r="A60" s="73"/>
      <c r="B60" s="12" t="str">
        <f t="shared" si="4"/>
        <v>RPU_OFF_SP379-HH150</v>
      </c>
      <c r="C60" s="11" t="s">
        <v>277</v>
      </c>
      <c r="D60" s="2" t="s">
        <v>70</v>
      </c>
      <c r="E60" s="9">
        <v>0</v>
      </c>
      <c r="F60" s="13">
        <v>0</v>
      </c>
      <c r="G60" s="13" t="s">
        <v>71</v>
      </c>
      <c r="H60">
        <v>0</v>
      </c>
      <c r="I60" t="s">
        <v>12</v>
      </c>
      <c r="J60">
        <v>0</v>
      </c>
      <c r="K60">
        <v>0</v>
      </c>
      <c r="L60" s="10">
        <v>0</v>
      </c>
      <c r="M60">
        <v>0</v>
      </c>
      <c r="N60">
        <v>0</v>
      </c>
      <c r="O6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0</v>
      </c>
      <c r="BH60" s="14">
        <v>0</v>
      </c>
      <c r="BI60" s="14">
        <v>0</v>
      </c>
      <c r="BJ60" s="14">
        <v>0</v>
      </c>
      <c r="BK60" s="14">
        <v>0</v>
      </c>
      <c r="BL60" s="14">
        <v>0</v>
      </c>
      <c r="BM60" s="14">
        <v>0</v>
      </c>
      <c r="BN60" s="14">
        <v>0</v>
      </c>
      <c r="BO60" s="14">
        <v>0</v>
      </c>
      <c r="BP60" s="14">
        <v>0</v>
      </c>
      <c r="BQ60" s="14">
        <v>0</v>
      </c>
      <c r="BR60" s="14">
        <v>0</v>
      </c>
      <c r="BS60" s="14">
        <v>0</v>
      </c>
      <c r="BT60" s="14">
        <v>0</v>
      </c>
      <c r="BU60" s="14">
        <v>0</v>
      </c>
      <c r="BV60" s="14">
        <v>0</v>
      </c>
      <c r="BW60" s="14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 t="s">
        <v>388</v>
      </c>
      <c r="CI60" t="s">
        <v>388</v>
      </c>
      <c r="CJ60" t="s">
        <v>388</v>
      </c>
      <c r="CK60" t="s">
        <v>389</v>
      </c>
      <c r="CL60" t="s">
        <v>389</v>
      </c>
      <c r="CM60" t="s">
        <v>389</v>
      </c>
      <c r="CN60" t="s">
        <v>389</v>
      </c>
      <c r="CO60" t="s">
        <v>389</v>
      </c>
      <c r="CP60" t="s">
        <v>389</v>
      </c>
      <c r="CQ60" t="s">
        <v>389</v>
      </c>
      <c r="CR60" t="s">
        <v>388</v>
      </c>
      <c r="CS60" t="s">
        <v>388</v>
      </c>
      <c r="CT60" t="s">
        <v>388</v>
      </c>
      <c r="CU60" t="s">
        <v>389</v>
      </c>
      <c r="CV60" t="s">
        <v>389</v>
      </c>
      <c r="CW60" t="s">
        <v>389</v>
      </c>
      <c r="CX60" t="s">
        <v>389</v>
      </c>
      <c r="CY60" t="s">
        <v>389</v>
      </c>
      <c r="CZ60" t="s">
        <v>389</v>
      </c>
      <c r="DA60" t="s">
        <v>389</v>
      </c>
      <c r="DB60" t="s">
        <v>388</v>
      </c>
      <c r="DC60" t="s">
        <v>388</v>
      </c>
      <c r="DD60" t="s">
        <v>388</v>
      </c>
      <c r="DE60" t="s">
        <v>389</v>
      </c>
      <c r="DF60" t="s">
        <v>389</v>
      </c>
      <c r="DG60" t="s">
        <v>389</v>
      </c>
      <c r="DH60" t="s">
        <v>389</v>
      </c>
      <c r="DI60" t="s">
        <v>389</v>
      </c>
      <c r="DJ60" t="s">
        <v>389</v>
      </c>
      <c r="DK60" t="s">
        <v>389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</row>
    <row r="61" spans="1:175" x14ac:dyDescent="0.3">
      <c r="A61" s="73"/>
      <c r="B61" s="12" t="str">
        <f t="shared" si="4"/>
        <v>RPU_OFF_SP450-HH100</v>
      </c>
      <c r="C61" s="11" t="s">
        <v>277</v>
      </c>
      <c r="D61" s="2" t="s">
        <v>72</v>
      </c>
      <c r="E61" s="9">
        <v>0</v>
      </c>
      <c r="F61" s="13">
        <v>0</v>
      </c>
      <c r="G61" s="13" t="s">
        <v>73</v>
      </c>
      <c r="H61">
        <v>0</v>
      </c>
      <c r="I61" t="s">
        <v>12</v>
      </c>
      <c r="J61">
        <v>0</v>
      </c>
      <c r="K61">
        <v>0</v>
      </c>
      <c r="L61" s="10">
        <v>0</v>
      </c>
      <c r="M61">
        <v>0</v>
      </c>
      <c r="N61">
        <v>0</v>
      </c>
      <c r="O61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 s="14">
        <v>0</v>
      </c>
      <c r="AU61" s="14">
        <v>0</v>
      </c>
      <c r="AV61" s="14">
        <v>0</v>
      </c>
      <c r="AW61" s="14">
        <v>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0</v>
      </c>
      <c r="BE61" s="14">
        <v>0</v>
      </c>
      <c r="BF61" s="14">
        <v>0</v>
      </c>
      <c r="BG61" s="14">
        <v>0</v>
      </c>
      <c r="BH61" s="14">
        <v>0</v>
      </c>
      <c r="BI61" s="14">
        <v>0</v>
      </c>
      <c r="BJ61" s="14">
        <v>0</v>
      </c>
      <c r="BK61" s="14">
        <v>0</v>
      </c>
      <c r="BL61" s="14">
        <v>0</v>
      </c>
      <c r="BM61" s="14">
        <v>0</v>
      </c>
      <c r="BN61" s="14">
        <v>0</v>
      </c>
      <c r="BO61" s="14">
        <v>0</v>
      </c>
      <c r="BP61" s="14">
        <v>0</v>
      </c>
      <c r="BQ61" s="14">
        <v>0</v>
      </c>
      <c r="BR61" s="14">
        <v>0</v>
      </c>
      <c r="BS61" s="14">
        <v>0</v>
      </c>
      <c r="BT61" s="14">
        <v>0</v>
      </c>
      <c r="BU61" s="14">
        <v>0</v>
      </c>
      <c r="BV61" s="14">
        <v>0</v>
      </c>
      <c r="BW61" s="14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 t="s">
        <v>388</v>
      </c>
      <c r="CI61" t="s">
        <v>388</v>
      </c>
      <c r="CJ61" t="s">
        <v>388</v>
      </c>
      <c r="CK61" t="s">
        <v>389</v>
      </c>
      <c r="CL61" t="s">
        <v>389</v>
      </c>
      <c r="CM61" t="s">
        <v>389</v>
      </c>
      <c r="CN61" t="s">
        <v>389</v>
      </c>
      <c r="CO61" t="s">
        <v>389</v>
      </c>
      <c r="CP61" t="s">
        <v>389</v>
      </c>
      <c r="CQ61" t="s">
        <v>389</v>
      </c>
      <c r="CR61" t="s">
        <v>388</v>
      </c>
      <c r="CS61" t="s">
        <v>388</v>
      </c>
      <c r="CT61" t="s">
        <v>388</v>
      </c>
      <c r="CU61" t="s">
        <v>389</v>
      </c>
      <c r="CV61" t="s">
        <v>389</v>
      </c>
      <c r="CW61" t="s">
        <v>389</v>
      </c>
      <c r="CX61" t="s">
        <v>389</v>
      </c>
      <c r="CY61" t="s">
        <v>389</v>
      </c>
      <c r="CZ61" t="s">
        <v>389</v>
      </c>
      <c r="DA61" t="s">
        <v>389</v>
      </c>
      <c r="DB61" t="s">
        <v>388</v>
      </c>
      <c r="DC61" t="s">
        <v>388</v>
      </c>
      <c r="DD61" t="s">
        <v>388</v>
      </c>
      <c r="DE61" t="s">
        <v>389</v>
      </c>
      <c r="DF61" t="s">
        <v>389</v>
      </c>
      <c r="DG61" t="s">
        <v>389</v>
      </c>
      <c r="DH61" t="s">
        <v>389</v>
      </c>
      <c r="DI61" t="s">
        <v>389</v>
      </c>
      <c r="DJ61" t="s">
        <v>389</v>
      </c>
      <c r="DK61" t="s">
        <v>389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</row>
    <row r="62" spans="1:175" x14ac:dyDescent="0.3">
      <c r="A62" s="73"/>
      <c r="B62" s="12" t="str">
        <f t="shared" si="4"/>
        <v>RPU_OFF_SP450-HH150</v>
      </c>
      <c r="C62" s="11" t="s">
        <v>277</v>
      </c>
      <c r="D62" s="2" t="s">
        <v>165</v>
      </c>
      <c r="E62" s="9">
        <v>0</v>
      </c>
      <c r="F62" s="13">
        <v>0</v>
      </c>
      <c r="G62" s="13" t="s">
        <v>74</v>
      </c>
      <c r="H62">
        <v>0</v>
      </c>
      <c r="I62" t="s">
        <v>12</v>
      </c>
      <c r="J62">
        <v>0</v>
      </c>
      <c r="K62">
        <v>0</v>
      </c>
      <c r="L62" s="10">
        <v>0</v>
      </c>
      <c r="M62">
        <v>0</v>
      </c>
      <c r="N62">
        <v>0</v>
      </c>
      <c r="O62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0</v>
      </c>
      <c r="BE62" s="14">
        <v>0</v>
      </c>
      <c r="BF62" s="14">
        <v>0</v>
      </c>
      <c r="BG62" s="14">
        <v>0</v>
      </c>
      <c r="BH62" s="14">
        <v>0</v>
      </c>
      <c r="BI62" s="14">
        <v>0</v>
      </c>
      <c r="BJ62" s="14">
        <v>0</v>
      </c>
      <c r="BK62" s="14">
        <v>0</v>
      </c>
      <c r="BL62" s="14">
        <v>0</v>
      </c>
      <c r="BM62" s="14">
        <v>0</v>
      </c>
      <c r="BN62" s="14">
        <v>0</v>
      </c>
      <c r="BO62" s="14">
        <v>0</v>
      </c>
      <c r="BP62" s="14">
        <v>0</v>
      </c>
      <c r="BQ62" s="14">
        <v>0</v>
      </c>
      <c r="BR62" s="14">
        <v>0</v>
      </c>
      <c r="BS62" s="14">
        <v>0</v>
      </c>
      <c r="BT62" s="14">
        <v>0</v>
      </c>
      <c r="BU62" s="14">
        <v>0</v>
      </c>
      <c r="BV62" s="14">
        <v>0</v>
      </c>
      <c r="BW62" s="14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 t="s">
        <v>388</v>
      </c>
      <c r="CI62" t="s">
        <v>388</v>
      </c>
      <c r="CJ62" t="s">
        <v>388</v>
      </c>
      <c r="CK62" t="s">
        <v>389</v>
      </c>
      <c r="CL62" t="s">
        <v>389</v>
      </c>
      <c r="CM62" t="s">
        <v>389</v>
      </c>
      <c r="CN62" t="s">
        <v>389</v>
      </c>
      <c r="CO62" t="s">
        <v>389</v>
      </c>
      <c r="CP62" t="s">
        <v>389</v>
      </c>
      <c r="CQ62" t="s">
        <v>389</v>
      </c>
      <c r="CR62" t="s">
        <v>388</v>
      </c>
      <c r="CS62" t="s">
        <v>388</v>
      </c>
      <c r="CT62" t="s">
        <v>388</v>
      </c>
      <c r="CU62" t="s">
        <v>389</v>
      </c>
      <c r="CV62" t="s">
        <v>389</v>
      </c>
      <c r="CW62" t="s">
        <v>389</v>
      </c>
      <c r="CX62" t="s">
        <v>389</v>
      </c>
      <c r="CY62" t="s">
        <v>389</v>
      </c>
      <c r="CZ62" t="s">
        <v>389</v>
      </c>
      <c r="DA62" t="s">
        <v>389</v>
      </c>
      <c r="DB62" t="s">
        <v>388</v>
      </c>
      <c r="DC62" t="s">
        <v>388</v>
      </c>
      <c r="DD62" t="s">
        <v>388</v>
      </c>
      <c r="DE62" t="s">
        <v>389</v>
      </c>
      <c r="DF62" t="s">
        <v>389</v>
      </c>
      <c r="DG62" t="s">
        <v>389</v>
      </c>
      <c r="DH62" t="s">
        <v>389</v>
      </c>
      <c r="DI62" t="s">
        <v>389</v>
      </c>
      <c r="DJ62" t="s">
        <v>389</v>
      </c>
      <c r="DK62" t="s">
        <v>389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</row>
    <row r="63" spans="1:175" x14ac:dyDescent="0.3">
      <c r="A63" s="73"/>
      <c r="B63" s="12" t="s">
        <v>236</v>
      </c>
      <c r="C63" s="11" t="s">
        <v>277</v>
      </c>
      <c r="D63" s="2" t="s">
        <v>237</v>
      </c>
      <c r="E63" s="9">
        <v>0</v>
      </c>
      <c r="F63" s="13">
        <v>0</v>
      </c>
      <c r="G63" s="13" t="s">
        <v>237</v>
      </c>
      <c r="H63">
        <v>0</v>
      </c>
      <c r="I63" t="s">
        <v>12</v>
      </c>
      <c r="J63">
        <v>0</v>
      </c>
      <c r="K63">
        <v>0</v>
      </c>
      <c r="L63" s="10">
        <v>0</v>
      </c>
      <c r="M63">
        <v>0</v>
      </c>
      <c r="N63">
        <v>0</v>
      </c>
      <c r="O63">
        <v>0</v>
      </c>
      <c r="P63" s="58">
        <v>0</v>
      </c>
      <c r="Q63" s="58">
        <v>0</v>
      </c>
      <c r="R63" s="58">
        <v>0</v>
      </c>
      <c r="S63" s="58">
        <v>0</v>
      </c>
      <c r="T63" s="58">
        <v>0</v>
      </c>
      <c r="U63" s="58">
        <v>0</v>
      </c>
      <c r="V63" s="58">
        <v>0</v>
      </c>
      <c r="W63" s="58">
        <v>0</v>
      </c>
      <c r="X63" s="58">
        <v>0</v>
      </c>
      <c r="Y63" s="58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 s="61">
        <v>0</v>
      </c>
      <c r="AU63" s="61">
        <v>0</v>
      </c>
      <c r="AV63" s="14">
        <v>0</v>
      </c>
      <c r="AW63" s="14">
        <v>0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14">
        <v>0</v>
      </c>
      <c r="BD63" s="61">
        <v>0</v>
      </c>
      <c r="BE63" s="61">
        <v>0</v>
      </c>
      <c r="BF63" s="61">
        <v>0</v>
      </c>
      <c r="BG63" s="61">
        <v>0</v>
      </c>
      <c r="BH63" s="61">
        <v>0</v>
      </c>
      <c r="BI63" s="61">
        <v>0</v>
      </c>
      <c r="BJ63" s="61">
        <v>0</v>
      </c>
      <c r="BK63" s="61">
        <v>0</v>
      </c>
      <c r="BL63" s="61">
        <v>0</v>
      </c>
      <c r="BM63" s="61">
        <v>0</v>
      </c>
      <c r="BN63" s="61">
        <v>0</v>
      </c>
      <c r="BO63" s="61">
        <v>0</v>
      </c>
      <c r="BP63" s="61">
        <v>0</v>
      </c>
      <c r="BQ63" s="61">
        <v>0</v>
      </c>
      <c r="BR63" s="61">
        <v>0</v>
      </c>
      <c r="BS63" s="61">
        <v>0</v>
      </c>
      <c r="BT63" s="61">
        <v>0</v>
      </c>
      <c r="BU63" s="61">
        <v>0</v>
      </c>
      <c r="BV63" s="61">
        <v>0</v>
      </c>
      <c r="BW63" s="61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 t="s">
        <v>287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 s="33">
        <v>0</v>
      </c>
      <c r="FK63" s="33">
        <v>0</v>
      </c>
      <c r="FL63" s="33">
        <v>0</v>
      </c>
      <c r="FM63" s="33">
        <v>0</v>
      </c>
      <c r="FN63" s="33">
        <v>0</v>
      </c>
      <c r="FO63" s="33">
        <v>0</v>
      </c>
      <c r="FP63" s="33">
        <v>0</v>
      </c>
      <c r="FQ63" s="33">
        <v>0</v>
      </c>
      <c r="FR63" s="33">
        <v>0</v>
      </c>
      <c r="FS63" s="33">
        <v>0</v>
      </c>
    </row>
    <row r="64" spans="1:175" x14ac:dyDescent="0.3">
      <c r="A64" s="73"/>
      <c r="B64" s="12" t="s">
        <v>15</v>
      </c>
      <c r="C64" s="11" t="s">
        <v>277</v>
      </c>
      <c r="D64" s="2" t="s">
        <v>271</v>
      </c>
      <c r="E64" s="9">
        <v>0</v>
      </c>
      <c r="F64" s="13">
        <v>0</v>
      </c>
      <c r="G64" s="13" t="s">
        <v>274</v>
      </c>
      <c r="H64">
        <v>0</v>
      </c>
      <c r="I64" t="s">
        <v>12</v>
      </c>
      <c r="J64">
        <v>0</v>
      </c>
      <c r="K64">
        <v>0</v>
      </c>
      <c r="L64" s="10">
        <v>0</v>
      </c>
      <c r="M64">
        <v>0</v>
      </c>
      <c r="N64">
        <v>0</v>
      </c>
      <c r="O64">
        <v>0</v>
      </c>
      <c r="P64" s="58">
        <v>0</v>
      </c>
      <c r="Q64" s="58">
        <v>0</v>
      </c>
      <c r="R64" s="58">
        <v>0</v>
      </c>
      <c r="S64" s="58">
        <v>0</v>
      </c>
      <c r="T64" s="58">
        <v>0</v>
      </c>
      <c r="U64" s="58">
        <v>0</v>
      </c>
      <c r="V64" s="58">
        <v>0</v>
      </c>
      <c r="W64" s="58">
        <v>0</v>
      </c>
      <c r="X64" s="58">
        <v>0</v>
      </c>
      <c r="Y64" s="58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 s="61">
        <v>0</v>
      </c>
      <c r="AU64" s="61">
        <v>0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61">
        <v>0</v>
      </c>
      <c r="BE64" s="61">
        <v>0</v>
      </c>
      <c r="BF64" s="61">
        <v>0</v>
      </c>
      <c r="BG64" s="61">
        <v>0</v>
      </c>
      <c r="BH64" s="61">
        <v>0</v>
      </c>
      <c r="BI64" s="61">
        <v>0</v>
      </c>
      <c r="BJ64" s="61">
        <v>0</v>
      </c>
      <c r="BK64" s="61">
        <v>0</v>
      </c>
      <c r="BL64" s="61">
        <v>0</v>
      </c>
      <c r="BM64" s="61">
        <v>0</v>
      </c>
      <c r="BN64" s="61">
        <v>0</v>
      </c>
      <c r="BO64" s="61">
        <v>0</v>
      </c>
      <c r="BP64" s="61">
        <v>0</v>
      </c>
      <c r="BQ64" s="61">
        <v>0</v>
      </c>
      <c r="BR64" s="61">
        <v>0</v>
      </c>
      <c r="BS64" s="61">
        <v>0</v>
      </c>
      <c r="BT64" s="61">
        <v>0</v>
      </c>
      <c r="BU64" s="61">
        <v>0</v>
      </c>
      <c r="BV64" s="61">
        <v>0</v>
      </c>
      <c r="BW64" s="61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</row>
    <row r="65" spans="1:175" x14ac:dyDescent="0.3">
      <c r="A65" s="73"/>
      <c r="B65" s="12" t="s">
        <v>16</v>
      </c>
      <c r="C65" s="11" t="s">
        <v>277</v>
      </c>
      <c r="D65" s="2" t="s">
        <v>272</v>
      </c>
      <c r="E65" s="9">
        <v>0</v>
      </c>
      <c r="F65" s="13">
        <v>0</v>
      </c>
      <c r="G65" s="13" t="s">
        <v>275</v>
      </c>
      <c r="H65">
        <v>0</v>
      </c>
      <c r="I65" t="s">
        <v>12</v>
      </c>
      <c r="J65">
        <v>0</v>
      </c>
      <c r="K65">
        <v>0</v>
      </c>
      <c r="L65" s="10">
        <v>0</v>
      </c>
      <c r="M65">
        <v>0</v>
      </c>
      <c r="N65">
        <v>0</v>
      </c>
      <c r="O65">
        <v>0</v>
      </c>
      <c r="P65" s="58">
        <v>0</v>
      </c>
      <c r="Q65" s="58">
        <v>0</v>
      </c>
      <c r="R65" s="58">
        <v>0</v>
      </c>
      <c r="S65" s="58">
        <v>0</v>
      </c>
      <c r="T65" s="58">
        <v>0</v>
      </c>
      <c r="U65" s="58">
        <v>0</v>
      </c>
      <c r="V65" s="58">
        <v>0</v>
      </c>
      <c r="W65" s="58">
        <v>0</v>
      </c>
      <c r="X65" s="58">
        <v>0</v>
      </c>
      <c r="Y65" s="58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 s="61">
        <v>0</v>
      </c>
      <c r="AU65" s="61">
        <v>0</v>
      </c>
      <c r="AV65" s="14">
        <v>0</v>
      </c>
      <c r="AW65" s="14">
        <v>0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14">
        <v>0</v>
      </c>
      <c r="BD65" s="61">
        <v>0</v>
      </c>
      <c r="BE65" s="61">
        <v>0</v>
      </c>
      <c r="BF65" s="61">
        <v>0</v>
      </c>
      <c r="BG65" s="61">
        <v>0</v>
      </c>
      <c r="BH65" s="61">
        <v>0</v>
      </c>
      <c r="BI65" s="61">
        <v>0</v>
      </c>
      <c r="BJ65" s="61">
        <v>0</v>
      </c>
      <c r="BK65" s="61">
        <v>0</v>
      </c>
      <c r="BL65" s="61">
        <v>0</v>
      </c>
      <c r="BM65" s="61">
        <v>0</v>
      </c>
      <c r="BN65" s="61">
        <v>0</v>
      </c>
      <c r="BO65" s="61">
        <v>0</v>
      </c>
      <c r="BP65" s="61">
        <v>0</v>
      </c>
      <c r="BQ65" s="61">
        <v>0</v>
      </c>
      <c r="BR65" s="61">
        <v>0</v>
      </c>
      <c r="BS65" s="61">
        <v>0</v>
      </c>
      <c r="BT65" s="61">
        <v>0</v>
      </c>
      <c r="BU65" s="61">
        <v>0</v>
      </c>
      <c r="BV65" s="61">
        <v>0</v>
      </c>
      <c r="BW65" s="61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</row>
    <row r="66" spans="1:175" x14ac:dyDescent="0.3">
      <c r="A66" s="73"/>
      <c r="B66" s="12" t="s">
        <v>17</v>
      </c>
      <c r="C66" s="11" t="s">
        <v>277</v>
      </c>
      <c r="D66" s="2" t="s">
        <v>273</v>
      </c>
      <c r="E66" s="9">
        <v>0</v>
      </c>
      <c r="F66" s="13">
        <v>0</v>
      </c>
      <c r="G66" s="13" t="s">
        <v>273</v>
      </c>
      <c r="H66">
        <v>0</v>
      </c>
      <c r="I66" t="s">
        <v>12</v>
      </c>
      <c r="J66">
        <v>0</v>
      </c>
      <c r="K66">
        <v>0</v>
      </c>
      <c r="L66" s="10">
        <v>0</v>
      </c>
      <c r="M66">
        <v>0</v>
      </c>
      <c r="N66">
        <v>0</v>
      </c>
      <c r="O66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 s="61">
        <v>0</v>
      </c>
      <c r="AU66" s="61">
        <v>0</v>
      </c>
      <c r="AV66" s="14">
        <v>0</v>
      </c>
      <c r="AW66" s="14">
        <v>0</v>
      </c>
      <c r="AX66" s="14">
        <v>0</v>
      </c>
      <c r="AY66" s="14">
        <v>0</v>
      </c>
      <c r="AZ66" s="14">
        <v>0</v>
      </c>
      <c r="BA66" s="14">
        <v>0</v>
      </c>
      <c r="BB66" s="14">
        <v>0</v>
      </c>
      <c r="BC66" s="14">
        <v>0</v>
      </c>
      <c r="BD66" s="61">
        <v>0</v>
      </c>
      <c r="BE66" s="61">
        <v>0</v>
      </c>
      <c r="BF66" s="61">
        <v>0</v>
      </c>
      <c r="BG66" s="61">
        <v>0</v>
      </c>
      <c r="BH66" s="61">
        <v>0</v>
      </c>
      <c r="BI66" s="61">
        <v>0</v>
      </c>
      <c r="BJ66" s="61">
        <v>0</v>
      </c>
      <c r="BK66" s="61">
        <v>0</v>
      </c>
      <c r="BL66" s="61">
        <v>0</v>
      </c>
      <c r="BM66" s="61">
        <v>0</v>
      </c>
      <c r="BN66" s="61">
        <v>0</v>
      </c>
      <c r="BO66" s="61">
        <v>0</v>
      </c>
      <c r="BP66" s="61">
        <v>0</v>
      </c>
      <c r="BQ66" s="61">
        <v>0</v>
      </c>
      <c r="BR66" s="61">
        <v>0</v>
      </c>
      <c r="BS66" s="61">
        <v>0</v>
      </c>
      <c r="BT66" s="61">
        <v>0</v>
      </c>
      <c r="BU66" s="61">
        <v>0</v>
      </c>
      <c r="BV66" s="61">
        <v>0</v>
      </c>
      <c r="BW66" s="61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 s="33">
        <v>0</v>
      </c>
      <c r="FK66" s="33">
        <v>0</v>
      </c>
      <c r="FL66" s="33">
        <v>0</v>
      </c>
      <c r="FM66" s="33">
        <v>0</v>
      </c>
      <c r="FN66" s="33">
        <v>0</v>
      </c>
      <c r="FO66" s="33">
        <v>0</v>
      </c>
      <c r="FP66" s="33">
        <v>0</v>
      </c>
      <c r="FQ66" s="33">
        <v>0</v>
      </c>
      <c r="FR66" s="33">
        <v>0</v>
      </c>
      <c r="FS66" s="33">
        <v>0</v>
      </c>
    </row>
    <row r="67" spans="1:175" x14ac:dyDescent="0.3">
      <c r="A67" s="73"/>
      <c r="B67" s="62" t="s">
        <v>277</v>
      </c>
      <c r="C67" s="11" t="s">
        <v>277</v>
      </c>
      <c r="D67" s="2" t="s">
        <v>278</v>
      </c>
      <c r="E67" s="9">
        <v>0</v>
      </c>
      <c r="F67" s="13">
        <v>0</v>
      </c>
      <c r="G67" s="13" t="s">
        <v>278</v>
      </c>
      <c r="H67">
        <v>0</v>
      </c>
      <c r="I67" t="s">
        <v>12</v>
      </c>
      <c r="J67">
        <v>0</v>
      </c>
      <c r="K67">
        <v>0</v>
      </c>
      <c r="L67" s="10">
        <v>0</v>
      </c>
      <c r="M67">
        <v>0</v>
      </c>
      <c r="N67">
        <v>0</v>
      </c>
      <c r="O67">
        <v>0</v>
      </c>
      <c r="P67" s="58">
        <v>0</v>
      </c>
      <c r="Q67" s="58">
        <v>0</v>
      </c>
      <c r="R67" s="58">
        <v>0</v>
      </c>
      <c r="S67" s="58">
        <v>0</v>
      </c>
      <c r="T67" s="58">
        <v>0</v>
      </c>
      <c r="U67" s="58">
        <v>0</v>
      </c>
      <c r="V67" s="58">
        <v>0</v>
      </c>
      <c r="W67" s="58">
        <v>0</v>
      </c>
      <c r="X67" s="58">
        <v>0</v>
      </c>
      <c r="Y67" s="58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 s="61">
        <v>0</v>
      </c>
      <c r="AU67" s="61">
        <v>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61">
        <v>0</v>
      </c>
      <c r="BE67" s="61">
        <v>0</v>
      </c>
      <c r="BF67" s="61">
        <v>0</v>
      </c>
      <c r="BG67" s="61">
        <v>0</v>
      </c>
      <c r="BH67" s="61">
        <v>0</v>
      </c>
      <c r="BI67" s="61">
        <v>0</v>
      </c>
      <c r="BJ67" s="61">
        <v>0</v>
      </c>
      <c r="BK67" s="61">
        <v>0</v>
      </c>
      <c r="BL67" s="61">
        <v>0</v>
      </c>
      <c r="BM67" s="61">
        <v>0</v>
      </c>
      <c r="BN67" s="61">
        <v>0</v>
      </c>
      <c r="BO67" s="61">
        <v>0</v>
      </c>
      <c r="BP67" s="61">
        <v>0</v>
      </c>
      <c r="BQ67" s="61">
        <v>0</v>
      </c>
      <c r="BR67" s="61">
        <v>0</v>
      </c>
      <c r="BS67" s="61">
        <v>0</v>
      </c>
      <c r="BT67" s="61">
        <v>0</v>
      </c>
      <c r="BU67" s="61">
        <v>0</v>
      </c>
      <c r="BV67" s="61">
        <v>0</v>
      </c>
      <c r="BW67" s="61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</row>
    <row r="68" spans="1:175" x14ac:dyDescent="0.3">
      <c r="A68" s="73"/>
      <c r="B68" s="12" t="s">
        <v>28</v>
      </c>
      <c r="C68" s="4" t="s">
        <v>33</v>
      </c>
      <c r="D68" s="6" t="s">
        <v>43</v>
      </c>
      <c r="E68" s="9">
        <v>0</v>
      </c>
      <c r="F68" s="13">
        <v>0</v>
      </c>
      <c r="G68" s="13" t="s">
        <v>24</v>
      </c>
      <c r="H68">
        <v>0</v>
      </c>
      <c r="I68" t="s">
        <v>12</v>
      </c>
      <c r="J68">
        <v>0</v>
      </c>
      <c r="K68">
        <v>0</v>
      </c>
      <c r="L68" s="10">
        <v>0</v>
      </c>
      <c r="M68">
        <v>0</v>
      </c>
      <c r="N68">
        <v>0</v>
      </c>
      <c r="O68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0</v>
      </c>
      <c r="BG68" s="14">
        <v>0</v>
      </c>
      <c r="BH68" s="14">
        <v>0</v>
      </c>
      <c r="BI68" s="14">
        <v>0</v>
      </c>
      <c r="BJ68" s="14">
        <v>0</v>
      </c>
      <c r="BK68" s="14">
        <v>0</v>
      </c>
      <c r="BL68" s="14">
        <v>0</v>
      </c>
      <c r="BM68" s="14">
        <v>0</v>
      </c>
      <c r="BN68" s="14">
        <v>0</v>
      </c>
      <c r="BO68" s="14">
        <v>0</v>
      </c>
      <c r="BP68" s="14">
        <v>0</v>
      </c>
      <c r="BQ68" s="14">
        <v>0</v>
      </c>
      <c r="BR68" s="14">
        <v>0</v>
      </c>
      <c r="BS68" s="14">
        <v>0</v>
      </c>
      <c r="BT68" s="14">
        <v>0</v>
      </c>
      <c r="BU68" s="14">
        <v>0</v>
      </c>
      <c r="BV68" s="14">
        <v>0</v>
      </c>
      <c r="BW68" s="14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 s="33">
        <v>0</v>
      </c>
      <c r="FK68" s="33">
        <v>0</v>
      </c>
      <c r="FL68" s="33">
        <v>0</v>
      </c>
      <c r="FM68" s="33">
        <v>0</v>
      </c>
      <c r="FN68" s="33">
        <v>0</v>
      </c>
      <c r="FO68" s="33">
        <v>0</v>
      </c>
      <c r="FP68" s="33">
        <v>0</v>
      </c>
      <c r="FQ68" s="33">
        <v>0</v>
      </c>
      <c r="FR68" s="33">
        <v>0</v>
      </c>
      <c r="FS68" s="33">
        <v>0</v>
      </c>
    </row>
    <row r="69" spans="1:175" x14ac:dyDescent="0.3">
      <c r="A69" s="73"/>
      <c r="B69" s="12" t="s">
        <v>217</v>
      </c>
      <c r="C69" s="4" t="s">
        <v>34</v>
      </c>
      <c r="D69" s="6" t="s">
        <v>279</v>
      </c>
      <c r="E69" s="9">
        <v>0</v>
      </c>
      <c r="F69" s="13">
        <v>0</v>
      </c>
      <c r="G69" s="13" t="s">
        <v>279</v>
      </c>
      <c r="H69">
        <v>0</v>
      </c>
      <c r="I69" t="s">
        <v>12</v>
      </c>
      <c r="J69">
        <v>0</v>
      </c>
      <c r="K69">
        <v>0</v>
      </c>
      <c r="L69" s="10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 s="14">
        <v>0</v>
      </c>
      <c r="AU69" s="14">
        <v>0</v>
      </c>
      <c r="AV69" s="14">
        <v>0</v>
      </c>
      <c r="AW69" s="14">
        <v>0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14">
        <v>0</v>
      </c>
      <c r="BE69" s="14">
        <v>0</v>
      </c>
      <c r="BF69" s="14">
        <v>0</v>
      </c>
      <c r="BG69" s="14">
        <v>0</v>
      </c>
      <c r="BH69" s="14">
        <v>0</v>
      </c>
      <c r="BI69" s="14">
        <v>0</v>
      </c>
      <c r="BJ69" s="14">
        <v>0</v>
      </c>
      <c r="BK69" s="14">
        <v>0</v>
      </c>
      <c r="BL69" s="14">
        <v>0</v>
      </c>
      <c r="BM69" s="14">
        <v>0</v>
      </c>
      <c r="BN69" s="14">
        <v>0</v>
      </c>
      <c r="BO69" s="14">
        <v>0</v>
      </c>
      <c r="BP69" s="14">
        <v>0</v>
      </c>
      <c r="BQ69" s="14">
        <v>0</v>
      </c>
      <c r="BR69" s="14">
        <v>0</v>
      </c>
      <c r="BS69" s="14">
        <v>0</v>
      </c>
      <c r="BT69" s="14">
        <v>0</v>
      </c>
      <c r="BU69" s="14">
        <v>0</v>
      </c>
      <c r="BV69" s="14">
        <v>0</v>
      </c>
      <c r="BW69" s="14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</row>
    <row r="70" spans="1:175" x14ac:dyDescent="0.3">
      <c r="A70" s="73"/>
      <c r="B70" s="12" t="s">
        <v>218</v>
      </c>
      <c r="C70" s="11" t="s">
        <v>277</v>
      </c>
      <c r="D70" s="6" t="s">
        <v>176</v>
      </c>
      <c r="E70" s="9">
        <v>0</v>
      </c>
      <c r="F70" s="13">
        <v>0</v>
      </c>
      <c r="G70" s="13" t="s">
        <v>177</v>
      </c>
      <c r="H70">
        <v>0</v>
      </c>
      <c r="I70" t="s">
        <v>12</v>
      </c>
      <c r="J70">
        <v>0</v>
      </c>
      <c r="K70">
        <v>0</v>
      </c>
      <c r="L70" s="1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 s="35">
        <v>0</v>
      </c>
      <c r="AU70" s="35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35">
        <v>0</v>
      </c>
      <c r="BE70" s="35">
        <v>0</v>
      </c>
      <c r="BF70" s="35">
        <v>0</v>
      </c>
      <c r="BG70" s="35">
        <v>0</v>
      </c>
      <c r="BH70" s="35">
        <v>0</v>
      </c>
      <c r="BI70" s="35">
        <v>0</v>
      </c>
      <c r="BJ70" s="35">
        <v>0</v>
      </c>
      <c r="BK70" s="35">
        <v>0</v>
      </c>
      <c r="BL70" s="35">
        <v>0</v>
      </c>
      <c r="BM70" s="35">
        <v>0</v>
      </c>
      <c r="BN70" s="35">
        <v>0</v>
      </c>
      <c r="BO70" s="35">
        <v>0</v>
      </c>
      <c r="BP70" s="35">
        <v>0</v>
      </c>
      <c r="BQ70" s="35">
        <v>0</v>
      </c>
      <c r="BR70" s="35">
        <v>0</v>
      </c>
      <c r="BS70" s="35">
        <v>0</v>
      </c>
      <c r="BT70" s="35">
        <v>0</v>
      </c>
      <c r="BU70" s="35">
        <v>0</v>
      </c>
      <c r="BV70" s="35">
        <v>0</v>
      </c>
      <c r="BW70" s="35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</row>
    <row r="71" spans="1:175" x14ac:dyDescent="0.3">
      <c r="A71" s="73"/>
      <c r="B71" s="12" t="s">
        <v>15</v>
      </c>
      <c r="C71" s="11" t="s">
        <v>277</v>
      </c>
      <c r="D71" s="6" t="s">
        <v>44</v>
      </c>
      <c r="E71" s="9">
        <v>0</v>
      </c>
      <c r="F71" s="13">
        <v>0</v>
      </c>
      <c r="G71" s="13" t="s">
        <v>25</v>
      </c>
      <c r="H71">
        <v>0</v>
      </c>
      <c r="I71" t="s">
        <v>12</v>
      </c>
      <c r="J71">
        <v>0</v>
      </c>
      <c r="K71">
        <v>0</v>
      </c>
      <c r="L71" s="10">
        <v>0</v>
      </c>
      <c r="M71">
        <v>0</v>
      </c>
      <c r="N71">
        <v>0</v>
      </c>
      <c r="O71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 s="14">
        <v>0</v>
      </c>
      <c r="AU71" s="14">
        <v>0</v>
      </c>
      <c r="AV71" s="14">
        <v>0</v>
      </c>
      <c r="AW71" s="14">
        <v>0</v>
      </c>
      <c r="AX71" s="14">
        <v>0</v>
      </c>
      <c r="AY71" s="14">
        <v>0</v>
      </c>
      <c r="AZ71" s="14">
        <v>0</v>
      </c>
      <c r="BA71" s="14">
        <v>0</v>
      </c>
      <c r="BB71" s="14">
        <v>0</v>
      </c>
      <c r="BC71" s="14">
        <v>0</v>
      </c>
      <c r="BD71" s="14">
        <v>0</v>
      </c>
      <c r="BE71" s="14">
        <v>0</v>
      </c>
      <c r="BF71" s="14">
        <v>0</v>
      </c>
      <c r="BG71" s="14">
        <v>0</v>
      </c>
      <c r="BH71" s="14">
        <v>0</v>
      </c>
      <c r="BI71" s="14">
        <v>0</v>
      </c>
      <c r="BJ71" s="14">
        <v>0</v>
      </c>
      <c r="BK71" s="14">
        <v>0</v>
      </c>
      <c r="BL71" s="14">
        <v>0</v>
      </c>
      <c r="BM71" s="14">
        <v>0</v>
      </c>
      <c r="BN71" s="14">
        <v>0</v>
      </c>
      <c r="BO71" s="14">
        <v>0</v>
      </c>
      <c r="BP71" s="14">
        <v>0</v>
      </c>
      <c r="BQ71" s="14">
        <v>0</v>
      </c>
      <c r="BR71" s="14">
        <v>0</v>
      </c>
      <c r="BS71" s="14">
        <v>0</v>
      </c>
      <c r="BT71" s="14">
        <v>0</v>
      </c>
      <c r="BU71" s="14">
        <v>0</v>
      </c>
      <c r="BV71" s="14">
        <v>0</v>
      </c>
      <c r="BW71" s="14">
        <v>0</v>
      </c>
      <c r="BX71" t="s">
        <v>390</v>
      </c>
      <c r="BY71" t="s">
        <v>390</v>
      </c>
      <c r="BZ71" t="s">
        <v>390</v>
      </c>
      <c r="CA71" t="s">
        <v>390</v>
      </c>
      <c r="CB71" t="s">
        <v>390</v>
      </c>
      <c r="CC71" t="s">
        <v>390</v>
      </c>
      <c r="CD71" t="s">
        <v>390</v>
      </c>
      <c r="CE71" t="s">
        <v>390</v>
      </c>
      <c r="CF71" t="s">
        <v>390</v>
      </c>
      <c r="CG71" t="s">
        <v>390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</row>
    <row r="72" spans="1:175" x14ac:dyDescent="0.3">
      <c r="A72" s="73"/>
      <c r="B72" s="12" t="s">
        <v>16</v>
      </c>
      <c r="C72" s="11" t="s">
        <v>277</v>
      </c>
      <c r="D72" s="6" t="s">
        <v>45</v>
      </c>
      <c r="E72" s="9">
        <v>0</v>
      </c>
      <c r="F72" s="13">
        <v>0</v>
      </c>
      <c r="G72" s="13" t="s">
        <v>26</v>
      </c>
      <c r="H72">
        <v>0</v>
      </c>
      <c r="I72" t="s">
        <v>12</v>
      </c>
      <c r="J72">
        <v>0</v>
      </c>
      <c r="K72">
        <v>0</v>
      </c>
      <c r="L72" s="10">
        <v>0</v>
      </c>
      <c r="M72">
        <v>0</v>
      </c>
      <c r="N72">
        <v>0</v>
      </c>
      <c r="O72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0</v>
      </c>
      <c r="BE72" s="14">
        <v>0</v>
      </c>
      <c r="BF72" s="14">
        <v>0</v>
      </c>
      <c r="BG72" s="14">
        <v>0</v>
      </c>
      <c r="BH72" s="14">
        <v>0</v>
      </c>
      <c r="BI72" s="14">
        <v>0</v>
      </c>
      <c r="BJ72" s="14">
        <v>0</v>
      </c>
      <c r="BK72" s="14">
        <v>0</v>
      </c>
      <c r="BL72" s="14">
        <v>0</v>
      </c>
      <c r="BM72" s="14">
        <v>0</v>
      </c>
      <c r="BN72" s="14">
        <v>0</v>
      </c>
      <c r="BO72" s="14">
        <v>0</v>
      </c>
      <c r="BP72" s="14">
        <v>0</v>
      </c>
      <c r="BQ72" s="14">
        <v>0</v>
      </c>
      <c r="BR72" s="14">
        <v>0</v>
      </c>
      <c r="BS72" s="14">
        <v>0</v>
      </c>
      <c r="BT72" s="14">
        <v>0</v>
      </c>
      <c r="BU72" s="14">
        <v>0</v>
      </c>
      <c r="BV72" s="14">
        <v>0</v>
      </c>
      <c r="BW72" s="14">
        <v>0</v>
      </c>
      <c r="BX72" t="s">
        <v>390</v>
      </c>
      <c r="BY72" t="s">
        <v>390</v>
      </c>
      <c r="BZ72" t="s">
        <v>390</v>
      </c>
      <c r="CA72" t="s">
        <v>390</v>
      </c>
      <c r="CB72" t="s">
        <v>390</v>
      </c>
      <c r="CC72" t="s">
        <v>390</v>
      </c>
      <c r="CD72" t="s">
        <v>390</v>
      </c>
      <c r="CE72" t="s">
        <v>390</v>
      </c>
      <c r="CF72" t="s">
        <v>390</v>
      </c>
      <c r="CG72" t="s">
        <v>390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</row>
    <row r="73" spans="1:175" x14ac:dyDescent="0.3">
      <c r="A73" s="73"/>
      <c r="B73" s="12" t="s">
        <v>17</v>
      </c>
      <c r="C73" s="11" t="s">
        <v>277</v>
      </c>
      <c r="D73" s="2" t="s">
        <v>46</v>
      </c>
      <c r="E73" s="9">
        <v>0</v>
      </c>
      <c r="F73" s="13">
        <v>0</v>
      </c>
      <c r="G73" s="13" t="s">
        <v>27</v>
      </c>
      <c r="H73">
        <v>0</v>
      </c>
      <c r="I73" t="s">
        <v>12</v>
      </c>
      <c r="J73">
        <v>0</v>
      </c>
      <c r="K73">
        <v>0</v>
      </c>
      <c r="L73" s="10">
        <v>0</v>
      </c>
      <c r="M73">
        <v>0</v>
      </c>
      <c r="N73">
        <v>0</v>
      </c>
      <c r="O73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 s="14" t="s">
        <v>317</v>
      </c>
      <c r="AU73" s="14" t="s">
        <v>317</v>
      </c>
      <c r="AV73" s="14" t="s">
        <v>317</v>
      </c>
      <c r="AW73" s="14" t="s">
        <v>317</v>
      </c>
      <c r="AX73" s="14" t="s">
        <v>317</v>
      </c>
      <c r="AY73" s="14" t="s">
        <v>317</v>
      </c>
      <c r="AZ73" s="14" t="s">
        <v>317</v>
      </c>
      <c r="BA73" s="14" t="s">
        <v>317</v>
      </c>
      <c r="BB73" s="14" t="s">
        <v>317</v>
      </c>
      <c r="BC73" s="14" t="s">
        <v>317</v>
      </c>
      <c r="BD73" s="14">
        <v>0</v>
      </c>
      <c r="BE73" s="14">
        <v>0</v>
      </c>
      <c r="BF73" s="14">
        <v>0</v>
      </c>
      <c r="BG73" s="14">
        <v>0</v>
      </c>
      <c r="BH73" s="14">
        <v>0</v>
      </c>
      <c r="BI73" s="14">
        <v>0</v>
      </c>
      <c r="BJ73" s="14">
        <v>0</v>
      </c>
      <c r="BK73" s="14">
        <v>0</v>
      </c>
      <c r="BL73" s="14">
        <v>0</v>
      </c>
      <c r="BM73" s="14">
        <v>0</v>
      </c>
      <c r="BN73" s="14">
        <v>0</v>
      </c>
      <c r="BO73" s="14">
        <v>0</v>
      </c>
      <c r="BP73" s="14">
        <v>0</v>
      </c>
      <c r="BQ73" s="14">
        <v>0</v>
      </c>
      <c r="BR73" s="14">
        <v>0</v>
      </c>
      <c r="BS73" s="14">
        <v>0</v>
      </c>
      <c r="BT73" s="14">
        <v>0</v>
      </c>
      <c r="BU73" s="14">
        <v>0</v>
      </c>
      <c r="BV73" s="14">
        <v>0</v>
      </c>
      <c r="BW73" s="14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 t="s">
        <v>391</v>
      </c>
      <c r="CI73" t="s">
        <v>392</v>
      </c>
      <c r="CJ73" t="s">
        <v>393</v>
      </c>
      <c r="CK73" t="s">
        <v>394</v>
      </c>
      <c r="CL73" t="s">
        <v>395</v>
      </c>
      <c r="CM73" t="s">
        <v>396</v>
      </c>
      <c r="CN73">
        <v>0</v>
      </c>
      <c r="CO73" t="s">
        <v>397</v>
      </c>
      <c r="CP73" t="s">
        <v>398</v>
      </c>
      <c r="CQ73" t="s">
        <v>399</v>
      </c>
      <c r="CR73" t="s">
        <v>400</v>
      </c>
      <c r="CS73" t="s">
        <v>401</v>
      </c>
      <c r="CT73" t="s">
        <v>402</v>
      </c>
      <c r="CU73" t="s">
        <v>400</v>
      </c>
      <c r="CV73" t="s">
        <v>401</v>
      </c>
      <c r="CW73" t="s">
        <v>402</v>
      </c>
      <c r="CX73">
        <v>0</v>
      </c>
      <c r="CY73" t="s">
        <v>400</v>
      </c>
      <c r="CZ73" t="s">
        <v>401</v>
      </c>
      <c r="DA73" t="s">
        <v>402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 t="s">
        <v>286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 s="52">
        <v>0</v>
      </c>
      <c r="FN73" s="52">
        <v>0</v>
      </c>
      <c r="FO73" s="52">
        <v>0</v>
      </c>
      <c r="FP73">
        <v>0</v>
      </c>
      <c r="FQ73">
        <v>0</v>
      </c>
      <c r="FR73">
        <v>0</v>
      </c>
      <c r="FS73">
        <v>0</v>
      </c>
    </row>
  </sheetData>
  <mergeCells count="22">
    <mergeCell ref="BX4:CF4"/>
    <mergeCell ref="EZ4:FH4"/>
    <mergeCell ref="FJ4:FS4"/>
    <mergeCell ref="DB4:DJ4"/>
    <mergeCell ref="DL4:DT4"/>
    <mergeCell ref="DV4:ED4"/>
    <mergeCell ref="EF4:EN4"/>
    <mergeCell ref="EP4:EX4"/>
    <mergeCell ref="CH4:CP4"/>
    <mergeCell ref="CR4:CZ4"/>
    <mergeCell ref="A49:A73"/>
    <mergeCell ref="AJ4:AS4"/>
    <mergeCell ref="AT4:BB4"/>
    <mergeCell ref="BD4:BL4"/>
    <mergeCell ref="BN4:BV4"/>
    <mergeCell ref="Z4:AI4"/>
    <mergeCell ref="A9:A48"/>
    <mergeCell ref="B5:B8"/>
    <mergeCell ref="C5:C8"/>
    <mergeCell ref="D5:D8"/>
    <mergeCell ref="A4:C4"/>
    <mergeCell ref="P4:Y4"/>
  </mergeCells>
  <conditionalFormatting sqref="A2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B2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horizont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503" r:id="rId3" name="Button 335">
              <controlPr defaultSize="0" print="0" autoFill="0" autoPict="0" macro="[0]!Import_comments">
                <anchor moveWithCells="1" sizeWithCells="1">
                  <from>
                    <xdr:col>0</xdr:col>
                    <xdr:colOff>114300</xdr:colOff>
                    <xdr:row>0</xdr:row>
                    <xdr:rowOff>60960</xdr:rowOff>
                  </from>
                  <to>
                    <xdr:col>3</xdr:col>
                    <xdr:colOff>883920</xdr:colOff>
                    <xdr:row>2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139"/>
  <sheetViews>
    <sheetView workbookViewId="0">
      <selection activeCell="A10" sqref="A10"/>
    </sheetView>
  </sheetViews>
  <sheetFormatPr defaultColWidth="39.33203125" defaultRowHeight="14.4" x14ac:dyDescent="0.3"/>
  <cols>
    <col min="1" max="1" width="43.109375" style="40" customWidth="1"/>
    <col min="2" max="2" width="57.77734375" style="39" customWidth="1"/>
    <col min="3" max="5" width="39.33203125" style="39"/>
    <col min="6" max="6" width="12" style="39" customWidth="1"/>
    <col min="7" max="7" width="39.33203125" style="48"/>
    <col min="8" max="16384" width="39.33203125" style="40"/>
  </cols>
  <sheetData>
    <row r="1" spans="1:8" s="43" customFormat="1" x14ac:dyDescent="0.3">
      <c r="A1" s="43" t="s">
        <v>298</v>
      </c>
      <c r="B1" s="44" t="s">
        <v>191</v>
      </c>
      <c r="C1" s="44" t="s">
        <v>212</v>
      </c>
      <c r="D1" s="44" t="s">
        <v>99</v>
      </c>
      <c r="E1" s="44" t="s">
        <v>190</v>
      </c>
      <c r="F1" s="44" t="s">
        <v>192</v>
      </c>
      <c r="G1" s="45" t="s">
        <v>210</v>
      </c>
      <c r="H1" s="43" t="s">
        <v>291</v>
      </c>
    </row>
    <row r="2" spans="1:8" ht="28.8" x14ac:dyDescent="0.3">
      <c r="A2" s="40" t="s">
        <v>284</v>
      </c>
      <c r="B2" s="39" t="s">
        <v>282</v>
      </c>
      <c r="C2" s="39" t="s">
        <v>283</v>
      </c>
      <c r="D2" s="39">
        <v>2023</v>
      </c>
      <c r="E2" s="39" t="s">
        <v>297</v>
      </c>
      <c r="G2" s="42"/>
      <c r="H2" s="48" t="s">
        <v>290</v>
      </c>
    </row>
    <row r="3" spans="1:8" ht="22.05" customHeight="1" x14ac:dyDescent="0.3">
      <c r="A3" s="40" t="s">
        <v>293</v>
      </c>
      <c r="B3" s="39" t="s">
        <v>294</v>
      </c>
      <c r="C3" s="39" t="s">
        <v>295</v>
      </c>
      <c r="D3" s="39">
        <v>2023</v>
      </c>
      <c r="E3" s="39" t="s">
        <v>296</v>
      </c>
      <c r="G3" s="42"/>
    </row>
    <row r="4" spans="1:8" ht="40.950000000000003" customHeight="1" x14ac:dyDescent="0.3">
      <c r="A4" s="40" t="str">
        <f t="shared" ref="A4:A5" si="0">C4&amp;D4</f>
        <v>Adams2019</v>
      </c>
      <c r="B4" s="39" t="s">
        <v>299</v>
      </c>
      <c r="C4" s="39" t="s">
        <v>300</v>
      </c>
      <c r="D4" s="39">
        <v>2019</v>
      </c>
      <c r="E4" s="39" t="s">
        <v>301</v>
      </c>
      <c r="G4" s="42" t="s">
        <v>302</v>
      </c>
    </row>
    <row r="5" spans="1:8" x14ac:dyDescent="0.3">
      <c r="A5" s="40" t="str">
        <f t="shared" si="0"/>
        <v>Papadias2021</v>
      </c>
      <c r="B5" s="40" t="s">
        <v>303</v>
      </c>
      <c r="C5" s="39" t="s">
        <v>304</v>
      </c>
      <c r="D5" s="39">
        <v>2021</v>
      </c>
      <c r="E5" s="39" t="s">
        <v>305</v>
      </c>
      <c r="G5" s="42" t="s">
        <v>204</v>
      </c>
    </row>
    <row r="6" spans="1:8" ht="34.5" customHeight="1" x14ac:dyDescent="0.3">
      <c r="A6" s="40" t="str">
        <f>C6&amp;D6</f>
        <v>Armijo2020</v>
      </c>
      <c r="B6" s="39" t="s">
        <v>306</v>
      </c>
      <c r="C6" s="39" t="s">
        <v>307</v>
      </c>
      <c r="D6" s="39">
        <v>2020</v>
      </c>
      <c r="E6" s="39" t="s">
        <v>305</v>
      </c>
      <c r="G6" s="42" t="s">
        <v>308</v>
      </c>
    </row>
    <row r="7" spans="1:8" x14ac:dyDescent="0.3">
      <c r="A7" s="40" t="str">
        <f t="shared" ref="A7" si="1">C7&amp;D7</f>
        <v>IEA2019</v>
      </c>
      <c r="B7" s="39" t="s">
        <v>327</v>
      </c>
      <c r="C7" s="39" t="s">
        <v>328</v>
      </c>
      <c r="D7" s="39">
        <v>2019</v>
      </c>
      <c r="E7" s="39" t="s">
        <v>329</v>
      </c>
      <c r="G7" s="42" t="s">
        <v>330</v>
      </c>
    </row>
    <row r="8" spans="1:8" ht="31.05" customHeight="1" x14ac:dyDescent="0.3">
      <c r="A8" s="40" t="s">
        <v>331</v>
      </c>
      <c r="B8" s="39" t="s">
        <v>332</v>
      </c>
      <c r="C8" s="39" t="s">
        <v>333</v>
      </c>
      <c r="D8" s="39">
        <v>2023</v>
      </c>
      <c r="E8" s="39" t="s">
        <v>305</v>
      </c>
      <c r="G8" s="42" t="s">
        <v>334</v>
      </c>
    </row>
    <row r="9" spans="1:8" x14ac:dyDescent="0.3">
      <c r="A9" s="40" t="s">
        <v>340</v>
      </c>
      <c r="B9" s="41" t="s">
        <v>341</v>
      </c>
      <c r="C9" s="39" t="s">
        <v>342</v>
      </c>
      <c r="D9" s="39">
        <v>2023</v>
      </c>
      <c r="E9" s="39" t="s">
        <v>297</v>
      </c>
      <c r="G9" s="42"/>
    </row>
    <row r="10" spans="1:8" x14ac:dyDescent="0.3">
      <c r="A10" s="40" t="s">
        <v>347</v>
      </c>
      <c r="B10" s="39" t="s">
        <v>346</v>
      </c>
      <c r="C10" s="39" t="s">
        <v>345</v>
      </c>
      <c r="D10" s="39">
        <v>2020</v>
      </c>
      <c r="E10" s="39" t="s">
        <v>344</v>
      </c>
      <c r="G10" s="42" t="s">
        <v>343</v>
      </c>
      <c r="H10" s="40" t="s">
        <v>348</v>
      </c>
    </row>
    <row r="11" spans="1:8" ht="28.8" x14ac:dyDescent="0.3">
      <c r="A11" s="40" t="str">
        <f t="shared" ref="A11" si="2">C11&amp;D11</f>
        <v>Ikäheimo2018</v>
      </c>
      <c r="B11" s="39" t="s">
        <v>349</v>
      </c>
      <c r="C11" s="39" t="s">
        <v>350</v>
      </c>
      <c r="D11" s="39">
        <v>2018</v>
      </c>
      <c r="E11" s="39" t="s">
        <v>351</v>
      </c>
      <c r="G11" s="42" t="s">
        <v>352</v>
      </c>
    </row>
    <row r="12" spans="1:8" x14ac:dyDescent="0.3">
      <c r="A12" s="40" t="s">
        <v>357</v>
      </c>
      <c r="B12" s="39" t="s">
        <v>353</v>
      </c>
      <c r="C12" s="39" t="s">
        <v>354</v>
      </c>
      <c r="D12" s="39">
        <v>2020</v>
      </c>
      <c r="E12" s="39" t="s">
        <v>355</v>
      </c>
      <c r="G12" s="42" t="s">
        <v>356</v>
      </c>
    </row>
    <row r="13" spans="1:8" x14ac:dyDescent="0.3">
      <c r="A13" s="40" t="s">
        <v>358</v>
      </c>
      <c r="B13" s="40" t="s">
        <v>359</v>
      </c>
      <c r="C13" s="39" t="s">
        <v>333</v>
      </c>
      <c r="D13" s="39">
        <v>2021</v>
      </c>
      <c r="E13" s="39" t="s">
        <v>296</v>
      </c>
      <c r="G13" s="42" t="s">
        <v>360</v>
      </c>
    </row>
    <row r="14" spans="1:8" x14ac:dyDescent="0.3">
      <c r="G14" s="42"/>
    </row>
    <row r="15" spans="1:8" x14ac:dyDescent="0.3">
      <c r="G15" s="42"/>
    </row>
    <row r="16" spans="1:8" x14ac:dyDescent="0.3">
      <c r="G16" s="42"/>
    </row>
    <row r="17" spans="2:7" x14ac:dyDescent="0.3">
      <c r="G17" s="42"/>
    </row>
    <row r="18" spans="2:7" x14ac:dyDescent="0.3">
      <c r="G18" s="42"/>
    </row>
    <row r="19" spans="2:7" x14ac:dyDescent="0.3">
      <c r="G19" s="42"/>
    </row>
    <row r="20" spans="2:7" x14ac:dyDescent="0.3">
      <c r="G20" s="42"/>
    </row>
    <row r="21" spans="2:7" x14ac:dyDescent="0.3">
      <c r="B21" s="13"/>
      <c r="G21" s="42"/>
    </row>
    <row r="22" spans="2:7" x14ac:dyDescent="0.3">
      <c r="B22" s="41"/>
      <c r="G22" s="42"/>
    </row>
    <row r="23" spans="2:7" x14ac:dyDescent="0.3">
      <c r="G23" s="42"/>
    </row>
    <row r="24" spans="2:7" x14ac:dyDescent="0.3">
      <c r="G24" s="42"/>
    </row>
    <row r="25" spans="2:7" x14ac:dyDescent="0.3">
      <c r="G25" s="42"/>
    </row>
    <row r="26" spans="2:7" x14ac:dyDescent="0.3">
      <c r="G26" s="42"/>
    </row>
    <row r="27" spans="2:7" x14ac:dyDescent="0.3">
      <c r="G27" s="42"/>
    </row>
    <row r="28" spans="2:7" x14ac:dyDescent="0.3">
      <c r="G28" s="42"/>
    </row>
    <row r="29" spans="2:7" x14ac:dyDescent="0.3">
      <c r="G29" s="42"/>
    </row>
    <row r="30" spans="2:7" x14ac:dyDescent="0.3">
      <c r="G30" s="42"/>
    </row>
    <row r="31" spans="2:7" x14ac:dyDescent="0.3">
      <c r="G31" s="42"/>
    </row>
    <row r="32" spans="2:7" x14ac:dyDescent="0.3">
      <c r="G32" s="42"/>
    </row>
    <row r="33" spans="3:7" x14ac:dyDescent="0.3">
      <c r="G33" s="42"/>
    </row>
    <row r="34" spans="3:7" x14ac:dyDescent="0.3">
      <c r="G34" s="42"/>
    </row>
    <row r="35" spans="3:7" x14ac:dyDescent="0.3">
      <c r="G35" s="42"/>
    </row>
    <row r="36" spans="3:7" x14ac:dyDescent="0.3">
      <c r="G36" s="42"/>
    </row>
    <row r="37" spans="3:7" x14ac:dyDescent="0.3">
      <c r="G37" s="42"/>
    </row>
    <row r="38" spans="3:7" x14ac:dyDescent="0.3">
      <c r="G38" s="42"/>
    </row>
    <row r="39" spans="3:7" x14ac:dyDescent="0.3">
      <c r="G39" s="42"/>
    </row>
    <row r="40" spans="3:7" x14ac:dyDescent="0.3">
      <c r="G40" s="42"/>
    </row>
    <row r="41" spans="3:7" x14ac:dyDescent="0.3">
      <c r="G41" s="42"/>
    </row>
    <row r="43" spans="3:7" x14ac:dyDescent="0.3">
      <c r="G43" s="42"/>
    </row>
    <row r="44" spans="3:7" x14ac:dyDescent="0.3">
      <c r="G44" s="42"/>
    </row>
    <row r="45" spans="3:7" x14ac:dyDescent="0.3">
      <c r="G45" s="42"/>
    </row>
    <row r="46" spans="3:7" x14ac:dyDescent="0.3">
      <c r="G46" s="42"/>
    </row>
    <row r="47" spans="3:7" x14ac:dyDescent="0.3">
      <c r="C47" s="13"/>
      <c r="G47" s="42"/>
    </row>
    <row r="48" spans="3:7" x14ac:dyDescent="0.3">
      <c r="G48" s="42"/>
    </row>
    <row r="49" spans="7:7" x14ac:dyDescent="0.3">
      <c r="G49" s="42"/>
    </row>
    <row r="50" spans="7:7" x14ac:dyDescent="0.3">
      <c r="G50" s="42"/>
    </row>
    <row r="51" spans="7:7" x14ac:dyDescent="0.3">
      <c r="G51" s="42"/>
    </row>
    <row r="52" spans="7:7" x14ac:dyDescent="0.3">
      <c r="G52" s="42"/>
    </row>
    <row r="53" spans="7:7" x14ac:dyDescent="0.3">
      <c r="G53" s="42"/>
    </row>
    <row r="54" spans="7:7" x14ac:dyDescent="0.3">
      <c r="G54" s="42"/>
    </row>
    <row r="55" spans="7:7" x14ac:dyDescent="0.3">
      <c r="G55" s="42"/>
    </row>
    <row r="56" spans="7:7" x14ac:dyDescent="0.3">
      <c r="G56" s="42"/>
    </row>
    <row r="57" spans="7:7" x14ac:dyDescent="0.3">
      <c r="G57" s="42"/>
    </row>
    <row r="58" spans="7:7" x14ac:dyDescent="0.3">
      <c r="G58" s="42"/>
    </row>
    <row r="59" spans="7:7" x14ac:dyDescent="0.3">
      <c r="G59" s="42"/>
    </row>
    <row r="60" spans="7:7" x14ac:dyDescent="0.3">
      <c r="G60" s="42"/>
    </row>
    <row r="61" spans="7:7" x14ac:dyDescent="0.3">
      <c r="G61" s="42"/>
    </row>
    <row r="62" spans="7:7" x14ac:dyDescent="0.3">
      <c r="G62" s="42"/>
    </row>
    <row r="63" spans="7:7" x14ac:dyDescent="0.3">
      <c r="G63" s="42"/>
    </row>
    <row r="64" spans="7:7" x14ac:dyDescent="0.3">
      <c r="G64" s="42"/>
    </row>
    <row r="65" spans="7:7" x14ac:dyDescent="0.3">
      <c r="G65" s="42"/>
    </row>
    <row r="66" spans="7:7" x14ac:dyDescent="0.3">
      <c r="G66" s="42"/>
    </row>
    <row r="67" spans="7:7" x14ac:dyDescent="0.3">
      <c r="G67" s="42"/>
    </row>
    <row r="68" spans="7:7" x14ac:dyDescent="0.3">
      <c r="G68" s="42"/>
    </row>
    <row r="69" spans="7:7" x14ac:dyDescent="0.3">
      <c r="G69" s="42"/>
    </row>
    <row r="70" spans="7:7" x14ac:dyDescent="0.3">
      <c r="G70" s="42"/>
    </row>
    <row r="71" spans="7:7" x14ac:dyDescent="0.3">
      <c r="G71" s="42"/>
    </row>
    <row r="72" spans="7:7" x14ac:dyDescent="0.3">
      <c r="G72" s="42"/>
    </row>
    <row r="73" spans="7:7" x14ac:dyDescent="0.3">
      <c r="G73" s="42"/>
    </row>
    <row r="74" spans="7:7" x14ac:dyDescent="0.3">
      <c r="G74" s="42"/>
    </row>
    <row r="75" spans="7:7" x14ac:dyDescent="0.3">
      <c r="G75" s="42"/>
    </row>
    <row r="76" spans="7:7" x14ac:dyDescent="0.3">
      <c r="G76" s="42"/>
    </row>
    <row r="77" spans="7:7" x14ac:dyDescent="0.3">
      <c r="G77" s="42"/>
    </row>
    <row r="78" spans="7:7" x14ac:dyDescent="0.3">
      <c r="G78" s="42"/>
    </row>
    <row r="79" spans="7:7" x14ac:dyDescent="0.3">
      <c r="G79" s="42"/>
    </row>
    <row r="80" spans="7:7" x14ac:dyDescent="0.3">
      <c r="G80" s="42"/>
    </row>
    <row r="81" spans="7:7" x14ac:dyDescent="0.3">
      <c r="G81" s="42"/>
    </row>
    <row r="82" spans="7:7" x14ac:dyDescent="0.3">
      <c r="G82" s="42"/>
    </row>
    <row r="83" spans="7:7" x14ac:dyDescent="0.3">
      <c r="G83" s="42"/>
    </row>
    <row r="84" spans="7:7" x14ac:dyDescent="0.3">
      <c r="G84" s="42"/>
    </row>
    <row r="85" spans="7:7" x14ac:dyDescent="0.3">
      <c r="G85" s="42"/>
    </row>
    <row r="86" spans="7:7" x14ac:dyDescent="0.3">
      <c r="G86" s="42"/>
    </row>
    <row r="87" spans="7:7" x14ac:dyDescent="0.3">
      <c r="G87" s="42"/>
    </row>
    <row r="88" spans="7:7" x14ac:dyDescent="0.3">
      <c r="G88" s="42"/>
    </row>
    <row r="89" spans="7:7" x14ac:dyDescent="0.3">
      <c r="G89" s="42"/>
    </row>
    <row r="90" spans="7:7" x14ac:dyDescent="0.3">
      <c r="G90" s="42"/>
    </row>
    <row r="91" spans="7:7" x14ac:dyDescent="0.3">
      <c r="G91" s="42"/>
    </row>
    <row r="92" spans="7:7" x14ac:dyDescent="0.3">
      <c r="G92" s="42"/>
    </row>
    <row r="93" spans="7:7" x14ac:dyDescent="0.3">
      <c r="G93" s="42"/>
    </row>
    <row r="94" spans="7:7" x14ac:dyDescent="0.3">
      <c r="G94" s="42"/>
    </row>
    <row r="95" spans="7:7" x14ac:dyDescent="0.3">
      <c r="G95" s="42"/>
    </row>
    <row r="96" spans="7:7" x14ac:dyDescent="0.3">
      <c r="G96" s="42"/>
    </row>
    <row r="97" spans="2:7" x14ac:dyDescent="0.3">
      <c r="G97" s="42"/>
    </row>
    <row r="98" spans="2:7" x14ac:dyDescent="0.3">
      <c r="G98" s="42"/>
    </row>
    <row r="99" spans="2:7" x14ac:dyDescent="0.3">
      <c r="G99" s="42"/>
    </row>
    <row r="100" spans="2:7" x14ac:dyDescent="0.3">
      <c r="G100" s="42"/>
    </row>
    <row r="101" spans="2:7" x14ac:dyDescent="0.3">
      <c r="G101" s="42"/>
    </row>
    <row r="102" spans="2:7" x14ac:dyDescent="0.3">
      <c r="G102" s="42"/>
    </row>
    <row r="103" spans="2:7" x14ac:dyDescent="0.3">
      <c r="G103" s="42"/>
    </row>
    <row r="104" spans="2:7" x14ac:dyDescent="0.3">
      <c r="G104" s="42"/>
    </row>
    <row r="105" spans="2:7" x14ac:dyDescent="0.3">
      <c r="B105" s="51"/>
      <c r="G105" s="42"/>
    </row>
    <row r="106" spans="2:7" x14ac:dyDescent="0.3">
      <c r="G106" s="42"/>
    </row>
    <row r="107" spans="2:7" x14ac:dyDescent="0.3">
      <c r="G107" s="42"/>
    </row>
    <row r="108" spans="2:7" x14ac:dyDescent="0.3">
      <c r="G108" s="42"/>
    </row>
    <row r="109" spans="2:7" x14ac:dyDescent="0.3">
      <c r="G109" s="42"/>
    </row>
    <row r="110" spans="2:7" x14ac:dyDescent="0.3">
      <c r="G110" s="42"/>
    </row>
    <row r="111" spans="2:7" x14ac:dyDescent="0.3">
      <c r="G111" s="42"/>
    </row>
    <row r="114" spans="2:7" x14ac:dyDescent="0.3">
      <c r="G114" s="42" t="s">
        <v>194</v>
      </c>
    </row>
    <row r="117" spans="2:7" x14ac:dyDescent="0.3">
      <c r="G117" s="42" t="s">
        <v>195</v>
      </c>
    </row>
    <row r="118" spans="2:7" x14ac:dyDescent="0.3">
      <c r="B118" s="13"/>
      <c r="C118" s="13"/>
      <c r="G118" s="49" t="s">
        <v>196</v>
      </c>
    </row>
    <row r="120" spans="2:7" x14ac:dyDescent="0.3">
      <c r="G120" s="42" t="s">
        <v>197</v>
      </c>
    </row>
    <row r="124" spans="2:7" x14ac:dyDescent="0.3">
      <c r="G124" s="42" t="s">
        <v>198</v>
      </c>
    </row>
    <row r="126" spans="2:7" x14ac:dyDescent="0.3">
      <c r="G126" s="42" t="s">
        <v>199</v>
      </c>
    </row>
    <row r="127" spans="2:7" x14ac:dyDescent="0.3">
      <c r="G127" s="42" t="s">
        <v>200</v>
      </c>
    </row>
    <row r="128" spans="2:7" x14ac:dyDescent="0.3">
      <c r="G128" s="42" t="s">
        <v>201</v>
      </c>
    </row>
    <row r="129" spans="2:7" x14ac:dyDescent="0.3">
      <c r="G129" s="42" t="s">
        <v>202</v>
      </c>
    </row>
    <row r="130" spans="2:7" x14ac:dyDescent="0.3">
      <c r="G130" s="42" t="s">
        <v>203</v>
      </c>
    </row>
    <row r="131" spans="2:7" x14ac:dyDescent="0.3">
      <c r="B131" s="40"/>
      <c r="G131" s="42" t="s">
        <v>204</v>
      </c>
    </row>
    <row r="132" spans="2:7" x14ac:dyDescent="0.3">
      <c r="G132" s="42" t="s">
        <v>193</v>
      </c>
    </row>
    <row r="133" spans="2:7" x14ac:dyDescent="0.3">
      <c r="G133" s="42" t="s">
        <v>205</v>
      </c>
    </row>
    <row r="134" spans="2:7" x14ac:dyDescent="0.3">
      <c r="G134" s="42" t="s">
        <v>213</v>
      </c>
    </row>
    <row r="135" spans="2:7" x14ac:dyDescent="0.3">
      <c r="G135" s="42" t="s">
        <v>206</v>
      </c>
    </row>
    <row r="136" spans="2:7" x14ac:dyDescent="0.3">
      <c r="G136" s="42" t="s">
        <v>207</v>
      </c>
    </row>
    <row r="137" spans="2:7" x14ac:dyDescent="0.3">
      <c r="G137" s="42" t="s">
        <v>211</v>
      </c>
    </row>
    <row r="138" spans="2:7" x14ac:dyDescent="0.3">
      <c r="G138" s="42" t="s">
        <v>214</v>
      </c>
    </row>
    <row r="139" spans="2:7" x14ac:dyDescent="0.3">
      <c r="B139" s="13"/>
      <c r="G139" s="42" t="s">
        <v>215</v>
      </c>
    </row>
  </sheetData>
  <hyperlinks>
    <hyperlink ref="G114" r:id="rId1" xr:uid="{00000000-0004-0000-0600-000000000000}"/>
    <hyperlink ref="G117" r:id="rId2" xr:uid="{00000000-0004-0000-0600-000001000000}"/>
    <hyperlink ref="G118" r:id="rId3" tooltip="Persistent link using digital object identifier" xr:uid="{00000000-0004-0000-0600-000002000000}"/>
    <hyperlink ref="G124" r:id="rId4" xr:uid="{00000000-0004-0000-0600-000003000000}"/>
    <hyperlink ref="G126" r:id="rId5" xr:uid="{00000000-0004-0000-0600-000004000000}"/>
    <hyperlink ref="G127" r:id="rId6" xr:uid="{00000000-0004-0000-0600-000005000000}"/>
    <hyperlink ref="G120" r:id="rId7" xr:uid="{00000000-0004-0000-0600-000006000000}"/>
    <hyperlink ref="G128" r:id="rId8" xr:uid="{00000000-0004-0000-0600-000007000000}"/>
    <hyperlink ref="G129" r:id="rId9" xr:uid="{00000000-0004-0000-0600-000008000000}"/>
    <hyperlink ref="G130" r:id="rId10" xr:uid="{00000000-0004-0000-0600-000009000000}"/>
    <hyperlink ref="G131" r:id="rId11" xr:uid="{00000000-0004-0000-0600-00000A000000}"/>
    <hyperlink ref="G132" r:id="rId12" xr:uid="{00000000-0004-0000-0600-00000B000000}"/>
    <hyperlink ref="G133" r:id="rId13" xr:uid="{00000000-0004-0000-0600-00000C000000}"/>
    <hyperlink ref="G135" r:id="rId14" xr:uid="{00000000-0004-0000-0600-00000D000000}"/>
    <hyperlink ref="G136" r:id="rId15" xr:uid="{00000000-0004-0000-0600-00000E000000}"/>
    <hyperlink ref="G137" r:id="rId16" xr:uid="{00000000-0004-0000-0600-00000F000000}"/>
    <hyperlink ref="G139" r:id="rId17" xr:uid="{00000000-0004-0000-0600-000010000000}"/>
    <hyperlink ref="G4" r:id="rId18" xr:uid="{00000000-0004-0000-0600-000011000000}"/>
    <hyperlink ref="G5" r:id="rId19" xr:uid="{00000000-0004-0000-0600-000012000000}"/>
    <hyperlink ref="G6" r:id="rId20" xr:uid="{00000000-0004-0000-0600-000013000000}"/>
    <hyperlink ref="G7" r:id="rId21" xr:uid="{00000000-0004-0000-0600-000014000000}"/>
    <hyperlink ref="G8" r:id="rId22" xr:uid="{00000000-0004-0000-0600-000015000000}"/>
    <hyperlink ref="G11" r:id="rId23" xr:uid="{00000000-0004-0000-0600-000016000000}"/>
    <hyperlink ref="G12" r:id="rId24" xr:uid="{00000000-0004-0000-0600-000017000000}"/>
    <hyperlink ref="G10" r:id="rId25" xr:uid="{00000000-0004-0000-0600-000018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Data_base_case</vt:lpstr>
      <vt:lpstr>Selected_units</vt:lpstr>
      <vt:lpstr>Scenarios_definition</vt:lpstr>
      <vt:lpstr>Scenarios_DME</vt:lpstr>
      <vt:lpstr>Scenarios_tests</vt:lpstr>
      <vt:lpstr>Ref_base_case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2023-09-08T10:27:09Z</dcterms:modified>
</cp:coreProperties>
</file>